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28800" windowHeight="11835" tabRatio="587" firstSheet="1" activeTab="1"/>
  </bookViews>
  <sheets>
    <sheet name="Analitika - 2014" sheetId="3" state="hidden" r:id="rId1"/>
    <sheet name="Pregled" sheetId="1" r:id="rId2"/>
    <sheet name="Analitka - 2020" sheetId="11" r:id="rId3"/>
    <sheet name="2020" sheetId="19" r:id="rId4"/>
    <sheet name="2019" sheetId="20" r:id="rId5"/>
    <sheet name="2018" sheetId="21" r:id="rId6"/>
    <sheet name="DataEx" sheetId="6" state="hidden" r:id="rId7"/>
    <sheet name="Master" sheetId="2" state="hidden" r:id="rId8"/>
  </sheets>
  <externalReferences>
    <externalReference r:id="rId9"/>
  </externalReferences>
  <definedNames>
    <definedName name="_2015plan" localSheetId="5">'2018'!$A$103:$A$162</definedName>
    <definedName name="_2015plan" localSheetId="4">'2019'!$A$100:$A$159</definedName>
    <definedName name="_2015plan" localSheetId="3">'2020'!$A$100:$A$157</definedName>
  </definedNames>
  <calcPr calcId="162913"/>
</workbook>
</file>

<file path=xl/calcChain.xml><?xml version="1.0" encoding="utf-8"?>
<calcChain xmlns="http://schemas.openxmlformats.org/spreadsheetml/2006/main">
  <c r="FW127" i="6" l="1"/>
  <c r="FX127" i="6" l="1"/>
  <c r="FU127" i="6"/>
  <c r="FT127" i="6"/>
  <c r="FS127" i="6"/>
  <c r="FR127" i="6" l="1"/>
  <c r="FV127" i="6" l="1"/>
  <c r="T48" i="11" l="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5" i="11"/>
  <c r="R56" i="11"/>
  <c r="R57" i="11"/>
  <c r="R58" i="11"/>
  <c r="R61" i="11"/>
  <c r="R62" i="11"/>
  <c r="R63" i="11"/>
  <c r="R29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48" i="11"/>
  <c r="H29" i="20"/>
  <c r="I29" i="20"/>
  <c r="J29" i="20"/>
  <c r="K29" i="20"/>
  <c r="L29" i="20"/>
  <c r="M29" i="20"/>
  <c r="N29" i="20"/>
  <c r="O29" i="20"/>
  <c r="P29" i="20"/>
  <c r="Q29" i="20"/>
  <c r="R29" i="20"/>
  <c r="G29" i="20"/>
  <c r="H30" i="20"/>
  <c r="I30" i="20"/>
  <c r="K30" i="11" s="1"/>
  <c r="J30" i="20"/>
  <c r="K30" i="20"/>
  <c r="L30" i="20"/>
  <c r="M30" i="20"/>
  <c r="N30" i="20"/>
  <c r="O30" i="20"/>
  <c r="P30" i="20"/>
  <c r="Q30" i="20"/>
  <c r="R30" i="20"/>
  <c r="G30" i="20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5" i="11"/>
  <c r="K56" i="11"/>
  <c r="K57" i="11"/>
  <c r="K58" i="11"/>
  <c r="K61" i="11"/>
  <c r="K62" i="11"/>
  <c r="K63" i="11"/>
  <c r="K11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H40" i="20" s="1"/>
  <c r="I41" i="20"/>
  <c r="J41" i="20"/>
  <c r="K41" i="20"/>
  <c r="L41" i="20"/>
  <c r="L40" i="20" s="1"/>
  <c r="M41" i="20"/>
  <c r="N41" i="20"/>
  <c r="O41" i="20"/>
  <c r="P41" i="20"/>
  <c r="P40" i="20" s="1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O32" i="20"/>
  <c r="P32" i="20"/>
  <c r="Q32" i="20"/>
  <c r="R32" i="20"/>
  <c r="G32" i="20"/>
  <c r="H31" i="20"/>
  <c r="I31" i="20"/>
  <c r="J31" i="20"/>
  <c r="K31" i="20"/>
  <c r="L31" i="20"/>
  <c r="M31" i="20"/>
  <c r="N31" i="20"/>
  <c r="O31" i="20"/>
  <c r="P31" i="20"/>
  <c r="Q31" i="20"/>
  <c r="R31" i="20"/>
  <c r="G31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M55" i="20" s="1"/>
  <c r="N56" i="20"/>
  <c r="N55" i="20" s="1"/>
  <c r="O56" i="20"/>
  <c r="O55" i="20" s="1"/>
  <c r="P56" i="20"/>
  <c r="P55" i="20" s="1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R40" i="20" l="1"/>
  <c r="G40" i="20"/>
  <c r="O40" i="20"/>
  <c r="K40" i="20"/>
  <c r="N40" i="20"/>
  <c r="J40" i="20"/>
  <c r="Q40" i="20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H13" i="1" l="1"/>
  <c r="H17" i="1"/>
  <c r="H21" i="1"/>
  <c r="K29" i="11" l="1"/>
  <c r="H151" i="19"/>
  <c r="I151" i="19"/>
  <c r="J151" i="19"/>
  <c r="K151" i="19"/>
  <c r="L151" i="19"/>
  <c r="M151" i="19"/>
  <c r="N151" i="19"/>
  <c r="O151" i="19"/>
  <c r="P151" i="19"/>
  <c r="Q151" i="19"/>
  <c r="R151" i="19"/>
  <c r="A162" i="21"/>
  <c r="B162" i="21" s="1"/>
  <c r="A161" i="21"/>
  <c r="B161" i="21" s="1"/>
  <c r="A160" i="21"/>
  <c r="A159" i="21"/>
  <c r="M159" i="21" s="1"/>
  <c r="A158" i="21"/>
  <c r="B158" i="21" s="1"/>
  <c r="A157" i="21"/>
  <c r="B157" i="21" s="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A155" i="21"/>
  <c r="B155" i="21" s="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A154" i="21"/>
  <c r="B154" i="21" s="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A153" i="21"/>
  <c r="B153" i="21" s="1"/>
  <c r="A152" i="21"/>
  <c r="B152" i="21" s="1"/>
  <c r="A151" i="21"/>
  <c r="B151" i="21" s="1"/>
  <c r="A150" i="21"/>
  <c r="B150" i="21" s="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A148" i="21"/>
  <c r="B148" i="21" s="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A147" i="21"/>
  <c r="B147" i="21" s="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A146" i="21"/>
  <c r="B146" i="21" s="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A145" i="21"/>
  <c r="B145" i="21" s="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A144" i="21"/>
  <c r="B144" i="21" s="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A143" i="21"/>
  <c r="B143" i="21" s="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A142" i="21"/>
  <c r="B142" i="21" s="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A141" i="21"/>
  <c r="B141" i="21" s="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A140" i="21"/>
  <c r="B140" i="21" s="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A139" i="21"/>
  <c r="B139" i="21" s="1"/>
  <c r="A138" i="21"/>
  <c r="B138" i="21" s="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A137" i="21"/>
  <c r="B137" i="21" s="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A136" i="21"/>
  <c r="B136" i="21" s="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135" i="21"/>
  <c r="B135" i="21" s="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A134" i="21"/>
  <c r="B134" i="21" s="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B133" i="21"/>
  <c r="A133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A132" i="21"/>
  <c r="B132" i="21" s="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A131" i="21"/>
  <c r="B131" i="21" s="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A130" i="21"/>
  <c r="B130" i="21" s="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A129" i="21"/>
  <c r="B129" i="21" s="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A128" i="21"/>
  <c r="B128" i="21" s="1"/>
  <c r="A127" i="21"/>
  <c r="B127" i="21" s="1"/>
  <c r="A126" i="21"/>
  <c r="B126" i="21" s="1"/>
  <c r="A125" i="21"/>
  <c r="B125" i="21" s="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A124" i="21"/>
  <c r="B124" i="21" s="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A123" i="21"/>
  <c r="B123" i="21" s="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A122" i="21"/>
  <c r="B122" i="21" s="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A121" i="21"/>
  <c r="B121" i="21" s="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A120" i="21"/>
  <c r="B120" i="21" s="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A119" i="21"/>
  <c r="B119" i="21" s="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A118" i="21"/>
  <c r="B118" i="21" s="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A117" i="21"/>
  <c r="B117" i="21" s="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A116" i="21"/>
  <c r="B116" i="21" s="1"/>
  <c r="A115" i="21"/>
  <c r="B115" i="21" s="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A114" i="21"/>
  <c r="B114" i="21" s="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A113" i="21"/>
  <c r="B113" i="21" s="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A112" i="21"/>
  <c r="B112" i="21" s="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A111" i="21"/>
  <c r="B111" i="21" s="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A110" i="21"/>
  <c r="B110" i="21" s="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A109" i="21"/>
  <c r="B109" i="21" s="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A108" i="21"/>
  <c r="B108" i="21" s="1"/>
  <c r="A107" i="21"/>
  <c r="B107" i="21" s="1"/>
  <c r="A106" i="21"/>
  <c r="B106" i="21" s="1"/>
  <c r="T104" i="21"/>
  <c r="S104" i="21"/>
  <c r="T103" i="21"/>
  <c r="B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T9" i="21"/>
  <c r="T105" i="21" s="1"/>
  <c r="S8" i="21"/>
  <c r="R8" i="21"/>
  <c r="R104" i="21" s="1"/>
  <c r="Q8" i="21"/>
  <c r="Q104" i="21" s="1"/>
  <c r="P8" i="21"/>
  <c r="P104" i="21" s="1"/>
  <c r="O8" i="21"/>
  <c r="O104" i="21" s="1"/>
  <c r="N8" i="21"/>
  <c r="N104" i="21" s="1"/>
  <c r="M8" i="21"/>
  <c r="M104" i="21" s="1"/>
  <c r="L8" i="21"/>
  <c r="L104" i="21" s="1"/>
  <c r="K8" i="21"/>
  <c r="K104" i="21" s="1"/>
  <c r="J8" i="21"/>
  <c r="J104" i="21" s="1"/>
  <c r="I8" i="21"/>
  <c r="I104" i="21" s="1"/>
  <c r="H8" i="21"/>
  <c r="H104" i="21" s="1"/>
  <c r="G8" i="21"/>
  <c r="G104" i="21" s="1"/>
  <c r="S7" i="21"/>
  <c r="S103" i="21" s="1"/>
  <c r="R5" i="21"/>
  <c r="Q5" i="21"/>
  <c r="P5" i="21"/>
  <c r="O5" i="21"/>
  <c r="N5" i="21"/>
  <c r="M5" i="21"/>
  <c r="L5" i="21"/>
  <c r="K5" i="21"/>
  <c r="J5" i="21"/>
  <c r="I5" i="21"/>
  <c r="H5" i="21"/>
  <c r="G5" i="21"/>
  <c r="E4" i="21"/>
  <c r="E3" i="21"/>
  <c r="E2" i="21"/>
  <c r="A159" i="20"/>
  <c r="B159" i="20" s="1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A158" i="20"/>
  <c r="B158" i="20" s="1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A157" i="20"/>
  <c r="B157" i="20" s="1"/>
  <c r="R156" i="20"/>
  <c r="Q156" i="20"/>
  <c r="P156" i="20"/>
  <c r="O156" i="20"/>
  <c r="N156" i="20"/>
  <c r="M156" i="20"/>
  <c r="L156" i="20"/>
  <c r="K156" i="20"/>
  <c r="J156" i="20"/>
  <c r="I156" i="20"/>
  <c r="H156" i="20"/>
  <c r="G156" i="20"/>
  <c r="A156" i="20"/>
  <c r="B156" i="20" s="1"/>
  <c r="A155" i="20"/>
  <c r="B155" i="20" s="1"/>
  <c r="A154" i="20"/>
  <c r="B154" i="20" s="1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A152" i="20"/>
  <c r="B152" i="20" s="1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A151" i="20"/>
  <c r="B151" i="20" s="1"/>
  <c r="A150" i="20"/>
  <c r="B150" i="20" s="1"/>
  <c r="A149" i="20"/>
  <c r="B149" i="20" s="1"/>
  <c r="A148" i="20"/>
  <c r="B148" i="20" s="1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A146" i="20"/>
  <c r="B146" i="20" s="1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A145" i="20"/>
  <c r="B145" i="20" s="1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A144" i="20"/>
  <c r="B144" i="20" s="1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A143" i="20"/>
  <c r="B143" i="20" s="1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A142" i="20"/>
  <c r="B142" i="20" s="1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A141" i="20"/>
  <c r="B141" i="20" s="1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A140" i="20"/>
  <c r="B140" i="20" s="1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A139" i="20"/>
  <c r="B139" i="20" s="1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A138" i="20"/>
  <c r="B138" i="20" s="1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A137" i="20"/>
  <c r="B137" i="20" s="1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A136" i="20"/>
  <c r="B136" i="20" s="1"/>
  <c r="A135" i="20"/>
  <c r="B135" i="20" s="1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A134" i="20"/>
  <c r="B134" i="20" s="1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A133" i="20"/>
  <c r="B133" i="20" s="1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A132" i="20"/>
  <c r="B132" i="20" s="1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A131" i="20"/>
  <c r="B131" i="20" s="1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A130" i="20"/>
  <c r="B130" i="20" s="1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A129" i="20"/>
  <c r="B129" i="20" s="1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A128" i="20"/>
  <c r="B128" i="20" s="1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A127" i="20"/>
  <c r="B127" i="20" s="1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A126" i="20"/>
  <c r="B126" i="20" s="1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A125" i="20"/>
  <c r="B125" i="20" s="1"/>
  <c r="A124" i="20"/>
  <c r="B124" i="20" s="1"/>
  <c r="A123" i="20"/>
  <c r="B123" i="20" s="1"/>
  <c r="A122" i="20"/>
  <c r="B122" i="20" s="1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A121" i="20"/>
  <c r="B121" i="20" s="1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A120" i="20"/>
  <c r="B120" i="20" s="1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A119" i="20"/>
  <c r="B119" i="20" s="1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A118" i="20"/>
  <c r="B118" i="20" s="1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A117" i="20"/>
  <c r="B117" i="20" s="1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A116" i="20"/>
  <c r="B116" i="20" s="1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A115" i="20"/>
  <c r="B115" i="20" s="1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A114" i="20"/>
  <c r="B114" i="20" s="1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A113" i="20"/>
  <c r="B113" i="20" s="1"/>
  <c r="A112" i="20"/>
  <c r="B112" i="20" s="1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A111" i="20"/>
  <c r="B111" i="20" s="1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A110" i="20"/>
  <c r="B110" i="20" s="1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A109" i="20"/>
  <c r="B109" i="20" s="1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A108" i="20"/>
  <c r="B108" i="20" s="1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A107" i="20"/>
  <c r="B107" i="20" s="1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A106" i="20"/>
  <c r="B106" i="20" s="1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A105" i="20"/>
  <c r="B105" i="20" s="1"/>
  <c r="A104" i="20"/>
  <c r="B104" i="20" s="1"/>
  <c r="A103" i="20"/>
  <c r="B103" i="20" s="1"/>
  <c r="T101" i="20"/>
  <c r="S101" i="20"/>
  <c r="T100" i="20"/>
  <c r="B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R52" i="20"/>
  <c r="Q52" i="20"/>
  <c r="P52" i="20"/>
  <c r="O52" i="20"/>
  <c r="N52" i="20"/>
  <c r="M52" i="20"/>
  <c r="R52" i="11" s="1"/>
  <c r="L52" i="20"/>
  <c r="K52" i="20"/>
  <c r="J52" i="20"/>
  <c r="I52" i="20"/>
  <c r="H52" i="20"/>
  <c r="G52" i="20"/>
  <c r="R19" i="20"/>
  <c r="Q19" i="20"/>
  <c r="P19" i="20"/>
  <c r="O19" i="20"/>
  <c r="N19" i="20"/>
  <c r="M19" i="20"/>
  <c r="R19" i="11" s="1"/>
  <c r="L19" i="20"/>
  <c r="K19" i="20"/>
  <c r="J19" i="20"/>
  <c r="I19" i="20"/>
  <c r="H19" i="20"/>
  <c r="G19" i="20"/>
  <c r="T9" i="20"/>
  <c r="T102" i="20" s="1"/>
  <c r="S8" i="20"/>
  <c r="R8" i="20"/>
  <c r="R101" i="20" s="1"/>
  <c r="Q8" i="20"/>
  <c r="Q101" i="20" s="1"/>
  <c r="P8" i="20"/>
  <c r="P101" i="20" s="1"/>
  <c r="O8" i="20"/>
  <c r="O101" i="20" s="1"/>
  <c r="N8" i="20"/>
  <c r="N101" i="20" s="1"/>
  <c r="M8" i="20"/>
  <c r="M101" i="20" s="1"/>
  <c r="L8" i="20"/>
  <c r="L101" i="20" s="1"/>
  <c r="K8" i="20"/>
  <c r="K101" i="20" s="1"/>
  <c r="J8" i="20"/>
  <c r="J101" i="20" s="1"/>
  <c r="I8" i="20"/>
  <c r="I101" i="20" s="1"/>
  <c r="H8" i="20"/>
  <c r="H101" i="20" s="1"/>
  <c r="G8" i="20"/>
  <c r="G101" i="20" s="1"/>
  <c r="S7" i="20"/>
  <c r="S100" i="20" s="1"/>
  <c r="R5" i="20"/>
  <c r="Q5" i="20"/>
  <c r="P5" i="20"/>
  <c r="O5" i="20"/>
  <c r="N5" i="20"/>
  <c r="M5" i="20"/>
  <c r="L5" i="20"/>
  <c r="K5" i="20"/>
  <c r="J5" i="20"/>
  <c r="I5" i="20"/>
  <c r="H5" i="20"/>
  <c r="G5" i="20"/>
  <c r="E4" i="20"/>
  <c r="E3" i="20"/>
  <c r="E2" i="20"/>
  <c r="K19" i="11" l="1"/>
  <c r="K52" i="11"/>
  <c r="H150" i="20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P10" i="20" s="1"/>
  <c r="N104" i="20"/>
  <c r="I127" i="21"/>
  <c r="M127" i="21"/>
  <c r="Q127" i="21"/>
  <c r="H127" i="21"/>
  <c r="P127" i="21"/>
  <c r="P125" i="21" s="1"/>
  <c r="P126" i="21" s="1"/>
  <c r="R152" i="21"/>
  <c r="H104" i="20"/>
  <c r="L104" i="20"/>
  <c r="S106" i="20"/>
  <c r="T106" i="20" s="1"/>
  <c r="O104" i="20"/>
  <c r="O103" i="20" s="1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M10" i="20" s="1"/>
  <c r="R10" i="11" s="1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P160" i="21"/>
  <c r="L160" i="21"/>
  <c r="H160" i="21"/>
  <c r="O160" i="21"/>
  <c r="K160" i="21"/>
  <c r="G160" i="21"/>
  <c r="R160" i="21"/>
  <c r="J160" i="21"/>
  <c r="Q160" i="21"/>
  <c r="I160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I125" i="21" s="1"/>
  <c r="M138" i="21"/>
  <c r="M125" i="21" s="1"/>
  <c r="M126" i="21" s="1"/>
  <c r="Q138" i="21"/>
  <c r="B159" i="21"/>
  <c r="B160" i="21"/>
  <c r="P161" i="21"/>
  <c r="L161" i="21"/>
  <c r="H161" i="21"/>
  <c r="O161" i="21"/>
  <c r="K161" i="21"/>
  <c r="G161" i="21"/>
  <c r="R161" i="21"/>
  <c r="J161" i="21"/>
  <c r="Q161" i="21"/>
  <c r="I161" i="21"/>
  <c r="S12" i="21"/>
  <c r="T12" i="21" s="1"/>
  <c r="S32" i="21"/>
  <c r="T32" i="21" s="1"/>
  <c r="I107" i="21"/>
  <c r="M107" i="21"/>
  <c r="Q107" i="21"/>
  <c r="J138" i="21"/>
  <c r="N138" i="21"/>
  <c r="N125" i="21" s="1"/>
  <c r="N126" i="21" s="1"/>
  <c r="R138" i="21"/>
  <c r="S154" i="21"/>
  <c r="T154" i="21" s="1"/>
  <c r="M160" i="21"/>
  <c r="M161" i="21"/>
  <c r="P159" i="21"/>
  <c r="L159" i="21"/>
  <c r="H159" i="21"/>
  <c r="O159" i="21"/>
  <c r="K159" i="21"/>
  <c r="G159" i="21"/>
  <c r="R159" i="21"/>
  <c r="J159" i="21"/>
  <c r="Q159" i="21"/>
  <c r="I159" i="21"/>
  <c r="S60" i="21"/>
  <c r="T60" i="21" s="1"/>
  <c r="S64" i="21"/>
  <c r="T64" i="21" s="1"/>
  <c r="J107" i="21"/>
  <c r="N107" i="21"/>
  <c r="N106" i="21" s="1"/>
  <c r="R107" i="21"/>
  <c r="N159" i="21"/>
  <c r="N160" i="21"/>
  <c r="N161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J29" i="21" l="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S31" i="20"/>
  <c r="T31" i="20" s="1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I150" i="21" s="1"/>
  <c r="H106" i="21"/>
  <c r="H10" i="20"/>
  <c r="R29" i="21"/>
  <c r="R30" i="21" s="1"/>
  <c r="J55" i="21"/>
  <c r="J56" i="21" s="1"/>
  <c r="J57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M30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Q55" i="21"/>
  <c r="Q56" i="21" s="1"/>
  <c r="Q62" i="21" s="1"/>
  <c r="Q67" i="21" s="1"/>
  <c r="Q63" i="21" s="1"/>
  <c r="G10" i="20"/>
  <c r="K10" i="11" s="1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s="1"/>
  <c r="I148" i="20" l="1"/>
  <c r="M148" i="20"/>
  <c r="Q148" i="20"/>
  <c r="Q149" i="20" s="1"/>
  <c r="L53" i="20"/>
  <c r="P148" i="20"/>
  <c r="P154" i="20" s="1"/>
  <c r="P159" i="20" s="1"/>
  <c r="P155" i="20" s="1"/>
  <c r="P53" i="20"/>
  <c r="P54" i="20" s="1"/>
  <c r="O53" i="20"/>
  <c r="O54" i="20" s="1"/>
  <c r="K53" i="20"/>
  <c r="K54" i="20" s="1"/>
  <c r="N53" i="20"/>
  <c r="N54" i="20" s="1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I53" i="20"/>
  <c r="M53" i="20"/>
  <c r="H55" i="21"/>
  <c r="H56" i="21" s="1"/>
  <c r="G150" i="21"/>
  <c r="L150" i="21"/>
  <c r="L151" i="21" s="1"/>
  <c r="Q53" i="20"/>
  <c r="Q54" i="20" s="1"/>
  <c r="R55" i="21"/>
  <c r="R56" i="21" s="1"/>
  <c r="R57" i="21" s="1"/>
  <c r="K55" i="21"/>
  <c r="K56" i="21" s="1"/>
  <c r="H53" i="20"/>
  <c r="K148" i="20"/>
  <c r="K149" i="20" s="1"/>
  <c r="O148" i="20"/>
  <c r="O149" i="20" s="1"/>
  <c r="N57" i="21"/>
  <c r="J62" i="21"/>
  <c r="J67" i="21" s="1"/>
  <c r="J63" i="21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K57" i="21"/>
  <c r="K62" i="21"/>
  <c r="K67" i="21" s="1"/>
  <c r="K63" i="21" s="1"/>
  <c r="S29" i="20"/>
  <c r="T29" i="20" s="1"/>
  <c r="Q57" i="21"/>
  <c r="G151" i="21"/>
  <c r="G157" i="21"/>
  <c r="G162" i="21" s="1"/>
  <c r="G158" i="21" s="1"/>
  <c r="J53" i="20"/>
  <c r="J54" i="20" s="1"/>
  <c r="G148" i="20"/>
  <c r="S103" i="20"/>
  <c r="T103" i="20" s="1"/>
  <c r="M149" i="20"/>
  <c r="M154" i="20"/>
  <c r="M159" i="20" s="1"/>
  <c r="M155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J151" i="21"/>
  <c r="J157" i="21"/>
  <c r="J162" i="21" s="1"/>
  <c r="J158" i="21" s="1"/>
  <c r="R59" i="20"/>
  <c r="R64" i="20" s="1"/>
  <c r="R60" i="20" s="1"/>
  <c r="M54" i="20" l="1"/>
  <c r="R54" i="11" s="1"/>
  <c r="R53" i="11"/>
  <c r="K53" i="11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64" i="20" s="1"/>
  <c r="G54" i="20"/>
  <c r="O154" i="20"/>
  <c r="O159" i="20" s="1"/>
  <c r="O155" i="20" s="1"/>
  <c r="P149" i="20"/>
  <c r="O59" i="20"/>
  <c r="O64" i="20" s="1"/>
  <c r="O60" i="20" s="1"/>
  <c r="L59" i="20"/>
  <c r="L64" i="20" s="1"/>
  <c r="N59" i="20"/>
  <c r="N64" i="20" s="1"/>
  <c r="N60" i="20" s="1"/>
  <c r="P59" i="20"/>
  <c r="P64" i="20" s="1"/>
  <c r="P60" i="20" s="1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Q64" i="20" s="1"/>
  <c r="Q60" i="20" s="1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S151" i="21" s="1"/>
  <c r="T151" i="21" s="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M64" i="20" l="1"/>
  <c r="R59" i="11"/>
  <c r="K54" i="11"/>
  <c r="K59" i="11"/>
  <c r="L60" i="20"/>
  <c r="K64" i="20"/>
  <c r="J64" i="20"/>
  <c r="K64" i="11" s="1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G60" i="20"/>
  <c r="M60" i="20" l="1"/>
  <c r="R60" i="11" s="1"/>
  <c r="R64" i="11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K60" i="11" l="1"/>
  <c r="S60" i="20"/>
  <c r="T60" i="20" s="1"/>
  <c r="N6" i="11"/>
  <c r="G11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M140" i="19"/>
  <c r="N140" i="19"/>
  <c r="O140" i="19"/>
  <c r="P140" i="19"/>
  <c r="Q140" i="19"/>
  <c r="R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A157" i="19" l="1"/>
  <c r="S156" i="19"/>
  <c r="A156" i="19"/>
  <c r="A155" i="19"/>
  <c r="A154" i="19"/>
  <c r="A153" i="19"/>
  <c r="A152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4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P103" i="19" s="1"/>
  <c r="A107" i="19"/>
  <c r="A106" i="19"/>
  <c r="R104" i="19"/>
  <c r="L104" i="19"/>
  <c r="J104" i="19"/>
  <c r="A105" i="19"/>
  <c r="N104" i="19"/>
  <c r="H104" i="19"/>
  <c r="A104" i="19"/>
  <c r="A103" i="19"/>
  <c r="T101" i="19"/>
  <c r="T100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N63" i="11" s="1"/>
  <c r="L63" i="19"/>
  <c r="K63" i="19"/>
  <c r="J63" i="19"/>
  <c r="I63" i="19"/>
  <c r="H63" i="19"/>
  <c r="G63" i="19"/>
  <c r="R62" i="19"/>
  <c r="Q62" i="19"/>
  <c r="P62" i="19"/>
  <c r="O62" i="19"/>
  <c r="N62" i="19"/>
  <c r="M62" i="19"/>
  <c r="N62" i="11" s="1"/>
  <c r="L62" i="19"/>
  <c r="K62" i="19"/>
  <c r="J62" i="19"/>
  <c r="I62" i="19"/>
  <c r="H62" i="19"/>
  <c r="G62" i="19"/>
  <c r="R61" i="19"/>
  <c r="Q61" i="19"/>
  <c r="P61" i="19"/>
  <c r="O61" i="19"/>
  <c r="N61" i="19"/>
  <c r="M61" i="19"/>
  <c r="N61" i="11" s="1"/>
  <c r="L61" i="19"/>
  <c r="K61" i="19"/>
  <c r="J61" i="19"/>
  <c r="I61" i="19"/>
  <c r="H61" i="19"/>
  <c r="G61" i="19"/>
  <c r="R58" i="19"/>
  <c r="Q58" i="19"/>
  <c r="P58" i="19"/>
  <c r="O58" i="19"/>
  <c r="N58" i="19"/>
  <c r="M58" i="19"/>
  <c r="N58" i="11" s="1"/>
  <c r="L58" i="19"/>
  <c r="K58" i="19"/>
  <c r="J58" i="19"/>
  <c r="I58" i="19"/>
  <c r="H58" i="19"/>
  <c r="G58" i="19"/>
  <c r="R57" i="19"/>
  <c r="Q57" i="19"/>
  <c r="P57" i="19"/>
  <c r="O57" i="19"/>
  <c r="N57" i="19"/>
  <c r="M57" i="19"/>
  <c r="N57" i="11" s="1"/>
  <c r="L57" i="19"/>
  <c r="K57" i="19"/>
  <c r="J57" i="19"/>
  <c r="I57" i="19"/>
  <c r="H57" i="19"/>
  <c r="G57" i="19"/>
  <c r="R56" i="19"/>
  <c r="Q56" i="19"/>
  <c r="P56" i="19"/>
  <c r="O56" i="19"/>
  <c r="N56" i="19"/>
  <c r="M56" i="19"/>
  <c r="N56" i="11" s="1"/>
  <c r="L56" i="19"/>
  <c r="K56" i="19"/>
  <c r="J56" i="19"/>
  <c r="I56" i="19"/>
  <c r="H56" i="19"/>
  <c r="G56" i="19"/>
  <c r="R52" i="19"/>
  <c r="Q52" i="19"/>
  <c r="P52" i="19"/>
  <c r="O52" i="19"/>
  <c r="N52" i="19"/>
  <c r="M52" i="19"/>
  <c r="N52" i="11" s="1"/>
  <c r="T52" i="11" s="1"/>
  <c r="L52" i="19"/>
  <c r="K52" i="19"/>
  <c r="J52" i="19"/>
  <c r="I52" i="19"/>
  <c r="H52" i="19"/>
  <c r="G52" i="19"/>
  <c r="R51" i="19"/>
  <c r="Q51" i="19"/>
  <c r="P51" i="19"/>
  <c r="O51" i="19"/>
  <c r="N51" i="19"/>
  <c r="M51" i="19"/>
  <c r="N51" i="11" s="1"/>
  <c r="L51" i="19"/>
  <c r="K51" i="19"/>
  <c r="J51" i="19"/>
  <c r="I51" i="19"/>
  <c r="H51" i="19"/>
  <c r="G51" i="19"/>
  <c r="R50" i="19"/>
  <c r="Q50" i="19"/>
  <c r="P50" i="19"/>
  <c r="O50" i="19"/>
  <c r="N50" i="19"/>
  <c r="M50" i="19"/>
  <c r="N50" i="11" s="1"/>
  <c r="L50" i="19"/>
  <c r="K50" i="19"/>
  <c r="J50" i="19"/>
  <c r="I50" i="19"/>
  <c r="H50" i="19"/>
  <c r="G50" i="19"/>
  <c r="R49" i="19"/>
  <c r="Q49" i="19"/>
  <c r="P49" i="19"/>
  <c r="O49" i="19"/>
  <c r="N49" i="19"/>
  <c r="M49" i="19"/>
  <c r="N49" i="11" s="1"/>
  <c r="T49" i="11" s="1"/>
  <c r="L49" i="19"/>
  <c r="K49" i="19"/>
  <c r="J49" i="19"/>
  <c r="I49" i="19"/>
  <c r="H49" i="19"/>
  <c r="G49" i="19"/>
  <c r="R47" i="19"/>
  <c r="Q47" i="19"/>
  <c r="P47" i="19"/>
  <c r="O47" i="19"/>
  <c r="N47" i="19"/>
  <c r="M47" i="19"/>
  <c r="N47" i="11" s="1"/>
  <c r="T47" i="11" s="1"/>
  <c r="L47" i="19"/>
  <c r="K47" i="19"/>
  <c r="J47" i="19"/>
  <c r="I47" i="19"/>
  <c r="H47" i="19"/>
  <c r="G47" i="19"/>
  <c r="R46" i="19"/>
  <c r="Q46" i="19"/>
  <c r="P46" i="19"/>
  <c r="O46" i="19"/>
  <c r="N46" i="19"/>
  <c r="M46" i="19"/>
  <c r="N46" i="11" s="1"/>
  <c r="L46" i="19"/>
  <c r="K46" i="19"/>
  <c r="J46" i="19"/>
  <c r="I46" i="19"/>
  <c r="H46" i="19"/>
  <c r="G46" i="19"/>
  <c r="R45" i="19"/>
  <c r="Q45" i="19"/>
  <c r="P45" i="19"/>
  <c r="O45" i="19"/>
  <c r="N45" i="19"/>
  <c r="M45" i="19"/>
  <c r="N45" i="11" s="1"/>
  <c r="L45" i="19"/>
  <c r="K45" i="19"/>
  <c r="J45" i="19"/>
  <c r="I45" i="19"/>
  <c r="H45" i="19"/>
  <c r="G45" i="19"/>
  <c r="R44" i="19"/>
  <c r="Q44" i="19"/>
  <c r="P44" i="19"/>
  <c r="O44" i="19"/>
  <c r="N44" i="19"/>
  <c r="M44" i="19"/>
  <c r="N44" i="11" s="1"/>
  <c r="L44" i="19"/>
  <c r="K44" i="19"/>
  <c r="J44" i="19"/>
  <c r="I44" i="19"/>
  <c r="H44" i="19"/>
  <c r="G44" i="19"/>
  <c r="R43" i="19"/>
  <c r="Q43" i="19"/>
  <c r="P43" i="19"/>
  <c r="O43" i="19"/>
  <c r="N43" i="19"/>
  <c r="M43" i="19"/>
  <c r="N43" i="11" s="1"/>
  <c r="L43" i="19"/>
  <c r="K43" i="19"/>
  <c r="J43" i="19"/>
  <c r="I43" i="19"/>
  <c r="H43" i="19"/>
  <c r="G43" i="19"/>
  <c r="R42" i="19"/>
  <c r="Q42" i="19"/>
  <c r="P42" i="19"/>
  <c r="O42" i="19"/>
  <c r="N42" i="19"/>
  <c r="M42" i="19"/>
  <c r="N42" i="11" s="1"/>
  <c r="L42" i="19"/>
  <c r="K42" i="19"/>
  <c r="J42" i="19"/>
  <c r="I42" i="19"/>
  <c r="H42" i="19"/>
  <c r="G42" i="19"/>
  <c r="R41" i="19"/>
  <c r="Q41" i="19"/>
  <c r="P41" i="19"/>
  <c r="O41" i="19"/>
  <c r="N41" i="19"/>
  <c r="M41" i="19"/>
  <c r="N41" i="11" s="1"/>
  <c r="L41" i="19"/>
  <c r="K41" i="19"/>
  <c r="J41" i="19"/>
  <c r="I41" i="19"/>
  <c r="H41" i="19"/>
  <c r="G41" i="19"/>
  <c r="R39" i="19"/>
  <c r="Q39" i="19"/>
  <c r="P39" i="19"/>
  <c r="O39" i="19"/>
  <c r="N39" i="19"/>
  <c r="M39" i="19"/>
  <c r="N39" i="11" s="1"/>
  <c r="L39" i="19"/>
  <c r="K39" i="19"/>
  <c r="J39" i="19"/>
  <c r="I39" i="19"/>
  <c r="H39" i="19"/>
  <c r="G39" i="19"/>
  <c r="R38" i="19"/>
  <c r="Q38" i="19"/>
  <c r="P38" i="19"/>
  <c r="O38" i="19"/>
  <c r="N38" i="19"/>
  <c r="M38" i="19"/>
  <c r="N38" i="11" s="1"/>
  <c r="L38" i="19"/>
  <c r="K38" i="19"/>
  <c r="J38" i="19"/>
  <c r="I38" i="19"/>
  <c r="H38" i="19"/>
  <c r="G38" i="19"/>
  <c r="R37" i="19"/>
  <c r="Q37" i="19"/>
  <c r="P37" i="19"/>
  <c r="O37" i="19"/>
  <c r="N37" i="19"/>
  <c r="M37" i="19"/>
  <c r="N37" i="11" s="1"/>
  <c r="L37" i="19"/>
  <c r="K37" i="19"/>
  <c r="J37" i="19"/>
  <c r="I37" i="19"/>
  <c r="H37" i="19"/>
  <c r="G37" i="19"/>
  <c r="R36" i="19"/>
  <c r="Q36" i="19"/>
  <c r="P36" i="19"/>
  <c r="O36" i="19"/>
  <c r="N36" i="19"/>
  <c r="M36" i="19"/>
  <c r="N36" i="11" s="1"/>
  <c r="L36" i="19"/>
  <c r="K36" i="19"/>
  <c r="J36" i="19"/>
  <c r="I36" i="19"/>
  <c r="H36" i="19"/>
  <c r="G36" i="19"/>
  <c r="R35" i="19"/>
  <c r="Q35" i="19"/>
  <c r="P35" i="19"/>
  <c r="O35" i="19"/>
  <c r="N35" i="19"/>
  <c r="M35" i="19"/>
  <c r="N35" i="11" s="1"/>
  <c r="L35" i="19"/>
  <c r="K35" i="19"/>
  <c r="J35" i="19"/>
  <c r="I35" i="19"/>
  <c r="H35" i="19"/>
  <c r="G35" i="19"/>
  <c r="R34" i="19"/>
  <c r="Q34" i="19"/>
  <c r="P34" i="19"/>
  <c r="O34" i="19"/>
  <c r="N34" i="19"/>
  <c r="M34" i="19"/>
  <c r="N34" i="11" s="1"/>
  <c r="L34" i="19"/>
  <c r="K34" i="19"/>
  <c r="J34" i="19"/>
  <c r="I34" i="19"/>
  <c r="H34" i="19"/>
  <c r="G34" i="19"/>
  <c r="R33" i="19"/>
  <c r="Q33" i="19"/>
  <c r="P33" i="19"/>
  <c r="O33" i="19"/>
  <c r="N33" i="19"/>
  <c r="M33" i="19"/>
  <c r="N33" i="11" s="1"/>
  <c r="L33" i="19"/>
  <c r="K33" i="19"/>
  <c r="J33" i="19"/>
  <c r="I33" i="19"/>
  <c r="H33" i="19"/>
  <c r="G33" i="19"/>
  <c r="R32" i="19"/>
  <c r="Q32" i="19"/>
  <c r="P32" i="19"/>
  <c r="O32" i="19"/>
  <c r="N32" i="19"/>
  <c r="M32" i="19"/>
  <c r="N32" i="11" s="1"/>
  <c r="L32" i="19"/>
  <c r="K32" i="19"/>
  <c r="J32" i="19"/>
  <c r="I32" i="19"/>
  <c r="H32" i="19"/>
  <c r="G32" i="19"/>
  <c r="R31" i="19"/>
  <c r="Q31" i="19"/>
  <c r="P31" i="19"/>
  <c r="O31" i="19"/>
  <c r="N31" i="19"/>
  <c r="M31" i="19"/>
  <c r="N31" i="11" s="1"/>
  <c r="L31" i="19"/>
  <c r="K31" i="19"/>
  <c r="J31" i="19"/>
  <c r="I31" i="19"/>
  <c r="H31" i="19"/>
  <c r="G31" i="19"/>
  <c r="R28" i="19"/>
  <c r="Q28" i="19"/>
  <c r="P28" i="19"/>
  <c r="O28" i="19"/>
  <c r="N28" i="19"/>
  <c r="M28" i="19"/>
  <c r="N28" i="11" s="1"/>
  <c r="L28" i="19"/>
  <c r="K28" i="19"/>
  <c r="J28" i="19"/>
  <c r="I28" i="19"/>
  <c r="H28" i="19"/>
  <c r="G28" i="19"/>
  <c r="R27" i="19"/>
  <c r="Q27" i="19"/>
  <c r="P27" i="19"/>
  <c r="O27" i="19"/>
  <c r="N27" i="19"/>
  <c r="M27" i="19"/>
  <c r="N27" i="11" s="1"/>
  <c r="L27" i="19"/>
  <c r="K27" i="19"/>
  <c r="J27" i="19"/>
  <c r="I27" i="19"/>
  <c r="H27" i="19"/>
  <c r="G27" i="19"/>
  <c r="R26" i="19"/>
  <c r="Q26" i="19"/>
  <c r="P26" i="19"/>
  <c r="O26" i="19"/>
  <c r="N26" i="19"/>
  <c r="M26" i="19"/>
  <c r="N26" i="11" s="1"/>
  <c r="L26" i="19"/>
  <c r="K26" i="19"/>
  <c r="J26" i="19"/>
  <c r="I26" i="19"/>
  <c r="H26" i="19"/>
  <c r="G26" i="19"/>
  <c r="R25" i="19"/>
  <c r="Q25" i="19"/>
  <c r="P25" i="19"/>
  <c r="O25" i="19"/>
  <c r="N25" i="19"/>
  <c r="M25" i="19"/>
  <c r="N25" i="11" s="1"/>
  <c r="L25" i="19"/>
  <c r="K25" i="19"/>
  <c r="J25" i="19"/>
  <c r="I25" i="19"/>
  <c r="H25" i="19"/>
  <c r="G25" i="19"/>
  <c r="R24" i="19"/>
  <c r="Q24" i="19"/>
  <c r="P24" i="19"/>
  <c r="O24" i="19"/>
  <c r="N24" i="19"/>
  <c r="M24" i="19"/>
  <c r="N24" i="11" s="1"/>
  <c r="L24" i="19"/>
  <c r="K24" i="19"/>
  <c r="J24" i="19"/>
  <c r="I24" i="19"/>
  <c r="H24" i="19"/>
  <c r="G24" i="19"/>
  <c r="R23" i="19"/>
  <c r="Q23" i="19"/>
  <c r="P23" i="19"/>
  <c r="O23" i="19"/>
  <c r="N23" i="19"/>
  <c r="M23" i="19"/>
  <c r="N23" i="11" s="1"/>
  <c r="L23" i="19"/>
  <c r="K23" i="19"/>
  <c r="J23" i="19"/>
  <c r="I23" i="19"/>
  <c r="H23" i="19"/>
  <c r="G23" i="19"/>
  <c r="R22" i="19"/>
  <c r="Q22" i="19"/>
  <c r="P22" i="19"/>
  <c r="O22" i="19"/>
  <c r="N22" i="19"/>
  <c r="M22" i="19"/>
  <c r="N22" i="11" s="1"/>
  <c r="L22" i="19"/>
  <c r="K22" i="19"/>
  <c r="J22" i="19"/>
  <c r="I22" i="19"/>
  <c r="H22" i="19"/>
  <c r="G22" i="19"/>
  <c r="R21" i="19"/>
  <c r="Q21" i="19"/>
  <c r="P21" i="19"/>
  <c r="O21" i="19"/>
  <c r="N21" i="19"/>
  <c r="M21" i="19"/>
  <c r="N21" i="11" s="1"/>
  <c r="L21" i="19"/>
  <c r="K21" i="19"/>
  <c r="J21" i="19"/>
  <c r="I21" i="19"/>
  <c r="H21" i="19"/>
  <c r="G21" i="19"/>
  <c r="R20" i="19"/>
  <c r="Q20" i="19"/>
  <c r="P20" i="19"/>
  <c r="O20" i="19"/>
  <c r="N20" i="19"/>
  <c r="M20" i="19"/>
  <c r="N20" i="11" s="1"/>
  <c r="L20" i="19"/>
  <c r="K20" i="19"/>
  <c r="J20" i="19"/>
  <c r="I20" i="19"/>
  <c r="H20" i="19"/>
  <c r="G20" i="19"/>
  <c r="R19" i="19"/>
  <c r="Q19" i="19"/>
  <c r="P19" i="19"/>
  <c r="O19" i="19"/>
  <c r="N19" i="19"/>
  <c r="M19" i="19"/>
  <c r="N19" i="11" s="1"/>
  <c r="L19" i="19"/>
  <c r="K19" i="19"/>
  <c r="J19" i="19"/>
  <c r="I19" i="19"/>
  <c r="H19" i="19"/>
  <c r="G19" i="19"/>
  <c r="R18" i="19"/>
  <c r="Q18" i="19"/>
  <c r="P18" i="19"/>
  <c r="O18" i="19"/>
  <c r="N18" i="19"/>
  <c r="M18" i="19"/>
  <c r="N18" i="11" s="1"/>
  <c r="L18" i="19"/>
  <c r="K18" i="19"/>
  <c r="J18" i="19"/>
  <c r="I18" i="19"/>
  <c r="H18" i="19"/>
  <c r="G18" i="19"/>
  <c r="R17" i="19"/>
  <c r="Q17" i="19"/>
  <c r="P17" i="19"/>
  <c r="O17" i="19"/>
  <c r="N17" i="19"/>
  <c r="M17" i="19"/>
  <c r="N17" i="11" s="1"/>
  <c r="L17" i="19"/>
  <c r="K17" i="19"/>
  <c r="J17" i="19"/>
  <c r="I17" i="19"/>
  <c r="H17" i="19"/>
  <c r="G17" i="19"/>
  <c r="R16" i="19"/>
  <c r="Q16" i="19"/>
  <c r="P16" i="19"/>
  <c r="O16" i="19"/>
  <c r="N16" i="19"/>
  <c r="M16" i="19"/>
  <c r="N16" i="11" s="1"/>
  <c r="L16" i="19"/>
  <c r="K16" i="19"/>
  <c r="J16" i="19"/>
  <c r="I16" i="19"/>
  <c r="H16" i="19"/>
  <c r="G16" i="19"/>
  <c r="R15" i="19"/>
  <c r="Q15" i="19"/>
  <c r="P15" i="19"/>
  <c r="O15" i="19"/>
  <c r="N15" i="19"/>
  <c r="M15" i="19"/>
  <c r="N15" i="11" s="1"/>
  <c r="L15" i="19"/>
  <c r="K15" i="19"/>
  <c r="J15" i="19"/>
  <c r="I15" i="19"/>
  <c r="H15" i="19"/>
  <c r="G15" i="19"/>
  <c r="R14" i="19"/>
  <c r="Q14" i="19"/>
  <c r="P14" i="19"/>
  <c r="O14" i="19"/>
  <c r="N14" i="19"/>
  <c r="M14" i="19"/>
  <c r="N14" i="11" s="1"/>
  <c r="L14" i="19"/>
  <c r="K14" i="19"/>
  <c r="J14" i="19"/>
  <c r="I14" i="19"/>
  <c r="H14" i="19"/>
  <c r="G14" i="19"/>
  <c r="R13" i="19"/>
  <c r="Q13" i="19"/>
  <c r="P13" i="19"/>
  <c r="O13" i="19"/>
  <c r="N13" i="19"/>
  <c r="M13" i="19"/>
  <c r="N13" i="11" s="1"/>
  <c r="L13" i="19"/>
  <c r="K13" i="19"/>
  <c r="J13" i="19"/>
  <c r="I13" i="19"/>
  <c r="H13" i="19"/>
  <c r="G13" i="19"/>
  <c r="R12" i="19"/>
  <c r="Q12" i="19"/>
  <c r="P12" i="19"/>
  <c r="O12" i="19"/>
  <c r="N12" i="19"/>
  <c r="M12" i="19"/>
  <c r="N12" i="11" s="1"/>
  <c r="L12" i="19"/>
  <c r="K12" i="19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T50" i="11" l="1"/>
  <c r="Q50" i="11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M122" i="19" s="1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N30" i="11" s="1"/>
  <c r="Q30" i="19"/>
  <c r="S37" i="19"/>
  <c r="T37" i="19" s="1"/>
  <c r="S44" i="19"/>
  <c r="T44" i="19" s="1"/>
  <c r="S48" i="19"/>
  <c r="T48" i="19" s="1"/>
  <c r="S52" i="19"/>
  <c r="T52" i="19" s="1"/>
  <c r="M55" i="19"/>
  <c r="N55" i="11" s="1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P10" i="19" s="1"/>
  <c r="H40" i="19"/>
  <c r="L40" i="19"/>
  <c r="P40" i="19"/>
  <c r="I11" i="19"/>
  <c r="M11" i="19"/>
  <c r="Q11" i="19"/>
  <c r="Q10" i="19" s="1"/>
  <c r="H30" i="19"/>
  <c r="P30" i="19"/>
  <c r="K55" i="19"/>
  <c r="O55" i="19"/>
  <c r="S49" i="19"/>
  <c r="T49" i="19" s="1"/>
  <c r="S58" i="19"/>
  <c r="T58" i="19" s="1"/>
  <c r="S62" i="19"/>
  <c r="T62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N10" i="19" s="1"/>
  <c r="R11" i="19"/>
  <c r="R10" i="19" s="1"/>
  <c r="I40" i="19"/>
  <c r="M40" i="19"/>
  <c r="N40" i="11" s="1"/>
  <c r="Q40" i="19"/>
  <c r="H55" i="19"/>
  <c r="L55" i="19"/>
  <c r="P55" i="19"/>
  <c r="K30" i="19"/>
  <c r="O30" i="19"/>
  <c r="K11" i="19"/>
  <c r="O11" i="19"/>
  <c r="O10" i="19" s="1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M10" i="19" l="1"/>
  <c r="N10" i="11" s="1"/>
  <c r="N11" i="11"/>
  <c r="L10" i="19"/>
  <c r="K10" i="19"/>
  <c r="J10" i="19"/>
  <c r="I10" i="19"/>
  <c r="H10" i="19"/>
  <c r="G103" i="19"/>
  <c r="K146" i="19"/>
  <c r="P146" i="19"/>
  <c r="P147" i="19" s="1"/>
  <c r="L146" i="19"/>
  <c r="N146" i="19"/>
  <c r="N147" i="19" s="1"/>
  <c r="G122" i="19"/>
  <c r="G63" i="11"/>
  <c r="G56" i="11"/>
  <c r="G43" i="11"/>
  <c r="G22" i="11"/>
  <c r="G42" i="11"/>
  <c r="G25" i="11"/>
  <c r="G62" i="11"/>
  <c r="G45" i="11"/>
  <c r="G38" i="11"/>
  <c r="G20" i="11"/>
  <c r="G48" i="11"/>
  <c r="G19" i="11"/>
  <c r="G33" i="11"/>
  <c r="G36" i="11"/>
  <c r="G18" i="11"/>
  <c r="G39" i="11"/>
  <c r="G21" i="11"/>
  <c r="G58" i="11"/>
  <c r="G34" i="11"/>
  <c r="G16" i="11"/>
  <c r="G44" i="11"/>
  <c r="G15" i="11"/>
  <c r="G61" i="11"/>
  <c r="G14" i="11"/>
  <c r="G51" i="11"/>
  <c r="G32" i="11"/>
  <c r="G50" i="11"/>
  <c r="G35" i="11"/>
  <c r="G17" i="11"/>
  <c r="G49" i="11"/>
  <c r="G28" i="11"/>
  <c r="G12" i="11"/>
  <c r="G37" i="11"/>
  <c r="G27" i="11"/>
  <c r="G57" i="11"/>
  <c r="G47" i="11"/>
  <c r="G26" i="11"/>
  <c r="G46" i="11"/>
  <c r="G31" i="11"/>
  <c r="G13" i="11"/>
  <c r="G41" i="11"/>
  <c r="G24" i="11"/>
  <c r="G52" i="11"/>
  <c r="G23" i="11"/>
  <c r="G10" i="19"/>
  <c r="P152" i="19"/>
  <c r="P157" i="19" s="1"/>
  <c r="P153" i="19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M146" i="19" s="1"/>
  <c r="M147" i="19" s="1"/>
  <c r="S104" i="19"/>
  <c r="T104" i="19" s="1"/>
  <c r="I103" i="19"/>
  <c r="I146" i="19" s="1"/>
  <c r="I147" i="19" s="1"/>
  <c r="Q103" i="19"/>
  <c r="Q146" i="19" s="1"/>
  <c r="Q147" i="19" s="1"/>
  <c r="H29" i="19"/>
  <c r="M29" i="19"/>
  <c r="N29" i="11" s="1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47" i="19" l="1"/>
  <c r="K147" i="19"/>
  <c r="L152" i="19"/>
  <c r="T11" i="19"/>
  <c r="G11" i="11"/>
  <c r="S122" i="19"/>
  <c r="T122" i="19" s="1"/>
  <c r="N152" i="19"/>
  <c r="N157" i="19" s="1"/>
  <c r="N153" i="19" s="1"/>
  <c r="G146" i="19"/>
  <c r="K152" i="19"/>
  <c r="S10" i="19"/>
  <c r="T10" i="19" s="1"/>
  <c r="K53" i="19"/>
  <c r="G55" i="11"/>
  <c r="G30" i="11"/>
  <c r="G40" i="11"/>
  <c r="G53" i="19"/>
  <c r="G54" i="19" s="1"/>
  <c r="H147" i="19"/>
  <c r="H152" i="19"/>
  <c r="R147" i="19"/>
  <c r="R152" i="19"/>
  <c r="R157" i="19" s="1"/>
  <c r="R153" i="19" s="1"/>
  <c r="O147" i="19"/>
  <c r="O152" i="19"/>
  <c r="O157" i="19" s="1"/>
  <c r="O153" i="19" s="1"/>
  <c r="P53" i="19"/>
  <c r="P54" i="19" s="1"/>
  <c r="R53" i="19"/>
  <c r="R54" i="19" s="1"/>
  <c r="H53" i="19"/>
  <c r="M53" i="19"/>
  <c r="L53" i="19"/>
  <c r="I53" i="19"/>
  <c r="S103" i="19"/>
  <c r="T103" i="19" s="1"/>
  <c r="M152" i="19"/>
  <c r="M157" i="19" s="1"/>
  <c r="M153" i="19" s="1"/>
  <c r="Q152" i="19"/>
  <c r="Q157" i="19" s="1"/>
  <c r="Q153" i="19" s="1"/>
  <c r="O53" i="19"/>
  <c r="O59" i="19" s="1"/>
  <c r="O64" i="19" s="1"/>
  <c r="O60" i="19" s="1"/>
  <c r="Q53" i="19"/>
  <c r="Q54" i="19" s="1"/>
  <c r="J53" i="19"/>
  <c r="S29" i="19"/>
  <c r="T29" i="19" s="1"/>
  <c r="N53" i="19"/>
  <c r="N59" i="19" s="1"/>
  <c r="N64" i="19" s="1"/>
  <c r="N60" i="19" s="1"/>
  <c r="M59" i="19" l="1"/>
  <c r="N53" i="11"/>
  <c r="L59" i="19"/>
  <c r="L157" i="19"/>
  <c r="K157" i="19"/>
  <c r="K59" i="19"/>
  <c r="J59" i="19"/>
  <c r="I59" i="19"/>
  <c r="H54" i="19"/>
  <c r="H157" i="19"/>
  <c r="G152" i="19"/>
  <c r="G147" i="19"/>
  <c r="G10" i="11"/>
  <c r="H12" i="1" s="1"/>
  <c r="I12" i="1" s="1"/>
  <c r="I54" i="19"/>
  <c r="K54" i="19"/>
  <c r="G29" i="11"/>
  <c r="H16" i="1" s="1"/>
  <c r="I16" i="1" s="1"/>
  <c r="G59" i="19"/>
  <c r="R59" i="19"/>
  <c r="R64" i="19" s="1"/>
  <c r="R60" i="19" s="1"/>
  <c r="Q59" i="19"/>
  <c r="Q64" i="19" s="1"/>
  <c r="Q60" i="19" s="1"/>
  <c r="H59" i="19"/>
  <c r="P59" i="19"/>
  <c r="P64" i="19" s="1"/>
  <c r="P60" i="19" s="1"/>
  <c r="O54" i="19"/>
  <c r="M54" i="19"/>
  <c r="N54" i="11" s="1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M64" i="19" l="1"/>
  <c r="N59" i="11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G53" i="11"/>
  <c r="H20" i="1" s="1"/>
  <c r="I20" i="1" s="1"/>
  <c r="S59" i="19"/>
  <c r="T59" i="19" s="1"/>
  <c r="I157" i="19"/>
  <c r="S152" i="19"/>
  <c r="T152" i="19" s="1"/>
  <c r="S54" i="19"/>
  <c r="T54" i="19" s="1"/>
  <c r="M60" i="19" l="1"/>
  <c r="N60" i="11" s="1"/>
  <c r="N64" i="11"/>
  <c r="L60" i="19"/>
  <c r="K60" i="19"/>
  <c r="J60" i="19"/>
  <c r="I60" i="19"/>
  <c r="H60" i="19"/>
  <c r="G153" i="19"/>
  <c r="G60" i="19"/>
  <c r="S64" i="19"/>
  <c r="T64" i="19" s="1"/>
  <c r="G54" i="11"/>
  <c r="G59" i="11"/>
  <c r="I153" i="19"/>
  <c r="S157" i="19"/>
  <c r="T157" i="19" s="1"/>
  <c r="S153" i="19" l="1"/>
  <c r="T153" i="19" s="1"/>
  <c r="S60" i="19"/>
  <c r="T60" i="19" s="1"/>
  <c r="G64" i="11"/>
  <c r="G12" i="2"/>
  <c r="G60" i="11" l="1"/>
  <c r="I63" i="11"/>
  <c r="J63" i="11"/>
  <c r="I61" i="11"/>
  <c r="J61" i="11"/>
  <c r="I58" i="11"/>
  <c r="J58" i="11" l="1"/>
  <c r="G13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0" i="2"/>
  <c r="G19" i="2"/>
  <c r="G14" i="2"/>
  <c r="L58" i="11" l="1"/>
  <c r="M61" i="11" l="1"/>
  <c r="L61" i="11"/>
  <c r="M63" i="11"/>
  <c r="L63" i="11"/>
  <c r="L62" i="11"/>
  <c r="G97" i="2" l="1"/>
  <c r="G149" i="2"/>
  <c r="CY40" i="6"/>
  <c r="G243" i="2"/>
  <c r="F252" i="2" s="1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0" i="2"/>
  <c r="G278" i="2"/>
  <c r="G276" i="2"/>
  <c r="G267" i="2"/>
  <c r="G266" i="2"/>
  <c r="G261" i="2"/>
  <c r="G259" i="2"/>
  <c r="I8" i="11" s="1"/>
  <c r="P8" i="11" s="1"/>
  <c r="S8" i="11" s="1"/>
  <c r="G257" i="2"/>
  <c r="G256" i="2"/>
  <c r="G251" i="2"/>
  <c r="B100" i="19" s="1"/>
  <c r="G250" i="2"/>
  <c r="G247" i="2"/>
  <c r="S7" i="19" s="1"/>
  <c r="S100" i="19" s="1"/>
  <c r="G241" i="2"/>
  <c r="G240" i="2"/>
  <c r="G239" i="2"/>
  <c r="P8" i="19" s="1"/>
  <c r="P101" i="19" s="1"/>
  <c r="G238" i="2"/>
  <c r="G237" i="2"/>
  <c r="G236" i="2"/>
  <c r="G235" i="2"/>
  <c r="L8" i="19" s="1"/>
  <c r="L101" i="19" s="1"/>
  <c r="G234" i="2"/>
  <c r="G233" i="2"/>
  <c r="G232" i="2"/>
  <c r="G231" i="2"/>
  <c r="G230" i="2"/>
  <c r="G229" i="2"/>
  <c r="G228" i="2"/>
  <c r="G226" i="2"/>
  <c r="G224" i="2"/>
  <c r="G223" i="2"/>
  <c r="G222" i="2"/>
  <c r="G221" i="2"/>
  <c r="G220" i="2"/>
  <c r="G219" i="2"/>
  <c r="B57" i="3" s="1"/>
  <c r="G218" i="2"/>
  <c r="G216" i="2"/>
  <c r="G215" i="2"/>
  <c r="G214" i="2"/>
  <c r="G213" i="2"/>
  <c r="B142" i="19" s="1"/>
  <c r="G212" i="2"/>
  <c r="B144" i="19" s="1"/>
  <c r="G211" i="2"/>
  <c r="G210" i="2"/>
  <c r="G209" i="2"/>
  <c r="B143" i="19" s="1"/>
  <c r="G208" i="2"/>
  <c r="G207" i="2"/>
  <c r="G206" i="2"/>
  <c r="G205" i="2"/>
  <c r="G204" i="2"/>
  <c r="G203" i="2"/>
  <c r="G202" i="2"/>
  <c r="G201" i="2"/>
  <c r="G200" i="2"/>
  <c r="G199" i="2"/>
  <c r="B141" i="19" s="1"/>
  <c r="G198" i="2"/>
  <c r="G197" i="2"/>
  <c r="G196" i="2"/>
  <c r="G195" i="2"/>
  <c r="G194" i="2"/>
  <c r="G193" i="2"/>
  <c r="G192" i="2"/>
  <c r="G191" i="2"/>
  <c r="G190" i="2"/>
  <c r="G189" i="2"/>
  <c r="G188" i="2"/>
  <c r="B140" i="19" s="1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B139" i="19" s="1"/>
  <c r="G169" i="2"/>
  <c r="G168" i="2"/>
  <c r="G167" i="2"/>
  <c r="G166" i="2"/>
  <c r="B138" i="19" s="1"/>
  <c r="G165" i="2"/>
  <c r="G164" i="2"/>
  <c r="B137" i="19" s="1"/>
  <c r="G163" i="2"/>
  <c r="G162" i="2"/>
  <c r="G161" i="2"/>
  <c r="G160" i="2"/>
  <c r="G159" i="2"/>
  <c r="G158" i="2"/>
  <c r="G157" i="2"/>
  <c r="G156" i="2"/>
  <c r="B136" i="19" s="1"/>
  <c r="G155" i="2"/>
  <c r="G154" i="2"/>
  <c r="G153" i="2"/>
  <c r="G152" i="2"/>
  <c r="G151" i="2"/>
  <c r="G150" i="2"/>
  <c r="B135" i="19" s="1"/>
  <c r="G148" i="2"/>
  <c r="G147" i="2"/>
  <c r="G146" i="2"/>
  <c r="G145" i="2"/>
  <c r="G144" i="2"/>
  <c r="G143" i="2"/>
  <c r="G142" i="2"/>
  <c r="G141" i="2"/>
  <c r="B134" i="19" s="1"/>
  <c r="G140" i="2"/>
  <c r="B133" i="19" s="1"/>
  <c r="G139" i="2"/>
  <c r="G138" i="2"/>
  <c r="G137" i="2"/>
  <c r="G136" i="2"/>
  <c r="G135" i="2"/>
  <c r="G134" i="2"/>
  <c r="G133" i="2"/>
  <c r="G132" i="2"/>
  <c r="G131" i="2"/>
  <c r="G130" i="2"/>
  <c r="B132" i="19" s="1"/>
  <c r="G129" i="2"/>
  <c r="G128" i="2"/>
  <c r="G127" i="2"/>
  <c r="G126" i="2"/>
  <c r="B131" i="19" s="1"/>
  <c r="G125" i="2"/>
  <c r="G124" i="2"/>
  <c r="G123" i="2"/>
  <c r="G122" i="2"/>
  <c r="B130" i="19" s="1"/>
  <c r="G121" i="2"/>
  <c r="G120" i="2"/>
  <c r="G119" i="2"/>
  <c r="B129" i="19" s="1"/>
  <c r="G118" i="2"/>
  <c r="G117" i="2"/>
  <c r="G116" i="2"/>
  <c r="G115" i="2"/>
  <c r="B128" i="19" s="1"/>
  <c r="G114" i="2"/>
  <c r="G113" i="2"/>
  <c r="G112" i="2"/>
  <c r="G111" i="2"/>
  <c r="G110" i="2"/>
  <c r="G109" i="2"/>
  <c r="G108" i="2"/>
  <c r="G107" i="2"/>
  <c r="G106" i="2"/>
  <c r="G105" i="2"/>
  <c r="B127" i="19" s="1"/>
  <c r="G104" i="2"/>
  <c r="G103" i="2"/>
  <c r="G102" i="2"/>
  <c r="G101" i="2"/>
  <c r="G100" i="2"/>
  <c r="G99" i="2"/>
  <c r="G98" i="2"/>
  <c r="B126" i="19" s="1"/>
  <c r="G96" i="2"/>
  <c r="G95" i="2"/>
  <c r="G94" i="2"/>
  <c r="G93" i="2"/>
  <c r="G92" i="2"/>
  <c r="G91" i="2"/>
  <c r="G90" i="2"/>
  <c r="G89" i="2"/>
  <c r="B125" i="19" s="1"/>
  <c r="G88" i="2"/>
  <c r="G87" i="2"/>
  <c r="G86" i="2"/>
  <c r="G85" i="2"/>
  <c r="G84" i="2"/>
  <c r="G83" i="2"/>
  <c r="B124" i="19" s="1"/>
  <c r="G82" i="2"/>
  <c r="B123" i="19" s="1"/>
  <c r="G81" i="2"/>
  <c r="G80" i="2"/>
  <c r="B122" i="19" s="1"/>
  <c r="G79" i="2"/>
  <c r="G78" i="2"/>
  <c r="G77" i="2"/>
  <c r="G76" i="2"/>
  <c r="G75" i="2"/>
  <c r="G74" i="2"/>
  <c r="G73" i="2"/>
  <c r="B121" i="19" s="1"/>
  <c r="G72" i="2"/>
  <c r="G71" i="2"/>
  <c r="G70" i="2"/>
  <c r="B120" i="19" s="1"/>
  <c r="G69" i="2"/>
  <c r="G68" i="2"/>
  <c r="G67" i="2"/>
  <c r="G66" i="2"/>
  <c r="G65" i="2"/>
  <c r="G64" i="2"/>
  <c r="G63" i="2"/>
  <c r="G62" i="2"/>
  <c r="G61" i="2"/>
  <c r="B119" i="19" s="1"/>
  <c r="G60" i="2"/>
  <c r="G59" i="2"/>
  <c r="G58" i="2"/>
  <c r="G57" i="2"/>
  <c r="G56" i="2"/>
  <c r="G55" i="2"/>
  <c r="G54" i="2"/>
  <c r="G53" i="2"/>
  <c r="G52" i="2"/>
  <c r="G51" i="2"/>
  <c r="B118" i="19" s="1"/>
  <c r="G50" i="2"/>
  <c r="G49" i="2"/>
  <c r="G48" i="2"/>
  <c r="G47" i="2"/>
  <c r="G46" i="2"/>
  <c r="G45" i="2"/>
  <c r="G44" i="2"/>
  <c r="B117" i="19" s="1"/>
  <c r="G43" i="2"/>
  <c r="B116" i="19" s="1"/>
  <c r="G42" i="2"/>
  <c r="B115" i="19" s="1"/>
  <c r="G41" i="2"/>
  <c r="B114" i="19" s="1"/>
  <c r="G40" i="2"/>
  <c r="B113" i="19" s="1"/>
  <c r="G39" i="2"/>
  <c r="B112" i="19" s="1"/>
  <c r="G38" i="2"/>
  <c r="B111" i="19" s="1"/>
  <c r="G36" i="2"/>
  <c r="B110" i="19" s="1"/>
  <c r="G35" i="2"/>
  <c r="B109" i="19" s="1"/>
  <c r="G34" i="2"/>
  <c r="B108" i="19" s="1"/>
  <c r="G33" i="2"/>
  <c r="B107" i="19" s="1"/>
  <c r="G32" i="2"/>
  <c r="B106" i="19" s="1"/>
  <c r="G31" i="2"/>
  <c r="B105" i="19" s="1"/>
  <c r="G30" i="2"/>
  <c r="G29" i="2"/>
  <c r="G28" i="2"/>
  <c r="G27" i="2"/>
  <c r="G26" i="2"/>
  <c r="G25" i="2"/>
  <c r="G24" i="2"/>
  <c r="G23" i="2"/>
  <c r="H8" i="3" s="1"/>
  <c r="O8" i="3" s="1"/>
  <c r="G22" i="2"/>
  <c r="G21" i="2"/>
  <c r="G18" i="2"/>
  <c r="G17" i="2"/>
  <c r="G16" i="2"/>
  <c r="G15" i="2"/>
  <c r="G10" i="2"/>
  <c r="G9" i="2"/>
  <c r="G8" i="2"/>
  <c r="E4" i="19" s="1"/>
  <c r="G7" i="2"/>
  <c r="G6" i="2"/>
  <c r="E2" i="19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N385" i="6" s="1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T385" i="6" s="1"/>
  <c r="CS389" i="6"/>
  <c r="CS386" i="6"/>
  <c r="CR389" i="6"/>
  <c r="CQ389" i="6"/>
  <c r="CQ385" i="6" s="1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U350" i="6" s="1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DH320" i="6" l="1"/>
  <c r="DL320" i="6"/>
  <c r="DP320" i="6"/>
  <c r="DT320" i="6"/>
  <c r="DW217" i="6"/>
  <c r="DB320" i="6"/>
  <c r="DK320" i="6"/>
  <c r="CQ350" i="6"/>
  <c r="G8" i="3"/>
  <c r="N8" i="3" s="1"/>
  <c r="G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150" i="19"/>
  <c r="B51" i="19"/>
  <c r="B59" i="19"/>
  <c r="B152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M58" i="1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T59" i="11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N8" i="1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H8" i="11"/>
  <c r="O8" i="11" s="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8" i="2"/>
  <c r="B63" i="11"/>
  <c r="B11" i="3"/>
  <c r="B43" i="3"/>
  <c r="E3" i="1"/>
  <c r="B14" i="11"/>
  <c r="B18" i="11"/>
  <c r="B35" i="11"/>
  <c r="B44" i="11"/>
  <c r="B54" i="11"/>
  <c r="B31" i="3"/>
  <c r="G245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2" i="2"/>
  <c r="G252" i="2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L8" i="11"/>
  <c r="L22" i="11"/>
  <c r="M16" i="11"/>
  <c r="L38" i="11"/>
  <c r="L42" i="11"/>
  <c r="M46" i="11"/>
  <c r="L41" i="11"/>
  <c r="M36" i="11"/>
  <c r="L52" i="11"/>
  <c r="L24" i="11"/>
  <c r="M26" i="11"/>
  <c r="M27" i="11"/>
  <c r="M14" i="11"/>
  <c r="M32" i="11"/>
  <c r="L20" i="11"/>
  <c r="M37" i="11"/>
  <c r="M34" i="11"/>
  <c r="L25" i="11"/>
  <c r="L47" i="11"/>
  <c r="M21" i="11"/>
  <c r="M18" i="11"/>
  <c r="L13" i="11"/>
  <c r="L28" i="11"/>
  <c r="M23" i="11"/>
  <c r="M48" i="11"/>
  <c r="L44" i="11"/>
  <c r="M19" i="11"/>
  <c r="L31" i="11"/>
  <c r="M43" i="11"/>
  <c r="M39" i="11"/>
  <c r="M57" i="11"/>
  <c r="M17" i="11"/>
  <c r="L12" i="11"/>
  <c r="L51" i="11"/>
  <c r="L56" i="11"/>
  <c r="L15" i="11"/>
  <c r="G272" i="2"/>
  <c r="H11" i="1" s="1"/>
  <c r="I31" i="11"/>
  <c r="CM190" i="6"/>
  <c r="CN190" i="6"/>
  <c r="CP190" i="6"/>
  <c r="CQ190" i="6"/>
  <c r="G274" i="2"/>
  <c r="H19" i="1" s="1"/>
  <c r="G273" i="2"/>
  <c r="H15" i="1" s="1"/>
  <c r="G268" i="2"/>
  <c r="D11" i="1" s="1"/>
  <c r="G270" i="2"/>
  <c r="D19" i="1" s="1"/>
  <c r="G244" i="2"/>
  <c r="R8" i="3"/>
  <c r="R8" i="11"/>
  <c r="G269" i="2"/>
  <c r="D15" i="1" s="1"/>
  <c r="I50" i="11"/>
  <c r="J49" i="11"/>
  <c r="J31" i="11"/>
  <c r="I52" i="11"/>
  <c r="J52" i="11"/>
  <c r="I43" i="11"/>
  <c r="DJ262" i="6" l="1"/>
  <c r="S8" i="19"/>
  <c r="G7" i="11"/>
  <c r="S101" i="19"/>
  <c r="T9" i="19"/>
  <c r="T102" i="19" s="1"/>
  <c r="P8" i="3"/>
  <c r="S8" i="3" s="1"/>
  <c r="DH192" i="6"/>
  <c r="P58" i="11"/>
  <c r="Q45" i="11"/>
  <c r="P57" i="11"/>
  <c r="Q36" i="11"/>
  <c r="P34" i="11"/>
  <c r="P23" i="11"/>
  <c r="Q16" i="11"/>
  <c r="P17" i="11"/>
  <c r="Q14" i="11"/>
  <c r="Q56" i="11"/>
  <c r="Q46" i="11"/>
  <c r="Q40" i="11"/>
  <c r="Q42" i="11"/>
  <c r="Q31" i="11"/>
  <c r="P48" i="11"/>
  <c r="P11" i="11"/>
  <c r="Q27" i="11"/>
  <c r="P20" i="11"/>
  <c r="Q18" i="11"/>
  <c r="P21" i="11"/>
  <c r="P22" i="11"/>
  <c r="P41" i="11"/>
  <c r="P39" i="11"/>
  <c r="P35" i="11"/>
  <c r="Q33" i="11"/>
  <c r="P32" i="11"/>
  <c r="P51" i="11"/>
  <c r="Q37" i="11"/>
  <c r="P15" i="11"/>
  <c r="Q24" i="11"/>
  <c r="P26" i="11"/>
  <c r="P25" i="11"/>
  <c r="P43" i="11"/>
  <c r="Q30" i="11"/>
  <c r="Q49" i="11"/>
  <c r="P44" i="11"/>
  <c r="P19" i="11"/>
  <c r="Q12" i="11"/>
  <c r="P28" i="11"/>
  <c r="Q13" i="11"/>
  <c r="P52" i="11"/>
  <c r="P38" i="11"/>
  <c r="Q47" i="11"/>
  <c r="T60" i="11"/>
  <c r="S59" i="11"/>
  <c r="S63" i="11"/>
  <c r="T63" i="11"/>
  <c r="S62" i="11"/>
  <c r="T58" i="11"/>
  <c r="S58" i="11"/>
  <c r="Q58" i="11"/>
  <c r="S61" i="11"/>
  <c r="T61" i="11"/>
  <c r="CU190" i="6"/>
  <c r="S64" i="11"/>
  <c r="E13" i="1"/>
  <c r="CU191" i="6"/>
  <c r="DD192" i="6"/>
  <c r="CZ192" i="6"/>
  <c r="CX192" i="6"/>
  <c r="DC192" i="6"/>
  <c r="I57" i="11"/>
  <c r="J46" i="11"/>
  <c r="I47" i="11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L11" i="11"/>
  <c r="DA191" i="6"/>
  <c r="DA192" i="6" s="1"/>
  <c r="M47" i="11"/>
  <c r="L43" i="11"/>
  <c r="M52" i="11"/>
  <c r="M56" i="11"/>
  <c r="T18" i="11"/>
  <c r="S18" i="11"/>
  <c r="M31" i="11"/>
  <c r="L21" i="11"/>
  <c r="T21" i="11"/>
  <c r="T46" i="11"/>
  <c r="S33" i="11"/>
  <c r="S15" i="11"/>
  <c r="T51" i="11"/>
  <c r="S28" i="11"/>
  <c r="S26" i="11"/>
  <c r="S32" i="11"/>
  <c r="T23" i="11"/>
  <c r="T56" i="11"/>
  <c r="T43" i="11"/>
  <c r="T19" i="11"/>
  <c r="S16" i="11"/>
  <c r="T25" i="11"/>
  <c r="S45" i="11"/>
  <c r="S19" i="11"/>
  <c r="T16" i="11"/>
  <c r="M40" i="11"/>
  <c r="T55" i="11"/>
  <c r="M55" i="11"/>
  <c r="S30" i="11"/>
  <c r="L23" i="11"/>
  <c r="T41" i="11"/>
  <c r="T57" i="11"/>
  <c r="J23" i="11"/>
  <c r="S50" i="11"/>
  <c r="S52" i="11"/>
  <c r="S49" i="11"/>
  <c r="T37" i="11"/>
  <c r="I44" i="11"/>
  <c r="S35" i="11"/>
  <c r="I45" i="11"/>
  <c r="T24" i="11"/>
  <c r="T15" i="11"/>
  <c r="J28" i="11"/>
  <c r="T33" i="11"/>
  <c r="J13" i="11"/>
  <c r="S44" i="11"/>
  <c r="S13" i="11"/>
  <c r="S22" i="11"/>
  <c r="S43" i="11"/>
  <c r="I25" i="11"/>
  <c r="L36" i="11"/>
  <c r="T32" i="11"/>
  <c r="S47" i="11"/>
  <c r="L50" i="11"/>
  <c r="I27" i="11"/>
  <c r="S34" i="11"/>
  <c r="M28" i="11"/>
  <c r="M12" i="11"/>
  <c r="J22" i="11"/>
  <c r="I35" i="11"/>
  <c r="T44" i="11"/>
  <c r="S20" i="11"/>
  <c r="I42" i="11"/>
  <c r="J42" i="11"/>
  <c r="M42" i="11"/>
  <c r="I23" i="11"/>
  <c r="S11" i="11"/>
  <c r="T35" i="11"/>
  <c r="T20" i="11"/>
  <c r="J15" i="11"/>
  <c r="S48" i="11"/>
  <c r="M41" i="11"/>
  <c r="S39" i="11"/>
  <c r="S38" i="11"/>
  <c r="T38" i="11"/>
  <c r="D16" i="1"/>
  <c r="E16" i="1" s="1"/>
  <c r="M22" i="11"/>
  <c r="T34" i="11"/>
  <c r="L57" i="11"/>
  <c r="J24" i="11"/>
  <c r="M15" i="11"/>
  <c r="J37" i="11"/>
  <c r="L17" i="11"/>
  <c r="M24" i="11"/>
  <c r="I15" i="11"/>
  <c r="M25" i="11"/>
  <c r="S57" i="11"/>
  <c r="M13" i="11"/>
  <c r="M50" i="11"/>
  <c r="J50" i="11"/>
  <c r="M44" i="11"/>
  <c r="L48" i="11"/>
  <c r="J48" i="11"/>
  <c r="CR190" i="6"/>
  <c r="S41" i="11"/>
  <c r="S27" i="11"/>
  <c r="I41" i="11"/>
  <c r="S23" i="11"/>
  <c r="M51" i="11"/>
  <c r="S56" i="11"/>
  <c r="S17" i="11"/>
  <c r="T17" i="11"/>
  <c r="S24" i="11"/>
  <c r="S46" i="11"/>
  <c r="T28" i="11"/>
  <c r="T45" i="11"/>
  <c r="I48" i="11"/>
  <c r="L27" i="11"/>
  <c r="L18" i="11"/>
  <c r="I18" i="11"/>
  <c r="S36" i="11"/>
  <c r="S51" i="11"/>
  <c r="J18" i="11"/>
  <c r="T36" i="11"/>
  <c r="J16" i="11"/>
  <c r="M33" i="11"/>
  <c r="M20" i="11"/>
  <c r="S42" i="11"/>
  <c r="L16" i="11"/>
  <c r="L35" i="11"/>
  <c r="S21" i="11"/>
  <c r="I51" i="11"/>
  <c r="J35" i="11"/>
  <c r="M45" i="11"/>
  <c r="J14" i="11"/>
  <c r="T14" i="11"/>
  <c r="M35" i="11"/>
  <c r="T13" i="11"/>
  <c r="I37" i="11"/>
  <c r="I12" i="11"/>
  <c r="T39" i="11"/>
  <c r="S14" i="11"/>
  <c r="S31" i="11"/>
  <c r="S12" i="11"/>
  <c r="T12" i="11"/>
  <c r="T31" i="11"/>
  <c r="L37" i="11"/>
  <c r="L39" i="11"/>
  <c r="J12" i="11"/>
  <c r="L45" i="11"/>
  <c r="T22" i="11"/>
  <c r="S37" i="11"/>
  <c r="J44" i="11"/>
  <c r="L26" i="11"/>
  <c r="M38" i="11"/>
  <c r="J45" i="11"/>
  <c r="S25" i="11"/>
  <c r="T42" i="11"/>
  <c r="K8" i="11"/>
  <c r="K8" i="3"/>
  <c r="E253" i="2"/>
  <c r="F253" i="2"/>
  <c r="L46" i="11"/>
  <c r="I26" i="11"/>
  <c r="L33" i="11"/>
  <c r="J27" i="11"/>
  <c r="J33" i="11"/>
  <c r="I28" i="11"/>
  <c r="I33" i="11"/>
  <c r="J51" i="11"/>
  <c r="I34" i="11"/>
  <c r="L32" i="11"/>
  <c r="I17" i="11"/>
  <c r="I14" i="11"/>
  <c r="L14" i="11"/>
  <c r="I16" i="11"/>
  <c r="L34" i="11"/>
  <c r="I38" i="11"/>
  <c r="J34" i="11"/>
  <c r="L49" i="11"/>
  <c r="J41" i="11"/>
  <c r="I13" i="11"/>
  <c r="J25" i="11"/>
  <c r="J43" i="11"/>
  <c r="I49" i="11"/>
  <c r="I24" i="11"/>
  <c r="L19" i="11"/>
  <c r="I22" i="11"/>
  <c r="J38" i="11"/>
  <c r="J17" i="11"/>
  <c r="T11" i="11"/>
  <c r="J26" i="11"/>
  <c r="I39" i="11"/>
  <c r="J39" i="11"/>
  <c r="J20" i="11"/>
  <c r="I20" i="11"/>
  <c r="I36" i="11"/>
  <c r="J36" i="11"/>
  <c r="J32" i="11"/>
  <c r="I32" i="11"/>
  <c r="J21" i="11"/>
  <c r="I21" i="11"/>
  <c r="I21" i="1" l="1"/>
  <c r="I17" i="1"/>
  <c r="I13" i="1"/>
  <c r="M30" i="11"/>
  <c r="Q15" i="11"/>
  <c r="P31" i="11"/>
  <c r="Q51" i="11"/>
  <c r="Q52" i="11"/>
  <c r="S60" i="11"/>
  <c r="Q20" i="11"/>
  <c r="Q23" i="11"/>
  <c r="P16" i="11"/>
  <c r="P45" i="11"/>
  <c r="Q22" i="11"/>
  <c r="Q35" i="11"/>
  <c r="P46" i="11"/>
  <c r="P49" i="11"/>
  <c r="Q41" i="11"/>
  <c r="Q26" i="11"/>
  <c r="Q21" i="11"/>
  <c r="P56" i="11"/>
  <c r="P61" i="11"/>
  <c r="Q61" i="11"/>
  <c r="P62" i="11"/>
  <c r="P63" i="11"/>
  <c r="Q63" i="11"/>
  <c r="Q38" i="11"/>
  <c r="Q34" i="11"/>
  <c r="P42" i="11"/>
  <c r="P47" i="11"/>
  <c r="Q48" i="11"/>
  <c r="P24" i="11"/>
  <c r="P36" i="11"/>
  <c r="Q25" i="11"/>
  <c r="P37" i="11"/>
  <c r="Q43" i="11"/>
  <c r="P33" i="11"/>
  <c r="Q44" i="11"/>
  <c r="Q32" i="11"/>
  <c r="P13" i="11"/>
  <c r="P12" i="11"/>
  <c r="P14" i="11"/>
  <c r="Q28" i="11"/>
  <c r="Q57" i="11"/>
  <c r="P18" i="11"/>
  <c r="P29" i="11"/>
  <c r="Q17" i="11"/>
  <c r="P27" i="11"/>
  <c r="P50" i="11"/>
  <c r="Q39" i="11"/>
  <c r="E17" i="1"/>
  <c r="E21" i="1" s="1"/>
  <c r="CV191" i="6"/>
  <c r="P55" i="11"/>
  <c r="J55" i="11"/>
  <c r="J47" i="11"/>
  <c r="I46" i="11"/>
  <c r="J57" i="11"/>
  <c r="J56" i="11"/>
  <c r="I56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T30" i="11"/>
  <c r="S55" i="11"/>
  <c r="M10" i="11"/>
  <c r="S10" i="11"/>
  <c r="S29" i="11"/>
  <c r="G253" i="2"/>
  <c r="B7" i="11" s="1"/>
  <c r="Q19" i="11"/>
  <c r="P40" i="11"/>
  <c r="P10" i="11"/>
  <c r="T40" i="11"/>
  <c r="S40" i="11"/>
  <c r="CO190" i="6"/>
  <c r="P30" i="11"/>
  <c r="M11" i="11"/>
  <c r="L40" i="11"/>
  <c r="L55" i="11"/>
  <c r="Q11" i="11"/>
  <c r="D12" i="1"/>
  <c r="E12" i="1" s="1"/>
  <c r="I19" i="11"/>
  <c r="J19" i="11"/>
  <c r="I40" i="11"/>
  <c r="J40" i="11"/>
  <c r="I11" i="11"/>
  <c r="J11" i="11"/>
  <c r="I30" i="11"/>
  <c r="L30" i="11" l="1"/>
  <c r="J30" i="11"/>
  <c r="CU192" i="6"/>
  <c r="I55" i="11"/>
  <c r="Q55" i="11"/>
  <c r="CT192" i="6"/>
  <c r="T10" i="11"/>
  <c r="CN192" i="6"/>
  <c r="CW192" i="6"/>
  <c r="S53" i="11"/>
  <c r="Q10" i="11"/>
  <c r="T29" i="11"/>
  <c r="CR192" i="6"/>
  <c r="CO192" i="6"/>
  <c r="CL190" i="6"/>
  <c r="L10" i="11"/>
  <c r="Q29" i="11"/>
  <c r="D20" i="1"/>
  <c r="E20" i="1" s="1"/>
  <c r="J10" i="11"/>
  <c r="I10" i="11"/>
  <c r="J29" i="11" l="1"/>
  <c r="M29" i="11"/>
  <c r="L29" i="11"/>
  <c r="I29" i="11"/>
  <c r="I53" i="11"/>
  <c r="Q53" i="11"/>
  <c r="P53" i="11"/>
  <c r="P54" i="11"/>
  <c r="CL192" i="6"/>
  <c r="L53" i="11" l="1"/>
  <c r="P64" i="11"/>
  <c r="P59" i="11"/>
  <c r="Q59" i="11"/>
  <c r="J53" i="11"/>
  <c r="S54" i="11"/>
  <c r="Q54" i="11"/>
  <c r="J54" i="11" l="1"/>
  <c r="I59" i="11"/>
  <c r="J59" i="11"/>
  <c r="L54" i="11"/>
  <c r="I54" i="11"/>
  <c r="M59" i="11"/>
  <c r="Q60" i="11"/>
  <c r="P60" i="11"/>
  <c r="M64" i="11" l="1"/>
  <c r="L59" i="11"/>
  <c r="I64" i="11"/>
  <c r="J64" i="11"/>
  <c r="L64" i="11" l="1"/>
  <c r="L60" i="11"/>
  <c r="I60" i="11"/>
  <c r="J60" i="11"/>
  <c r="M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<sst xmlns="http://schemas.openxmlformats.org/spreadsheetml/2006/main" count="1554" uniqueCount="810">
  <si>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</si>
  <si>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</si>
  <si>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</si>
  <si>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</si>
  <si>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</si>
  <si>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</si>
  <si>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</si>
  <si>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</si>
  <si>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</si>
  <si>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</si>
  <si>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</si>
  <si>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</si>
  <si>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</si>
  <si>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</si>
  <si>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</si>
  <si>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</si>
  <si>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</si>
  <si>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</si>
  <si>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</si>
  <si>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</si>
  <si>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</si>
  <si>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</si>
  <si>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</si>
  <si>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</si>
  <si>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</si>
  <si>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</si>
  <si>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</si>
  <si>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</si>
  <si>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</si>
  <si>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</si>
  <si>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</si>
  <si>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</si>
  <si>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</si>
  <si>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</si>
  <si>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</si>
  <si>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</si>
  <si>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</si>
  <si>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</si>
  <si>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</si>
  <si>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</si>
  <si>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</si>
  <si>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</si>
  <si>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</si>
  <si>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</si>
  <si>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</si>
  <si>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</si>
  <si>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</si>
  <si>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</si>
  <si>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</si>
  <si>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</si>
  <si>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</si>
  <si>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</si>
  <si>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</si>
  <si>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</si>
  <si>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</si>
  <si>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</si>
  <si>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</si>
  <si>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</si>
  <si>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</si>
  <si>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</si>
  <si>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</si>
  <si>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</si>
  <si>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</si>
  <si>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</si>
  <si>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</si>
  <si>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</si>
  <si>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</si>
  <si>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</si>
  <si>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</si>
  <si>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</si>
  <si>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</si>
  <si>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</si>
  <si>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</si>
  <si>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</si>
  <si>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</si>
  <si>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</si>
  <si>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</si>
  <si>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</si>
  <si>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</si>
  <si>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</si>
  <si>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</si>
  <si>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</si>
  <si>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</si>
  <si>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</si>
  <si>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</si>
  <si>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</si>
  <si>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</si>
  <si>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</si>
  <si>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</si>
  <si>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</si>
  <si>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</si>
  <si>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</si>
  <si>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</si>
  <si>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</si>
  <si>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</si>
  <si>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</si>
  <si>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</si>
  <si>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</si>
  <si>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</si>
  <si>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</si>
  <si>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</si>
  <si>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</si>
  <si>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</si>
  <si>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</si>
  <si>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</si>
  <si>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</si>
  <si>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</si>
  <si>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</si>
  <si>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</si>
  <si>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</si>
  <si>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</si>
  <si>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</si>
  <si>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</si>
  <si>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</si>
  <si>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</si>
  <si>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</si>
  <si>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</si>
  <si>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</si>
  <si>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</si>
  <si>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</si>
  <si>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</si>
  <si>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</si>
  <si>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</si>
  <si>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</si>
  <si>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</si>
  <si>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</si>
  <si>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</si>
  <si>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</si>
  <si>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</si>
  <si>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</si>
  <si>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</si>
  <si>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</si>
  <si>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</si>
  <si>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</si>
  <si>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</si>
  <si>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</si>
  <si>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</si>
  <si>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</si>
  <si>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</si>
  <si>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</si>
  <si>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</si>
  <si>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</si>
  <si>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</si>
  <si>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</si>
  <si>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</si>
  <si>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</si>
  <si>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</si>
  <si>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</si>
  <si>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</si>
  <si>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</si>
  <si>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</si>
  <si>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</si>
  <si>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</si>
  <si>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</si>
  <si>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</si>
  <si>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</si>
  <si>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</si>
  <si>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</si>
  <si>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</si>
  <si>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</si>
  <si>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</si>
  <si>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</si>
  <si>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</si>
  <si>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</si>
  <si>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</si>
  <si>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</si>
  <si>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</si>
  <si>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</si>
  <si>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</si>
  <si>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</si>
  <si>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</si>
  <si>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</si>
  <si>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</si>
  <si>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</si>
  <si>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</si>
  <si>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</si>
  <si>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</si>
  <si>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</si>
  <si>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</si>
  <si>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</si>
  <si>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</si>
  <si>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</si>
  <si>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</si>
  <si>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</si>
  <si>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</si>
  <si>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</si>
  <si>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</si>
  <si>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</si>
  <si>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</si>
  <si>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</si>
  <si>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</si>
  <si>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</si>
  <si>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</si>
  <si>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</si>
  <si>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</si>
  <si>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</si>
  <si>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</si>
  <si>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</si>
  <si>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</si>
  <si>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</si>
  <si>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</si>
  <si>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</si>
  <si>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</si>
  <si>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</si>
  <si>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</si>
  <si>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</si>
  <si>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</si>
  <si>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</si>
  <si>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</si>
  <si>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</si>
  <si>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</si>
  <si>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</si>
  <si>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</si>
  <si>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</si>
  <si>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</si>
  <si>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</si>
  <si>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</si>
  <si>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</si>
  <si>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</si>
  <si>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</si>
  <si>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</si>
  <si>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</si>
  <si>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</si>
  <si>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</si>
  <si>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</si>
  <si>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</si>
  <si>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</si>
  <si>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</si>
  <si>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</si>
  <si>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</si>
  <si>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</si>
  <si>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</si>
  <si>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</si>
  <si>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</si>
  <si>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</si>
  <si>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</si>
  <si>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</si>
  <si>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</si>
  <si>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</si>
  <si>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</si>
  <si>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</si>
  <si>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</si>
  <si>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</si>
  <si>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</si>
  <si>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</si>
  <si>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</si>
  <si>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</si>
  <si>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</si>
  <si>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</si>
  <si>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</si>
  <si>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</si>
  <si>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</si>
  <si>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</si>
  <si>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</si>
  <si>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</si>
  <si>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</si>
  <si>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</si>
  <si>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</si>
  <si>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</si>
  <si>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</si>
  <si>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</si>
  <si>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</si>
  <si>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</si>
  <si>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</si>
  <si>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</si>
  <si>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</si>
  <si>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</si>
  <si>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</si>
  <si>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</si>
  <si>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</si>
  <si>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</si>
  <si>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</si>
  <si>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</si>
  <si>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</si>
  <si>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</si>
  <si>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</si>
  <si>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</si>
  <si>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</si>
  <si>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</si>
  <si>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</si>
  <si>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</si>
  <si>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</si>
  <si>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</si>
  <si>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</si>
  <si>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</si>
  <si>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</si>
  <si>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</si>
  <si>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</si>
  <si>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</si>
  <si>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</si>
  <si>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</si>
  <si>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</si>
  <si>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</si>
  <si>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</si>
  <si>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</si>
  <si>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</si>
  <si>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</si>
  <si>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</si>
  <si>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</si>
  <si>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</si>
  <si>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</si>
  <si>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</si>
  <si>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</si>
  <si>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</si>
  <si>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</si>
  <si>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</si>
  <si>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</si>
  <si>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</si>
  <si>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</si>
  <si>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</si>
  <si>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</si>
  <si>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</si>
  <si>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</si>
  <si>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</si>
  <si>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</si>
  <si>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</si>
  <si>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</si>
  <si>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</si>
  <si>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</si>
  <si>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</si>
  <si>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</si>
  <si>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</si>
  <si>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</si>
  <si>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</si>
  <si>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</si>
  <si>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</si>
  <si>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</si>
  <si>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</si>
  <si>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</si>
  <si>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</si>
  <si>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</si>
  <si>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</si>
  <si>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</si>
  <si>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</si>
  <si>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</si>
  <si>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</si>
  <si>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</si>
  <si>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</si>
  <si>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</si>
  <si>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</si>
  <si>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</si>
  <si>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</si>
  <si>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</si>
  <si>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</si>
  <si>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</si>
  <si>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</si>
  <si>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</si>
  <si>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</si>
  <si>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</si>
  <si>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</si>
  <si>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</si>
  <si>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</si>
  <si>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</si>
  <si>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</si>
  <si>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</si>
  <si>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</si>
  <si>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</si>
  <si>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</si>
  <si>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</si>
  <si>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</si>
  <si>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</si>
  <si>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</si>
  <si>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</si>
  <si>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</si>
  <si>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</si>
  <si>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</si>
  <si>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</si>
  <si>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</si>
  <si>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</si>
  <si>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</si>
  <si>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</si>
  <si>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</si>
  <si>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</si>
  <si>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</si>
  <si>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</si>
  <si>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</si>
  <si>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</si>
  <si>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</si>
  <si>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</si>
  <si>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</si>
  <si>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</si>
  <si>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</si>
  <si>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</si>
  <si>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</si>
  <si>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</si>
  <si>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</si>
  <si>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</si>
  <si>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</si>
  <si>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</si>
  <si>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</si>
  <si>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</si>
  <si>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</si>
  <si>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</si>
  <si>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</si>
  <si>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</si>
  <si>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</si>
  <si>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</si>
  <si>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</si>
  <si>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</si>
  <si>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</si>
  <si>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</si>
  <si>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</si>
  <si>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</si>
  <si>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</si>
  <si>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</si>
  <si>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</si>
  <si>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</si>
  <si>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</si>
  <si>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</si>
  <si>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</si>
  <si>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</si>
  <si>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</si>
  <si>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</si>
  <si>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</si>
  <si>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</si>
  <si>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</si>
  <si>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</si>
  <si>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</si>
  <si>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</si>
  <si>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</si>
  <si>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</si>
  <si>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</si>
  <si>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</si>
  <si>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</si>
  <si>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</si>
  <si>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</si>
  <si>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</si>
  <si>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</si>
  <si>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</si>
  <si>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</si>
  <si>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</si>
  <si>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</si>
  <si>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</si>
  <si>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</si>
  <si>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</si>
  <si>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</si>
  <si>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</si>
  <si>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</si>
  <si>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</si>
  <si>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</si>
  <si>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</si>
  <si>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</si>
  <si>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</si>
  <si>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</si>
  <si>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</si>
  <si>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</si>
  <si>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</si>
  <si>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</si>
  <si>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</si>
  <si>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</si>
  <si>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</si>
  <si>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</si>
  <si>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</si>
  <si>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</si>
  <si>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</si>
  <si>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</si>
  <si>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</si>
  <si>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</si>
  <si>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</si>
  <si>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</si>
  <si>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</si>
  <si>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</si>
  <si>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</si>
  <si>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</si>
  <si>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</si>
  <si>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</si>
  <si>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</si>
  <si>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</si>
  <si>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</si>
  <si>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</si>
  <si>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</si>
  <si>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</si>
  <si>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</si>
  <si>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</si>
  <si>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</si>
  <si>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</si>
  <si>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</si>
  <si>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</si>
  <si>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</si>
  <si>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</si>
  <si>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</si>
  <si>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</si>
  <si>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</si>
  <si>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</si>
  <si>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</si>
  <si>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</si>
  <si>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</si>
  <si>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</si>
  <si>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</si>
  <si>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</si>
  <si>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</si>
  <si>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</si>
  <si>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</si>
  <si>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</si>
  <si>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</si>
  <si>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</si>
  <si>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</si>
  <si>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</si>
  <si>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</si>
  <si>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</si>
  <si>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</si>
  <si>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</si>
  <si>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</si>
  <si>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</si>
  <si>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</si>
  <si>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</si>
  <si>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</si>
  <si>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</si>
  <si>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</si>
  <si>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</si>
  <si>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</si>
  <si>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</si>
  <si>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</si>
  <si>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</si>
  <si>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</si>
  <si>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</si>
  <si>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</si>
  <si>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</si>
  <si>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</si>
  <si>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</si>
  <si>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</si>
  <si>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</si>
  <si>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</si>
  <si>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</si>
  <si>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</si>
  <si>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</si>
  <si>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</si>
  <si>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</si>
  <si>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</si>
  <si>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</si>
  <si>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</si>
  <si>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</si>
  <si>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</si>
  <si>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</si>
  <si>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</si>
  <si>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</si>
  <si>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</si>
  <si>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</si>
  <si>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</si>
  <si>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</si>
  <si>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</si>
  <si>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</si>
  <si>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</si>
  <si>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</si>
  <si>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</si>
  <si>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</si>
  <si>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</si>
  <si>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</si>
  <si>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</si>
  <si>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</si>
  <si>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</si>
  <si>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</si>
  <si>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</si>
  <si>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</si>
  <si>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</si>
  <si>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</si>
  <si>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</si>
  <si>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</si>
  <si>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</si>
  <si>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</si>
  <si>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</si>
  <si>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</si>
  <si>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</si>
  <si>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</si>
  <si>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</si>
  <si>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</si>
  <si>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</si>
  <si>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</si>
  <si>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</si>
  <si>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</si>
  <si>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</si>
  <si>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</si>
  <si>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</si>
  <si>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</si>
  <si>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</si>
  <si>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</si>
  <si>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</si>
  <si>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</si>
  <si>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</si>
  <si>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</si>
  <si>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</si>
  <si>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</si>
  <si>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</si>
  <si>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</si>
  <si>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</si>
  <si>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</si>
  <si>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</si>
  <si>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</si>
  <si>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</si>
  <si>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</si>
  <si>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</si>
  <si>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</si>
  <si>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</si>
  <si>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</si>
  <si>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</si>
  <si>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</si>
  <si>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</si>
  <si>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</si>
  <si>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</si>
  <si>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</si>
  <si>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</si>
  <si>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</si>
  <si>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</si>
  <si>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</si>
  <si>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</si>
  <si>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</si>
  <si>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</si>
  <si>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</si>
  <si>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</si>
  <si>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</si>
  <si>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</si>
  <si>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</si>
  <si>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</si>
  <si>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</si>
  <si>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</si>
  <si>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</si>
  <si>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</si>
  <si>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</si>
  <si>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</si>
  <si>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</si>
  <si>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</si>
  <si>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</si>
  <si>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</si>
  <si>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</si>
  <si>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</si>
  <si>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</si>
  <si>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</si>
  <si>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</si>
  <si>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</si>
  <si>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</si>
  <si>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</si>
  <si>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</si>
  <si>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</si>
  <si>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</si>
  <si>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</si>
  <si>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</si>
  <si>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</si>
  <si>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</si>
  <si>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</si>
  <si>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</si>
  <si>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</si>
  <si>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</si>
  <si>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</si>
  <si>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</si>
  <si>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</si>
  <si>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</si>
  <si>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</si>
  <si>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</si>
  <si>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</si>
  <si>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</si>
  <si>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</si>
  <si>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</si>
  <si>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</si>
  <si>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</si>
  <si>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</si>
  <si>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</si>
  <si>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</si>
  <si>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</si>
  <si>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</si>
  <si>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</si>
  <si>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</si>
  <si>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</si>
  <si>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</si>
  <si>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</si>
  <si>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</si>
  <si>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</si>
  <si>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</si>
  <si>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</si>
  <si>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</si>
  <si>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</si>
  <si>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</si>
  <si>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</si>
  <si>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</si>
  <si>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</si>
  <si>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</si>
  <si>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</si>
  <si>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</si>
  <si>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</si>
  <si>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</si>
  <si>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</si>
  <si>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</si>
  <si>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</si>
  <si>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</si>
  <si>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</si>
  <si>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</si>
  <si>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</si>
  <si>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</si>
  <si>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</si>
  <si>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</si>
  <si>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</si>
  <si>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</si>
  <si>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</si>
  <si>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</si>
  <si>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</si>
  <si>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</si>
  <si>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</si>
  <si>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</si>
  <si>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</si>
  <si>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</si>
  <si>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</si>
  <si>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</si>
  <si>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</si>
  <si>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</si>
  <si>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</si>
  <si>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</si>
  <si>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</si>
  <si>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</si>
  <si>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</si>
  <si>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</si>
  <si>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</si>
  <si>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</si>
  <si>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</si>
  <si>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</si>
  <si>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</si>
  <si>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</si>
  <si>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</si>
  <si>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</si>
  <si>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</si>
  <si>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</si>
  <si>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</si>
  <si>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</si>
  <si>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</si>
  <si>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</si>
  <si>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</si>
  <si>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</si>
  <si>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</si>
  <si>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</si>
  <si>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</si>
  <si>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</si>
  <si>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</si>
  <si>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</si>
  <si>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</si>
  <si>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</si>
  <si>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</si>
  <si>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</si>
  <si>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</si>
  <si>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</si>
  <si>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</si>
  <si>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</si>
  <si>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</si>
  <si>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</si>
  <si>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</si>
  <si>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</si>
  <si>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</si>
  <si>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</si>
  <si>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</si>
  <si>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</si>
  <si>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</si>
  <si>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</si>
  <si>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</si>
  <si>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</si>
  <si>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</si>
  <si>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</si>
  <si>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</si>
  <si>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</si>
  <si>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</si>
  <si>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</si>
  <si>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</si>
  <si>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</si>
  <si>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</si>
  <si>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</si>
  <si>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</si>
  <si>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</si>
  <si>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</si>
  <si>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</si>
  <si>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</si>
  <si>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</si>
  <si>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</si>
  <si>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</si>
  <si>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</si>
  <si>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</si>
  <si>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</si>
  <si>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</si>
  <si>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</si>
  <si>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</si>
  <si>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</si>
  <si>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</si>
  <si>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</si>
  <si>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</si>
  <si>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</si>
  <si>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</si>
  <si>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</si>
  <si>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</si>
  <si>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</si>
  <si>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</si>
  <si>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</si>
  <si>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</si>
  <si>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</si>
  <si>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</si>
  <si>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</si>
  <si>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</si>
  <si>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</si>
  <si>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</si>
  <si>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</si>
  <si>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</si>
  <si>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</si>
  <si>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</si>
  <si>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</si>
  <si>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</si>
  <si>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</si>
  <si>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</si>
  <si>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</si>
  <si>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</si>
  <si>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</si>
  <si>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</si>
  <si>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</si>
  <si>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....</t>
  </si>
  <si>
    <t>Izdaci budžeta</t>
  </si>
  <si>
    <t>Kapitalni izdaci u tekućem budžetu</t>
  </si>
  <si>
    <t>Korigovani suficit/deficit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</si>
</sst>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9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6" fillId="4" borderId="0" xfId="0" applyNumberFormat="1" applyFont="1" applyFill="1" applyAlignment="1">
      <alignment horizontal="right" vertical="center"/>
    </xf>
    <xf numFmtId="4" fontId="71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7" fillId="0" borderId="0" xfId="0" applyNumberFormat="1" applyFont="1"/>
    <xf numFmtId="4" fontId="76" fillId="2" borderId="0" xfId="0" applyNumberFormat="1" applyFont="1" applyFill="1" applyAlignment="1">
      <alignment horizontal="right" vertical="center"/>
    </xf>
    <xf numFmtId="4" fontId="75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Master!$G$261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DataEx!$E$190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DataEx!$E$191</c:f>
              <c:strCache>
                <c:ptCount val="1"/>
                <c:pt idx="0">
                  <c:v>Izdaci budžeta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DataEx!$CL$191:$DI$191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70528"/>
        <c:axId val="-1565369440"/>
      </c:lineChart>
      <c:catAx>
        <c:axId val="-156537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565369440"/>
        <c:crosses val="autoZero"/>
        <c:auto val="1"/>
        <c:lblAlgn val="ctr"/>
        <c:lblOffset val="100"/>
        <c:tickLblSkip val="3"/>
        <c:noMultiLvlLbl val="0"/>
      </c:catAx>
      <c:valAx>
        <c:axId val="-1565369440"/>
        <c:scaling>
          <c:orientation val="minMax"/>
          <c:min val="40000000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7052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8896"/>
        <c:axId val="-1565368352"/>
      </c:lineChart>
      <c:catAx>
        <c:axId val="-15653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565368352"/>
        <c:crosses val="autoZero"/>
        <c:auto val="1"/>
        <c:lblAlgn val="ctr"/>
        <c:lblOffset val="100"/>
        <c:tickLblSkip val="3"/>
        <c:noMultiLvlLbl val="0"/>
      </c:catAx>
      <c:valAx>
        <c:axId val="-1565368352"/>
        <c:scaling>
          <c:orientation val="minMax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6889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9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8'!A1"/><Relationship Id="rId5" Type="http://schemas.openxmlformats.org/officeDocument/2006/relationships/hyperlink" Target="#'2020'!A1"/><Relationship Id="rId4" Type="http://schemas.openxmlformats.org/officeDocument/2006/relationships/hyperlink" Target="#'Analitika - 202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8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6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7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8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1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2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  <a:endParaRPr lang="en-GB">
            <a:effectLst/>
          </a:endParaRP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jul 2020. godine iznosili su 881,9 mil.€ ili 19,1%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manji su za 12,3 mil.€ ili 1,4% u odnosu na plan. U odnosu na isti period prethodne godine prihodi su manji za 116,2 mil.€ ili 11,6%.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jul 2020.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1.152,9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25,0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BDP-a i veći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113,5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10,9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period prethodne godine. U odnosu na planirane, izdaci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6,5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periodu januar - jul 2020.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271,0 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5,9%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vremenskog usklađivanja, dok su ostale stavke prikazane na gotovinskoj osnovi.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Podaci koji se odnose na "prava iz oblasti penzijskog i invalidskog osiguranja" su vremenski prilagođeni za prethodne mjesece u skladu sa retroaktivnom primjenom  novog Zakona o PIO od 01.01.2020. godine.                                                                                                                      </a:t>
          </a:r>
          <a:endParaRPr lang="en-GB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Plan primitaka i izdataka budžeta revidiran je shodno Zakonu o izmjenama i dopunama zakona o budžetu za 2020. godinu ("Sl.list CG", br: 61/2020).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835998" cy="264560"/>
    <xdr:sp macro="" textlink="Master!G278">
      <xdr:nvSpPr>
        <xdr:cNvPr id="15" name="TextBox 14"/>
        <xdr:cNvSpPr txBox="1"/>
      </xdr:nvSpPr>
      <xdr:spPr>
        <a:xfrm>
          <a:off x="1276350" y="1419225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FF1BB9C-1195-4201-8E55-76F89767CD1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xdr:twoCellAnchor editAs="absolute">
    <xdr:from>
      <xdr:col>19</xdr:col>
      <xdr:colOff>85725</xdr:colOff>
      <xdr:row>1</xdr:row>
      <xdr:rowOff>152400</xdr:rowOff>
    </xdr:from>
    <xdr:to>
      <xdr:col>22</xdr:col>
      <xdr:colOff>39302</xdr:colOff>
      <xdr:row>2</xdr:row>
      <xdr:rowOff>180551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11849100" y="34290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429EB8-66DB-43A6-8ABC-E1945EE188C8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428625</xdr:colOff>
      <xdr:row>1</xdr:row>
      <xdr:rowOff>152400</xdr:rowOff>
    </xdr:from>
    <xdr:to>
      <xdr:col>18</xdr:col>
      <xdr:colOff>379106</xdr:colOff>
      <xdr:row>2</xdr:row>
      <xdr:rowOff>174499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753600" y="3429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42F137-C730-447A-ADAE-1A9CEDC09901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644238</xdr:colOff>
      <xdr:row>1</xdr:row>
      <xdr:rowOff>182706</xdr:rowOff>
    </xdr:from>
    <xdr:to>
      <xdr:col>12</xdr:col>
      <xdr:colOff>765303</xdr:colOff>
      <xdr:row>3</xdr:row>
      <xdr:rowOff>14304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53352" y="373206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32E308E-47C5-4602-85C1-858A262DB81D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13</xdr:col>
      <xdr:colOff>237260</xdr:colOff>
      <xdr:row>1</xdr:row>
      <xdr:rowOff>174048</xdr:rowOff>
    </xdr:from>
    <xdr:to>
      <xdr:col>15</xdr:col>
      <xdr:colOff>444916</xdr:colOff>
      <xdr:row>3</xdr:row>
      <xdr:rowOff>5647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840192" y="364548"/>
          <a:ext cx="1783610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23D04DB-AF92-4C04-B678-5455FB7BE50E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706583</xdr:colOff>
      <xdr:row>1</xdr:row>
      <xdr:rowOff>176646</xdr:rowOff>
    </xdr:from>
    <xdr:to>
      <xdr:col>17</xdr:col>
      <xdr:colOff>862284</xdr:colOff>
      <xdr:row>2</xdr:row>
      <xdr:rowOff>177416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1885469" y="367146"/>
          <a:ext cx="1783610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283164-A33D-4479-9EC9-5EF4C2EA2E6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28575</xdr:colOff>
      <xdr:row>2</xdr:row>
      <xdr:rowOff>123824</xdr:rowOff>
    </xdr:from>
    <xdr:to>
      <xdr:col>10</xdr:col>
      <xdr:colOff>248285</xdr:colOff>
      <xdr:row>4</xdr:row>
      <xdr:rowOff>152399</xdr:rowOff>
    </xdr:to>
    <xdr:sp macro="" textlink="Master!G25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10</xdr:col>
      <xdr:colOff>552450</xdr:colOff>
      <xdr:row>2</xdr:row>
      <xdr:rowOff>123824</xdr:rowOff>
    </xdr:from>
    <xdr:to>
      <xdr:col>13</xdr:col>
      <xdr:colOff>302260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13</xdr:col>
      <xdr:colOff>619125</xdr:colOff>
      <xdr:row>3</xdr:row>
      <xdr:rowOff>28575</xdr:rowOff>
    </xdr:from>
    <xdr:to>
      <xdr:col>15</xdr:col>
      <xdr:colOff>476568</xdr:colOff>
      <xdr:row>4</xdr:row>
      <xdr:rowOff>38100</xdr:rowOff>
    </xdr:to>
    <xdr:sp macro="" textlink="Master!G24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16</xdr:col>
      <xdr:colOff>47625</xdr:colOff>
      <xdr:row>3</xdr:row>
      <xdr:rowOff>9525</xdr:rowOff>
    </xdr:from>
    <xdr:to>
      <xdr:col>17</xdr:col>
      <xdr:colOff>619443</xdr:colOff>
      <xdr:row>4</xdr:row>
      <xdr:rowOff>19050</xdr:rowOff>
    </xdr:to>
    <xdr:sp macro="" textlink="Master!G2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466725</xdr:colOff>
      <xdr:row>2</xdr:row>
      <xdr:rowOff>76200</xdr:rowOff>
    </xdr:from>
    <xdr:to>
      <xdr:col>10</xdr:col>
      <xdr:colOff>686435</xdr:colOff>
      <xdr:row>4</xdr:row>
      <xdr:rowOff>76200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409575</xdr:colOff>
      <xdr:row>2</xdr:row>
      <xdr:rowOff>152400</xdr:rowOff>
    </xdr:from>
    <xdr:to>
      <xdr:col>13</xdr:col>
      <xdr:colOff>267018</xdr:colOff>
      <xdr:row>3</xdr:row>
      <xdr:rowOff>161925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628650</xdr:colOff>
      <xdr:row>2</xdr:row>
      <xdr:rowOff>161925</xdr:rowOff>
    </xdr:from>
    <xdr:to>
      <xdr:col>15</xdr:col>
      <xdr:colOff>486093</xdr:colOff>
      <xdr:row>3</xdr:row>
      <xdr:rowOff>171450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257175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16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jela.bulatovic/Downloads/GDDS%2012_mjesecni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- 2019"/>
      <sheetName val="2019"/>
      <sheetName val="2018"/>
      <sheetName val="2017"/>
      <sheetName val="2016"/>
      <sheetName val="Sheet1"/>
      <sheetName val="2015"/>
      <sheetName val="2014"/>
      <sheetName val="2013"/>
      <sheetName val="Dug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  <cell r="ET7" t="str">
            <v>2018-01</v>
          </cell>
          <cell r="EU7" t="str">
            <v>2018-02</v>
          </cell>
          <cell r="EV7" t="str">
            <v>2018-03</v>
          </cell>
          <cell r="EW7" t="str">
            <v>2018-04</v>
          </cell>
          <cell r="EX7" t="str">
            <v>2018-05</v>
          </cell>
          <cell r="EY7" t="str">
            <v>2018-06</v>
          </cell>
          <cell r="EZ7" t="str">
            <v>2018-07</v>
          </cell>
          <cell r="FA7" t="str">
            <v>2018-08</v>
          </cell>
          <cell r="FB7" t="str">
            <v>2018-09</v>
          </cell>
          <cell r="FC7" t="str">
            <v>2018-10</v>
          </cell>
          <cell r="FD7" t="str">
            <v>2018-11</v>
          </cell>
          <cell r="FE7" t="str">
            <v>2018-12</v>
          </cell>
          <cell r="FF7" t="str">
            <v>2019-01</v>
          </cell>
          <cell r="FG7" t="str">
            <v>2019-02</v>
          </cell>
          <cell r="FH7" t="str">
            <v>2019-03</v>
          </cell>
          <cell r="FI7" t="str">
            <v>2019-04</v>
          </cell>
          <cell r="FJ7" t="str">
            <v>2019-05</v>
          </cell>
          <cell r="FK7" t="str">
            <v>2019-06</v>
          </cell>
          <cell r="FL7" t="str">
            <v>2019-07</v>
          </cell>
          <cell r="FM7" t="str">
            <v>2019-08</v>
          </cell>
          <cell r="FN7" t="str">
            <v>2019-09</v>
          </cell>
          <cell r="FO7" t="str">
            <v>2019-10</v>
          </cell>
          <cell r="FP7" t="str">
            <v>2019-11</v>
          </cell>
          <cell r="FQ7" t="str">
            <v>2019-12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79855347.849999994</v>
          </cell>
          <cell r="EU9">
            <v>106190042</v>
          </cell>
          <cell r="EV9">
            <v>137417391.37</v>
          </cell>
          <cell r="EW9">
            <v>147833434.00999999</v>
          </cell>
          <cell r="EX9">
            <v>135934065.38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60295851.509999998</v>
          </cell>
          <cell r="EU10">
            <v>64797597.329999998</v>
          </cell>
          <cell r="EV10">
            <v>89261850.609999999</v>
          </cell>
          <cell r="EW10">
            <v>97799793.079999998</v>
          </cell>
          <cell r="EX10">
            <v>90553351.069999993</v>
          </cell>
          <cell r="EY10">
            <v>87503254.430000007</v>
          </cell>
          <cell r="EZ10">
            <v>105015545.47</v>
          </cell>
          <cell r="FA10">
            <v>107951400.73999999</v>
          </cell>
          <cell r="FB10">
            <v>102839740.52</v>
          </cell>
          <cell r="FC10">
            <v>89707200.510000005</v>
          </cell>
          <cell r="FD10">
            <v>81788199.120000005</v>
          </cell>
          <cell r="FE10">
            <v>91433416.909999996</v>
          </cell>
          <cell r="FF10">
            <v>72429730.420000002</v>
          </cell>
          <cell r="FG10">
            <v>68470908.439999998</v>
          </cell>
          <cell r="FH10">
            <v>98709545.510000005</v>
          </cell>
          <cell r="FI10">
            <v>106791818.52</v>
          </cell>
          <cell r="FJ10">
            <v>94372185.030000001</v>
          </cell>
          <cell r="FK10">
            <v>89389439.689999998</v>
          </cell>
          <cell r="FL10">
            <v>115363471.45</v>
          </cell>
          <cell r="FM10">
            <v>118817091.44</v>
          </cell>
          <cell r="FN10">
            <v>114500270.97</v>
          </cell>
          <cell r="FO10">
            <v>101600991.11</v>
          </cell>
          <cell r="FP10">
            <v>87468589.950000003</v>
          </cell>
          <cell r="FQ10">
            <v>104834610.59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3496624.83</v>
          </cell>
          <cell r="EU11">
            <v>8897390.9499999993</v>
          </cell>
          <cell r="EV11">
            <v>10001520.890000001</v>
          </cell>
          <cell r="EW11">
            <v>9899613.5099999998</v>
          </cell>
          <cell r="EX11">
            <v>10330673.77</v>
          </cell>
          <cell r="EY11">
            <v>10475384.99</v>
          </cell>
          <cell r="EZ11">
            <v>11318576.82</v>
          </cell>
          <cell r="FA11">
            <v>11227078</v>
          </cell>
          <cell r="FB11">
            <v>9598204.1500000004</v>
          </cell>
          <cell r="FC11">
            <v>10275884.26</v>
          </cell>
          <cell r="FD11">
            <v>10504970.310000001</v>
          </cell>
          <cell r="FE11">
            <v>18872459.579999998</v>
          </cell>
          <cell r="FF11">
            <v>4240913.8099999996</v>
          </cell>
          <cell r="FG11">
            <v>9361661.1500000004</v>
          </cell>
          <cell r="FH11">
            <v>9044961.5800000001</v>
          </cell>
          <cell r="FI11">
            <v>10767101.800000001</v>
          </cell>
          <cell r="FJ11">
            <v>10210712.41</v>
          </cell>
          <cell r="FK11">
            <v>10125793.029999999</v>
          </cell>
          <cell r="FL11">
            <v>10986746.67</v>
          </cell>
          <cell r="FM11">
            <v>10477204.85</v>
          </cell>
          <cell r="FN11">
            <v>10332018.109999999</v>
          </cell>
          <cell r="FO11">
            <v>10824900.91</v>
          </cell>
          <cell r="FP11">
            <v>9987863.9000000004</v>
          </cell>
          <cell r="FQ11">
            <v>18641048.940000001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475602.8</v>
          </cell>
          <cell r="EU12">
            <v>1641570.62</v>
          </cell>
          <cell r="EV12">
            <v>22262597.649999999</v>
          </cell>
          <cell r="EW12">
            <v>18095823.48</v>
          </cell>
          <cell r="EX12">
            <v>3730435.57</v>
          </cell>
          <cell r="EY12">
            <v>3402383.37</v>
          </cell>
          <cell r="EZ12">
            <v>4232537.58</v>
          </cell>
          <cell r="FA12">
            <v>3499255.87</v>
          </cell>
          <cell r="FB12">
            <v>7173346.1399999997</v>
          </cell>
          <cell r="FC12">
            <v>1043872.54</v>
          </cell>
          <cell r="FD12">
            <v>802479.78</v>
          </cell>
          <cell r="FE12">
            <v>1812573.03</v>
          </cell>
          <cell r="FF12">
            <v>936843.13</v>
          </cell>
          <cell r="FG12">
            <v>1962550.32</v>
          </cell>
          <cell r="FH12">
            <v>22465664.23</v>
          </cell>
          <cell r="FI12">
            <v>20408432.98</v>
          </cell>
          <cell r="FJ12">
            <v>4781744.7</v>
          </cell>
          <cell r="FK12">
            <v>3678815</v>
          </cell>
          <cell r="FL12">
            <v>3890710.55</v>
          </cell>
          <cell r="FM12">
            <v>3092994.24</v>
          </cell>
          <cell r="FN12">
            <v>2242778.35</v>
          </cell>
          <cell r="FO12">
            <v>690017.25</v>
          </cell>
          <cell r="FP12">
            <v>879657.72</v>
          </cell>
          <cell r="FQ12">
            <v>7785764.6100000003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93380.49</v>
          </cell>
          <cell r="EU13">
            <v>116565.53</v>
          </cell>
          <cell r="EV13">
            <v>203411.31</v>
          </cell>
          <cell r="EW13">
            <v>117398.62</v>
          </cell>
          <cell r="EX13">
            <v>143886.48000000001</v>
          </cell>
          <cell r="EY13">
            <v>122124.66</v>
          </cell>
          <cell r="EZ13">
            <v>114234.91</v>
          </cell>
          <cell r="FA13">
            <v>218611.11</v>
          </cell>
          <cell r="FB13">
            <v>148315.04999999999</v>
          </cell>
          <cell r="FC13">
            <v>155540.06</v>
          </cell>
          <cell r="FD13">
            <v>193671.67</v>
          </cell>
          <cell r="FE13">
            <v>208954.63</v>
          </cell>
          <cell r="FF13">
            <v>118243.45</v>
          </cell>
          <cell r="FG13">
            <v>169568.16</v>
          </cell>
          <cell r="FH13">
            <v>146352.49</v>
          </cell>
          <cell r="FI13">
            <v>204359.36</v>
          </cell>
          <cell r="FJ13">
            <v>147510.5</v>
          </cell>
          <cell r="FK13">
            <v>158253.64000000001</v>
          </cell>
          <cell r="FL13">
            <v>152687.82</v>
          </cell>
          <cell r="FM13">
            <v>172408.19</v>
          </cell>
          <cell r="FN13">
            <v>131658.57</v>
          </cell>
          <cell r="FO13">
            <v>174049.01</v>
          </cell>
          <cell r="FP13">
            <v>172799.49</v>
          </cell>
          <cell r="FQ13">
            <v>289363.09000000003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40926868.810000002</v>
          </cell>
          <cell r="EU14">
            <v>38270122.18</v>
          </cell>
          <cell r="EV14">
            <v>40510183.409999996</v>
          </cell>
          <cell r="EW14">
            <v>50343037.649999999</v>
          </cell>
          <cell r="EX14">
            <v>53847636.579999998</v>
          </cell>
          <cell r="EY14">
            <v>52130099.289999999</v>
          </cell>
          <cell r="EZ14">
            <v>63886169.009999998</v>
          </cell>
          <cell r="FA14">
            <v>64152277.310000002</v>
          </cell>
          <cell r="FB14">
            <v>57402321.350000001</v>
          </cell>
          <cell r="FC14">
            <v>56740213.189999998</v>
          </cell>
          <cell r="FD14">
            <v>47812481.689999998</v>
          </cell>
          <cell r="FE14">
            <v>50892268.439999998</v>
          </cell>
          <cell r="FF14">
            <v>49847223.18</v>
          </cell>
          <cell r="FG14">
            <v>38958365.399999999</v>
          </cell>
          <cell r="FH14">
            <v>50498218.18</v>
          </cell>
          <cell r="FI14">
            <v>55142838.460000001</v>
          </cell>
          <cell r="FJ14">
            <v>56428341.859999999</v>
          </cell>
          <cell r="FK14">
            <v>52810087.229999997</v>
          </cell>
          <cell r="FL14">
            <v>71626480.939999998</v>
          </cell>
          <cell r="FM14">
            <v>71690318.180000007</v>
          </cell>
          <cell r="FN14">
            <v>70816309.909999996</v>
          </cell>
          <cell r="FO14">
            <v>65908952.759999998</v>
          </cell>
          <cell r="FP14">
            <v>54764641.939999998</v>
          </cell>
          <cell r="FQ14">
            <v>57237175.490000002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13370061.67</v>
          </cell>
          <cell r="EU15">
            <v>13585674.48</v>
          </cell>
          <cell r="EV15">
            <v>13376493.630000001</v>
          </cell>
          <cell r="EW15">
            <v>16425170.310000001</v>
          </cell>
          <cell r="EX15">
            <v>19160303.329999998</v>
          </cell>
          <cell r="EY15">
            <v>18124078.879999999</v>
          </cell>
          <cell r="EZ15">
            <v>21799989.129999999</v>
          </cell>
          <cell r="FA15">
            <v>25150486.629999999</v>
          </cell>
          <cell r="FB15">
            <v>25504339.800000001</v>
          </cell>
          <cell r="FC15">
            <v>18141856.039999999</v>
          </cell>
          <cell r="FD15">
            <v>19778303.699999999</v>
          </cell>
          <cell r="FE15">
            <v>16761286.810000001</v>
          </cell>
          <cell r="FF15">
            <v>15141217.210000001</v>
          </cell>
          <cell r="FG15">
            <v>13186126.23</v>
          </cell>
          <cell r="FH15">
            <v>13315087.640000001</v>
          </cell>
          <cell r="FI15">
            <v>16826313.73</v>
          </cell>
          <cell r="FJ15">
            <v>19442485.359999999</v>
          </cell>
          <cell r="FK15">
            <v>19205497.870000001</v>
          </cell>
          <cell r="FL15">
            <v>24612824.059999999</v>
          </cell>
          <cell r="FM15">
            <v>29562766.32</v>
          </cell>
          <cell r="FN15">
            <v>27417042.280000001</v>
          </cell>
          <cell r="FO15">
            <v>20585777.449999999</v>
          </cell>
          <cell r="FP15">
            <v>18663851.199999999</v>
          </cell>
          <cell r="FQ15">
            <v>17559308.390000001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1218936.71</v>
          </cell>
          <cell r="EU16">
            <v>1678360</v>
          </cell>
          <cell r="EV16">
            <v>2228428.98</v>
          </cell>
          <cell r="EW16">
            <v>2192466.4500000002</v>
          </cell>
          <cell r="EX16">
            <v>2597651.13</v>
          </cell>
          <cell r="EY16">
            <v>2330703.23</v>
          </cell>
          <cell r="EZ16">
            <v>2801895.93</v>
          </cell>
          <cell r="FA16">
            <v>2858882.98</v>
          </cell>
          <cell r="FB16">
            <v>2205218.35</v>
          </cell>
          <cell r="FC16">
            <v>2570061.1800000002</v>
          </cell>
          <cell r="FD16">
            <v>1901910.24</v>
          </cell>
          <cell r="FE16">
            <v>2050376.81</v>
          </cell>
          <cell r="FF16">
            <v>1424968.68</v>
          </cell>
          <cell r="FG16">
            <v>1733788.33</v>
          </cell>
          <cell r="FH16">
            <v>2462209.73</v>
          </cell>
          <cell r="FI16">
            <v>2531899.16</v>
          </cell>
          <cell r="FJ16">
            <v>2502520.2799999998</v>
          </cell>
          <cell r="FK16">
            <v>2485583.9700000002</v>
          </cell>
          <cell r="FL16">
            <v>3088089.4</v>
          </cell>
          <cell r="FM16">
            <v>2788700.72</v>
          </cell>
          <cell r="FN16">
            <v>2553125.85</v>
          </cell>
          <cell r="FO16">
            <v>2492699.6800000002</v>
          </cell>
          <cell r="FP16">
            <v>2023761.96</v>
          </cell>
          <cell r="FQ16">
            <v>2439192.98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714376.2</v>
          </cell>
          <cell r="EU17">
            <v>607913.56999999995</v>
          </cell>
          <cell r="EV17">
            <v>679214.74</v>
          </cell>
          <cell r="EW17">
            <v>726283.06</v>
          </cell>
          <cell r="EX17">
            <v>742764.21</v>
          </cell>
          <cell r="EY17">
            <v>918480.01</v>
          </cell>
          <cell r="EZ17">
            <v>862142.09</v>
          </cell>
          <cell r="FA17">
            <v>844808.84</v>
          </cell>
          <cell r="FB17">
            <v>807995.68</v>
          </cell>
          <cell r="FC17">
            <v>779773.24</v>
          </cell>
          <cell r="FD17">
            <v>794381.73</v>
          </cell>
          <cell r="FE17">
            <v>835497.61</v>
          </cell>
          <cell r="FF17">
            <v>720320.96</v>
          </cell>
          <cell r="FG17">
            <v>3098848.85</v>
          </cell>
          <cell r="FH17">
            <v>777051.66</v>
          </cell>
          <cell r="FI17">
            <v>910873.03</v>
          </cell>
          <cell r="FJ17">
            <v>858869.92</v>
          </cell>
          <cell r="FK17">
            <v>925408.95</v>
          </cell>
          <cell r="FL17">
            <v>1005932.01</v>
          </cell>
          <cell r="FM17">
            <v>1032698.94</v>
          </cell>
          <cell r="FN17">
            <v>1007337.9</v>
          </cell>
          <cell r="FO17">
            <v>924594.05</v>
          </cell>
          <cell r="FP17">
            <v>976013.74</v>
          </cell>
          <cell r="FQ17">
            <v>882757.09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14572676.99</v>
          </cell>
          <cell r="EU18">
            <v>36938118.07</v>
          </cell>
          <cell r="EV18">
            <v>43053255.969999999</v>
          </cell>
          <cell r="EW18">
            <v>41029948</v>
          </cell>
          <cell r="EX18">
            <v>40388291.549999997</v>
          </cell>
          <cell r="EY18">
            <v>42077356.240000002</v>
          </cell>
          <cell r="EZ18">
            <v>45673467.219999999</v>
          </cell>
          <cell r="FA18">
            <v>45633852.549999997</v>
          </cell>
          <cell r="FB18">
            <v>41964422.920000002</v>
          </cell>
          <cell r="FC18">
            <v>47821348.07</v>
          </cell>
          <cell r="FD18">
            <v>44976968.909999996</v>
          </cell>
          <cell r="FE18">
            <v>80310407.909999996</v>
          </cell>
          <cell r="FF18">
            <v>16498881.48</v>
          </cell>
          <cell r="FG18">
            <v>41912269.38000001</v>
          </cell>
          <cell r="FH18">
            <v>41047599.18</v>
          </cell>
          <cell r="FI18">
            <v>50290988.940000005</v>
          </cell>
          <cell r="FJ18">
            <v>37496285.130000003</v>
          </cell>
          <cell r="FK18">
            <v>45280786.510000005</v>
          </cell>
          <cell r="FL18">
            <v>48662139.43999999</v>
          </cell>
          <cell r="FM18">
            <v>45770745.839999996</v>
          </cell>
          <cell r="FN18">
            <v>43611346.450000003</v>
          </cell>
          <cell r="FO18">
            <v>46487647.670000002</v>
          </cell>
          <cell r="FP18">
            <v>44027184.359999999</v>
          </cell>
          <cell r="FQ18">
            <v>85179894.560000002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8994145.9900000002</v>
          </cell>
          <cell r="EU19">
            <v>22424749.280000001</v>
          </cell>
          <cell r="EV19">
            <v>26103027.100000001</v>
          </cell>
          <cell r="EW19">
            <v>24891690.100000001</v>
          </cell>
          <cell r="EX19">
            <v>24475000.460000001</v>
          </cell>
          <cell r="EY19">
            <v>25149415.170000002</v>
          </cell>
          <cell r="EZ19">
            <v>27081123.02</v>
          </cell>
          <cell r="FA19">
            <v>27031179.09</v>
          </cell>
          <cell r="FB19">
            <v>25382505.710000001</v>
          </cell>
          <cell r="FC19">
            <v>29472537.77</v>
          </cell>
          <cell r="FD19">
            <v>27715796.140000001</v>
          </cell>
          <cell r="FE19">
            <v>48261788.450000003</v>
          </cell>
          <cell r="FF19">
            <v>9695765.5800000001</v>
          </cell>
          <cell r="FG19">
            <v>24593790.260000002</v>
          </cell>
          <cell r="FH19">
            <v>23923752.719999999</v>
          </cell>
          <cell r="FI19">
            <v>29650595.870000001</v>
          </cell>
          <cell r="FJ19">
            <v>22104934.850000001</v>
          </cell>
          <cell r="FK19">
            <v>27009559.609999999</v>
          </cell>
          <cell r="FL19">
            <v>28964205.43</v>
          </cell>
          <cell r="FM19">
            <v>27519220.43</v>
          </cell>
          <cell r="FN19">
            <v>26730921.559999999</v>
          </cell>
          <cell r="FO19">
            <v>28563512.620000001</v>
          </cell>
          <cell r="FP19">
            <v>27240325.079999998</v>
          </cell>
          <cell r="FQ19">
            <v>53184840.350000001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4907250.76</v>
          </cell>
          <cell r="EU20">
            <v>12702016.77</v>
          </cell>
          <cell r="EV20">
            <v>14741947.74</v>
          </cell>
          <cell r="EW20">
            <v>14077229.140000001</v>
          </cell>
          <cell r="EX20">
            <v>13944751.890000001</v>
          </cell>
          <cell r="EY20">
            <v>14898396.42</v>
          </cell>
          <cell r="EZ20">
            <v>16253748.59</v>
          </cell>
          <cell r="FA20">
            <v>16257992.279999999</v>
          </cell>
          <cell r="FB20">
            <v>14479735.869999999</v>
          </cell>
          <cell r="FC20">
            <v>16132677.16</v>
          </cell>
          <cell r="FD20">
            <v>15297077.039999999</v>
          </cell>
          <cell r="FE20">
            <v>28352941.690000001</v>
          </cell>
          <cell r="FF20">
            <v>5963049.2000000002</v>
          </cell>
          <cell r="FG20">
            <v>15122476.890000001</v>
          </cell>
          <cell r="FH20">
            <v>14777265.789999999</v>
          </cell>
          <cell r="FI20">
            <v>17925167.550000001</v>
          </cell>
          <cell r="FJ20">
            <v>13458982.5</v>
          </cell>
          <cell r="FK20">
            <v>15925774.34</v>
          </cell>
          <cell r="FL20">
            <v>17203285.449999999</v>
          </cell>
          <cell r="FM20">
            <v>15860674.26</v>
          </cell>
          <cell r="FN20">
            <v>14501660.91</v>
          </cell>
          <cell r="FO20">
            <v>15344312.359999999</v>
          </cell>
          <cell r="FP20">
            <v>14381893.27</v>
          </cell>
          <cell r="FQ20">
            <v>27283965.91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365962.97</v>
          </cell>
          <cell r="EU21">
            <v>960588.74</v>
          </cell>
          <cell r="EV21">
            <v>1116426.95</v>
          </cell>
          <cell r="EW21">
            <v>1036934.31</v>
          </cell>
          <cell r="EX21">
            <v>1027117.44</v>
          </cell>
          <cell r="EY21">
            <v>1092483.07</v>
          </cell>
          <cell r="EZ21">
            <v>1188738.43</v>
          </cell>
          <cell r="FA21">
            <v>1194470.45</v>
          </cell>
          <cell r="FB21">
            <v>1084116.54</v>
          </cell>
          <cell r="FC21">
            <v>1217359.6499999999</v>
          </cell>
          <cell r="FD21">
            <v>1157240.48</v>
          </cell>
          <cell r="FE21">
            <v>2149158.34</v>
          </cell>
          <cell r="FF21">
            <v>459881.42</v>
          </cell>
          <cell r="FG21">
            <v>1160315.8500000001</v>
          </cell>
          <cell r="FH21">
            <v>1135767.8899999999</v>
          </cell>
          <cell r="FI21">
            <v>1375720.59</v>
          </cell>
          <cell r="FJ21">
            <v>1026106.03</v>
          </cell>
          <cell r="FK21">
            <v>1222753.49</v>
          </cell>
          <cell r="FL21">
            <v>1316999.83</v>
          </cell>
          <cell r="FM21">
            <v>1256512.28</v>
          </cell>
          <cell r="FN21">
            <v>1242677.57</v>
          </cell>
          <cell r="FO21">
            <v>1311319.78</v>
          </cell>
          <cell r="FP21">
            <v>1232927.92</v>
          </cell>
          <cell r="FQ21">
            <v>2381170.7999999998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305317.27</v>
          </cell>
          <cell r="EU22">
            <v>850763.28</v>
          </cell>
          <cell r="EV22">
            <v>1091854.18</v>
          </cell>
          <cell r="EW22">
            <v>1024094.45</v>
          </cell>
          <cell r="EX22">
            <v>941421.76</v>
          </cell>
          <cell r="EY22">
            <v>937061.58</v>
          </cell>
          <cell r="EZ22">
            <v>1149857.18</v>
          </cell>
          <cell r="FA22">
            <v>1150210.73</v>
          </cell>
          <cell r="FB22">
            <v>1018064.8</v>
          </cell>
          <cell r="FC22">
            <v>998773.49</v>
          </cell>
          <cell r="FD22">
            <v>806855.25</v>
          </cell>
          <cell r="FE22">
            <v>1546519.43</v>
          </cell>
          <cell r="FF22">
            <v>380185.28</v>
          </cell>
          <cell r="FG22">
            <v>1035686.38</v>
          </cell>
          <cell r="FH22">
            <v>1210812.78</v>
          </cell>
          <cell r="FI22">
            <v>1339504.93</v>
          </cell>
          <cell r="FJ22">
            <v>906261.75</v>
          </cell>
          <cell r="FK22">
            <v>1122699.07</v>
          </cell>
          <cell r="FL22">
            <v>1177648.73</v>
          </cell>
          <cell r="FM22">
            <v>1134338.8700000001</v>
          </cell>
          <cell r="FN22">
            <v>1136086.4099999999</v>
          </cell>
          <cell r="FO22">
            <v>1268502.9099999999</v>
          </cell>
          <cell r="FP22">
            <v>1172038.0900000001</v>
          </cell>
          <cell r="FQ22">
            <v>2329917.5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814937.81</v>
          </cell>
          <cell r="EU23">
            <v>993423.94</v>
          </cell>
          <cell r="EV23">
            <v>1111103.6599999999</v>
          </cell>
          <cell r="EW23">
            <v>1198538.77</v>
          </cell>
          <cell r="EX23">
            <v>1382138.78</v>
          </cell>
          <cell r="EY23">
            <v>1616613.01</v>
          </cell>
          <cell r="EZ23">
            <v>2005608.26</v>
          </cell>
          <cell r="FA23">
            <v>1882210.04</v>
          </cell>
          <cell r="FB23">
            <v>1545122.56</v>
          </cell>
          <cell r="FC23">
            <v>1572482.29</v>
          </cell>
          <cell r="FD23">
            <v>1331866.75</v>
          </cell>
          <cell r="FE23">
            <v>1446961.78</v>
          </cell>
          <cell r="FF23">
            <v>851162.27</v>
          </cell>
          <cell r="FG23">
            <v>1041125.3899999999</v>
          </cell>
          <cell r="FH23">
            <v>1066481.8799999999</v>
          </cell>
          <cell r="FI23">
            <v>1290371.49</v>
          </cell>
          <cell r="FJ23">
            <v>1208813.17</v>
          </cell>
          <cell r="FK23">
            <v>1252534.6599999999</v>
          </cell>
          <cell r="FL23">
            <v>1880947.5899999999</v>
          </cell>
          <cell r="FM23">
            <v>1630940.38</v>
          </cell>
          <cell r="FN23">
            <v>1570845.07</v>
          </cell>
          <cell r="FO23">
            <v>1362143.29</v>
          </cell>
          <cell r="FP23">
            <v>1005591.42</v>
          </cell>
          <cell r="FQ23">
            <v>1445452.81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406775.45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601434.28</v>
          </cell>
          <cell r="EU24">
            <v>691468.91</v>
          </cell>
          <cell r="EV24">
            <v>825217.16</v>
          </cell>
          <cell r="EW24">
            <v>905119.47</v>
          </cell>
          <cell r="EX24">
            <v>1028480.47</v>
          </cell>
          <cell r="EY24">
            <v>1159205.33</v>
          </cell>
          <cell r="EZ24">
            <v>1239204.8400000001</v>
          </cell>
          <cell r="FA24">
            <v>1077861.3</v>
          </cell>
          <cell r="FB24">
            <v>936074.99</v>
          </cell>
          <cell r="FC24">
            <v>1054918.45</v>
          </cell>
          <cell r="FD24">
            <v>888912.28</v>
          </cell>
          <cell r="FE24">
            <v>977871.81</v>
          </cell>
          <cell r="FF24">
            <v>649124.48</v>
          </cell>
          <cell r="FG24">
            <v>818776.7</v>
          </cell>
          <cell r="FH24">
            <v>802029.06</v>
          </cell>
          <cell r="FI24">
            <v>949723.87</v>
          </cell>
          <cell r="FJ24">
            <v>855493.95</v>
          </cell>
          <cell r="FK24">
            <v>789796.19</v>
          </cell>
          <cell r="FL24">
            <v>1036831.79</v>
          </cell>
          <cell r="FM24">
            <v>732732.78</v>
          </cell>
          <cell r="FN24">
            <v>909857.41</v>
          </cell>
          <cell r="FO24">
            <v>855972.58</v>
          </cell>
          <cell r="FP24">
            <v>669844.34</v>
          </cell>
          <cell r="FQ24">
            <v>952209.79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67122.44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93434.6</v>
          </cell>
          <cell r="EU25">
            <v>109385.74</v>
          </cell>
          <cell r="EV25">
            <v>120777.01</v>
          </cell>
          <cell r="EW25">
            <v>107766.04</v>
          </cell>
          <cell r="EX25">
            <v>105374.49</v>
          </cell>
          <cell r="EY25">
            <v>116225.41</v>
          </cell>
          <cell r="EZ25">
            <v>115266.9</v>
          </cell>
          <cell r="FA25">
            <v>79847.83</v>
          </cell>
          <cell r="FB25">
            <v>98906.81</v>
          </cell>
          <cell r="FC25">
            <v>105125.41</v>
          </cell>
          <cell r="FD25">
            <v>116947.51</v>
          </cell>
          <cell r="FE25">
            <v>138092.62</v>
          </cell>
          <cell r="FF25">
            <v>64695</v>
          </cell>
          <cell r="FG25">
            <v>85955.36</v>
          </cell>
          <cell r="FH25">
            <v>106907.98</v>
          </cell>
          <cell r="FI25">
            <v>128950.69</v>
          </cell>
          <cell r="FJ25">
            <v>89857.44</v>
          </cell>
          <cell r="FK25">
            <v>90814.91</v>
          </cell>
          <cell r="FL25">
            <v>102054.51</v>
          </cell>
          <cell r="FM25">
            <v>79880.09</v>
          </cell>
          <cell r="FN25">
            <v>81168.460000000006</v>
          </cell>
          <cell r="FO25">
            <v>104547.82</v>
          </cell>
          <cell r="FP25">
            <v>92140.81</v>
          </cell>
          <cell r="FQ25">
            <v>119313.41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17936.740000000002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21633.83</v>
          </cell>
          <cell r="EU26">
            <v>24453.21</v>
          </cell>
          <cell r="EV26">
            <v>30364.14</v>
          </cell>
          <cell r="EW26">
            <v>45135.75</v>
          </cell>
          <cell r="EX26">
            <v>73298.429999999993</v>
          </cell>
          <cell r="EY26">
            <v>154167.12</v>
          </cell>
          <cell r="EZ26">
            <v>354192.61</v>
          </cell>
          <cell r="FA26">
            <v>425912.93</v>
          </cell>
          <cell r="FB26">
            <v>234762.1</v>
          </cell>
          <cell r="FC26">
            <v>119042.18</v>
          </cell>
          <cell r="FD26">
            <v>76747.570000000007</v>
          </cell>
          <cell r="FE26">
            <v>29512.58</v>
          </cell>
          <cell r="FF26">
            <v>24775.52</v>
          </cell>
          <cell r="FG26">
            <v>28443.63</v>
          </cell>
          <cell r="FH26">
            <v>40268.589999999997</v>
          </cell>
          <cell r="FI26">
            <v>55742.67</v>
          </cell>
          <cell r="FJ26">
            <v>91165.22</v>
          </cell>
          <cell r="FK26">
            <v>178796.84</v>
          </cell>
          <cell r="FL26">
            <v>429493.67</v>
          </cell>
          <cell r="FM26">
            <v>521117.38</v>
          </cell>
          <cell r="FN26">
            <v>298489.8</v>
          </cell>
          <cell r="FO26">
            <v>140326.67000000001</v>
          </cell>
          <cell r="FP26">
            <v>59224.28</v>
          </cell>
          <cell r="FQ26">
            <v>44087.08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88115.07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98435.1</v>
          </cell>
          <cell r="EU27">
            <v>168116.08</v>
          </cell>
          <cell r="EV27">
            <v>134745.35</v>
          </cell>
          <cell r="EW27">
            <v>140517.51</v>
          </cell>
          <cell r="EX27">
            <v>174985.39</v>
          </cell>
          <cell r="EY27">
            <v>187015.15</v>
          </cell>
          <cell r="EZ27">
            <v>296943.90999999997</v>
          </cell>
          <cell r="FA27">
            <v>298587.98</v>
          </cell>
          <cell r="FB27">
            <v>275378.65999999997</v>
          </cell>
          <cell r="FC27">
            <v>293396.25</v>
          </cell>
          <cell r="FD27">
            <v>249259.39</v>
          </cell>
          <cell r="FE27">
            <v>301484.77</v>
          </cell>
          <cell r="FF27">
            <v>112567.27</v>
          </cell>
          <cell r="FG27">
            <v>107949.7</v>
          </cell>
          <cell r="FH27">
            <v>117276.25</v>
          </cell>
          <cell r="FI27">
            <v>155954.26</v>
          </cell>
          <cell r="FJ27">
            <v>172296.56</v>
          </cell>
          <cell r="FK27">
            <v>193126.72</v>
          </cell>
          <cell r="FL27">
            <v>312567.62</v>
          </cell>
          <cell r="FM27">
            <v>297210.13</v>
          </cell>
          <cell r="FN27">
            <v>281329.40000000002</v>
          </cell>
          <cell r="FO27">
            <v>261296.22</v>
          </cell>
          <cell r="FP27">
            <v>184381.99</v>
          </cell>
          <cell r="FQ27">
            <v>329842.53000000003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1774503.57</v>
          </cell>
          <cell r="EU28">
            <v>1885893.46</v>
          </cell>
          <cell r="EV28">
            <v>2001213.06</v>
          </cell>
          <cell r="EW28">
            <v>2389766.7799999998</v>
          </cell>
          <cell r="EX28">
            <v>1530724.52</v>
          </cell>
          <cell r="EY28">
            <v>2860047.35</v>
          </cell>
          <cell r="EZ28">
            <v>3039336.91</v>
          </cell>
          <cell r="FA28">
            <v>1937135.94</v>
          </cell>
          <cell r="FB28">
            <v>1933671.64</v>
          </cell>
          <cell r="FC28">
            <v>2347083.83</v>
          </cell>
          <cell r="FD28">
            <v>2034357.41</v>
          </cell>
          <cell r="FE28">
            <v>2685804.61</v>
          </cell>
          <cell r="FF28">
            <v>2315003.25</v>
          </cell>
          <cell r="FG28">
            <v>1541397.86</v>
          </cell>
          <cell r="FH28">
            <v>2408517.5</v>
          </cell>
          <cell r="FI28">
            <v>3310133.38</v>
          </cell>
          <cell r="FJ28">
            <v>1792591.2</v>
          </cell>
          <cell r="FK28">
            <v>2081141.31</v>
          </cell>
          <cell r="FL28">
            <v>2697450.35</v>
          </cell>
          <cell r="FM28">
            <v>1985377.1099999999</v>
          </cell>
          <cell r="FN28">
            <v>2352827.11</v>
          </cell>
          <cell r="FO28">
            <v>2477150.35</v>
          </cell>
          <cell r="FP28">
            <v>1582634.86</v>
          </cell>
          <cell r="FQ28">
            <v>3693530.67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29715.1</v>
          </cell>
          <cell r="EU29">
            <v>46180.29</v>
          </cell>
          <cell r="EV29">
            <v>18063.61</v>
          </cell>
          <cell r="EW29">
            <v>83410.44</v>
          </cell>
          <cell r="EX29">
            <v>66835.44</v>
          </cell>
          <cell r="EY29">
            <v>101713.07</v>
          </cell>
          <cell r="EZ29">
            <v>104118.29</v>
          </cell>
          <cell r="FA29">
            <v>118234.07</v>
          </cell>
          <cell r="FB29">
            <v>81006.02</v>
          </cell>
          <cell r="FC29">
            <v>57855.839999999997</v>
          </cell>
          <cell r="FD29">
            <v>90637.37</v>
          </cell>
          <cell r="FE29">
            <v>149714.78</v>
          </cell>
          <cell r="FF29">
            <v>5596.5</v>
          </cell>
          <cell r="FG29">
            <v>10696.96</v>
          </cell>
          <cell r="FH29">
            <v>76041.279999999999</v>
          </cell>
          <cell r="FI29">
            <v>41798.769999999997</v>
          </cell>
          <cell r="FJ29">
            <v>88788.45</v>
          </cell>
          <cell r="FK29">
            <v>110473.68</v>
          </cell>
          <cell r="FL29">
            <v>103362.04</v>
          </cell>
          <cell r="FM29">
            <v>105693.82</v>
          </cell>
          <cell r="FN29">
            <v>106555.2</v>
          </cell>
          <cell r="FO29">
            <v>95661.45</v>
          </cell>
          <cell r="FP29">
            <v>81294.649999999994</v>
          </cell>
          <cell r="FQ29">
            <v>139471.48000000001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120406.14</v>
          </cell>
          <cell r="EU30">
            <v>138658.04999999999</v>
          </cell>
          <cell r="EV30">
            <v>485233.25</v>
          </cell>
          <cell r="EW30">
            <v>85828.09</v>
          </cell>
          <cell r="EX30">
            <v>283390.12</v>
          </cell>
          <cell r="EY30">
            <v>262222.99</v>
          </cell>
          <cell r="EZ30">
            <v>403048.88</v>
          </cell>
          <cell r="FA30">
            <v>378574.18</v>
          </cell>
          <cell r="FB30">
            <v>265996.12</v>
          </cell>
          <cell r="FC30">
            <v>294470.17</v>
          </cell>
          <cell r="FD30">
            <v>250272.14</v>
          </cell>
          <cell r="FE30">
            <v>908698.35</v>
          </cell>
          <cell r="FF30">
            <v>111165.46</v>
          </cell>
          <cell r="FG30">
            <v>101009.27</v>
          </cell>
          <cell r="FH30">
            <v>694197.59</v>
          </cell>
          <cell r="FI30">
            <v>315889.09000000003</v>
          </cell>
          <cell r="FJ30">
            <v>290980.86</v>
          </cell>
          <cell r="FK30">
            <v>135939.44</v>
          </cell>
          <cell r="FL30">
            <v>445502.71999999997</v>
          </cell>
          <cell r="FM30">
            <v>356375.46</v>
          </cell>
          <cell r="FN30">
            <v>240201.78</v>
          </cell>
          <cell r="FO30">
            <v>184381.28</v>
          </cell>
          <cell r="FP30" t="str">
            <v>71209,41 </v>
          </cell>
          <cell r="FQ30">
            <v>979690.53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1567.64</v>
          </cell>
          <cell r="EU31">
            <v>1648.75</v>
          </cell>
          <cell r="EV31">
            <v>4833.8900000000003</v>
          </cell>
          <cell r="EW31">
            <v>82035.429999999993</v>
          </cell>
          <cell r="EX31">
            <v>32311.79</v>
          </cell>
          <cell r="EY31">
            <v>65947.759999999995</v>
          </cell>
          <cell r="EZ31">
            <v>6390.76</v>
          </cell>
          <cell r="FA31">
            <v>1900.91</v>
          </cell>
          <cell r="FB31">
            <v>2654.64</v>
          </cell>
          <cell r="FC31">
            <v>65997.5</v>
          </cell>
          <cell r="FD31">
            <v>40835.53</v>
          </cell>
          <cell r="FE31">
            <v>52221.62</v>
          </cell>
          <cell r="FF31">
            <v>45324.14</v>
          </cell>
          <cell r="FG31">
            <v>46657.06</v>
          </cell>
          <cell r="FH31">
            <v>40888.620000000003</v>
          </cell>
          <cell r="FI31">
            <v>41064.94</v>
          </cell>
          <cell r="FJ31">
            <v>48239.28</v>
          </cell>
          <cell r="FK31">
            <v>41465.49</v>
          </cell>
          <cell r="FL31">
            <v>41127.160000000003</v>
          </cell>
          <cell r="FM31">
            <v>9621.83</v>
          </cell>
          <cell r="FN31">
            <v>1598.75</v>
          </cell>
          <cell r="FO31">
            <v>362.18</v>
          </cell>
          <cell r="FP31">
            <v>53.62</v>
          </cell>
          <cell r="FQ31">
            <v>211.22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564026.22</v>
          </cell>
          <cell r="EU32">
            <v>552007.56999999995</v>
          </cell>
          <cell r="EV32">
            <v>707063.83</v>
          </cell>
          <cell r="EW32">
            <v>581397.98</v>
          </cell>
          <cell r="EX32">
            <v>573080.97</v>
          </cell>
          <cell r="EY32">
            <v>1574566.11</v>
          </cell>
          <cell r="EZ32">
            <v>955585.38</v>
          </cell>
          <cell r="FA32">
            <v>689826.98</v>
          </cell>
          <cell r="FB32">
            <v>742579.81</v>
          </cell>
          <cell r="FC32">
            <v>640790.87</v>
          </cell>
          <cell r="FD32">
            <v>707930.07</v>
          </cell>
          <cell r="FE32">
            <v>719782.34</v>
          </cell>
          <cell r="FF32">
            <v>654304.80000000005</v>
          </cell>
          <cell r="FG32">
            <v>660078.18000000005</v>
          </cell>
          <cell r="FH32">
            <v>634606.16</v>
          </cell>
          <cell r="FI32">
            <v>1775211.97</v>
          </cell>
          <cell r="FJ32">
            <v>687337.58</v>
          </cell>
          <cell r="FK32">
            <v>695892.2</v>
          </cell>
          <cell r="FL32">
            <v>651540.54</v>
          </cell>
          <cell r="FM32">
            <v>767953.92000000004</v>
          </cell>
          <cell r="FN32">
            <v>784081.67</v>
          </cell>
          <cell r="FO32">
            <v>724299.03</v>
          </cell>
          <cell r="FP32">
            <v>596511.78</v>
          </cell>
          <cell r="FQ32">
            <v>895747.97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202641</v>
          </cell>
          <cell r="EU33">
            <v>112102.37</v>
          </cell>
          <cell r="EV33">
            <v>275039.51</v>
          </cell>
          <cell r="EW33">
            <v>232219.69</v>
          </cell>
          <cell r="EX33">
            <v>259238.01</v>
          </cell>
          <cell r="EY33">
            <v>411052.69</v>
          </cell>
          <cell r="EZ33">
            <v>416479.29</v>
          </cell>
          <cell r="FA33">
            <v>355497.06</v>
          </cell>
          <cell r="FB33">
            <v>254769.26</v>
          </cell>
          <cell r="FC33">
            <v>270007.81</v>
          </cell>
          <cell r="FD33">
            <v>228729.81</v>
          </cell>
          <cell r="FE33">
            <v>229805.59</v>
          </cell>
          <cell r="FF33">
            <v>106207.67</v>
          </cell>
          <cell r="FG33">
            <v>203595.89</v>
          </cell>
          <cell r="FH33">
            <v>241900.04</v>
          </cell>
          <cell r="FI33">
            <v>248172.78</v>
          </cell>
          <cell r="FJ33">
            <v>300826.94</v>
          </cell>
          <cell r="FK33">
            <v>367688.93</v>
          </cell>
          <cell r="FL33">
            <v>484007.96</v>
          </cell>
          <cell r="FM33">
            <v>406400.37</v>
          </cell>
          <cell r="FN33">
            <v>311246.46000000002</v>
          </cell>
          <cell r="FO33">
            <v>295444.59000000003</v>
          </cell>
          <cell r="FP33">
            <v>252473.29</v>
          </cell>
          <cell r="FQ33">
            <v>412171.67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856147.47</v>
          </cell>
          <cell r="EU34">
            <v>1035296.43</v>
          </cell>
          <cell r="EV34">
            <v>510978.97</v>
          </cell>
          <cell r="EW34">
            <v>1324875.1499999999</v>
          </cell>
          <cell r="EX34">
            <v>315868.19</v>
          </cell>
          <cell r="EY34">
            <v>444544.73</v>
          </cell>
          <cell r="EZ34">
            <v>1153714.31</v>
          </cell>
          <cell r="FA34">
            <v>393102.74</v>
          </cell>
          <cell r="FB34">
            <v>586665.79</v>
          </cell>
          <cell r="FC34">
            <v>1017961.64</v>
          </cell>
          <cell r="FD34">
            <v>715952.49</v>
          </cell>
          <cell r="FE34">
            <v>625581.93000000005</v>
          </cell>
          <cell r="FF34">
            <v>1392404.68</v>
          </cell>
          <cell r="FG34">
            <v>519360.5</v>
          </cell>
          <cell r="FH34">
            <v>720883.81</v>
          </cell>
          <cell r="FI34">
            <v>887995.83</v>
          </cell>
          <cell r="FJ34">
            <v>376418.09</v>
          </cell>
          <cell r="FK34">
            <v>729681.57</v>
          </cell>
          <cell r="FL34">
            <v>971909.93</v>
          </cell>
          <cell r="FM34">
            <v>339331.71</v>
          </cell>
          <cell r="FN34">
            <v>909143.25</v>
          </cell>
          <cell r="FO34">
            <v>1177001.82</v>
          </cell>
          <cell r="FP34">
            <v>723510.93</v>
          </cell>
          <cell r="FQ34">
            <v>1266237.8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2425522.83</v>
          </cell>
          <cell r="EU35">
            <v>1609741.15</v>
          </cell>
          <cell r="EV35">
            <v>1991465.56</v>
          </cell>
          <cell r="EW35">
            <v>5482661.4299999997</v>
          </cell>
          <cell r="EX35">
            <v>2151496.35</v>
          </cell>
          <cell r="EY35">
            <v>2746748.26</v>
          </cell>
          <cell r="EZ35">
            <v>3904620.91</v>
          </cell>
          <cell r="FA35">
            <v>3453591.6</v>
          </cell>
          <cell r="FB35">
            <v>37485104.390000001</v>
          </cell>
          <cell r="FC35">
            <v>2268381.7599999998</v>
          </cell>
          <cell r="FD35">
            <v>3459602.91</v>
          </cell>
          <cell r="FE35">
            <v>4336127.47</v>
          </cell>
          <cell r="FF35">
            <v>1567147.41</v>
          </cell>
          <cell r="FG35">
            <v>2199531.1</v>
          </cell>
          <cell r="FH35">
            <v>3193816.55</v>
          </cell>
          <cell r="FI35">
            <v>2384912.75</v>
          </cell>
          <cell r="FJ35">
            <v>7159071.0099999998</v>
          </cell>
          <cell r="FK35">
            <v>3262994.81</v>
          </cell>
          <cell r="FL35">
            <v>3734626.12</v>
          </cell>
          <cell r="FM35">
            <v>2985463.57</v>
          </cell>
          <cell r="FN35">
            <v>2214023.2000000002</v>
          </cell>
          <cell r="FO35">
            <v>2505033.94</v>
          </cell>
          <cell r="FP35">
            <v>2278636.0299999998</v>
          </cell>
          <cell r="FQ35">
            <v>42306339.840000004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10955.41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757684.72</v>
          </cell>
          <cell r="EU36">
            <v>26758.59</v>
          </cell>
          <cell r="EV36">
            <v>160586.28</v>
          </cell>
          <cell r="EW36">
            <v>1943319.77</v>
          </cell>
          <cell r="EX36">
            <v>60037.3</v>
          </cell>
          <cell r="EY36">
            <v>94564.97</v>
          </cell>
          <cell r="EZ36">
            <v>72666.91</v>
          </cell>
          <cell r="FA36">
            <v>22307.84</v>
          </cell>
          <cell r="FB36">
            <v>35391064.439999998</v>
          </cell>
          <cell r="FC36">
            <v>30989.7</v>
          </cell>
          <cell r="FD36">
            <v>86764.65</v>
          </cell>
          <cell r="FE36">
            <v>1102077.96</v>
          </cell>
          <cell r="FF36">
            <v>318933.37</v>
          </cell>
          <cell r="FG36">
            <v>248883.21</v>
          </cell>
          <cell r="FH36">
            <v>186635.82</v>
          </cell>
          <cell r="FI36">
            <v>63899.67</v>
          </cell>
          <cell r="FJ36">
            <v>3605088.43</v>
          </cell>
          <cell r="FK36">
            <v>707894.38</v>
          </cell>
          <cell r="FL36">
            <v>165216.39000000001</v>
          </cell>
          <cell r="FM36">
            <v>38122.49</v>
          </cell>
          <cell r="FN36">
            <v>46093.9</v>
          </cell>
          <cell r="FO36">
            <v>83991.81</v>
          </cell>
          <cell r="FP36">
            <v>24244.19</v>
          </cell>
          <cell r="FQ36">
            <v>38870803.399999999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657232.74</v>
          </cell>
          <cell r="EU37">
            <v>844736.49</v>
          </cell>
          <cell r="EV37">
            <v>860879.6</v>
          </cell>
          <cell r="EW37">
            <v>1001033.47</v>
          </cell>
          <cell r="EX37">
            <v>876009.07</v>
          </cell>
          <cell r="EY37">
            <v>1142440.52</v>
          </cell>
          <cell r="EZ37">
            <v>1852548.72</v>
          </cell>
          <cell r="FA37">
            <v>1714580.38</v>
          </cell>
          <cell r="FB37">
            <v>1010493.42</v>
          </cell>
          <cell r="FC37">
            <v>1060224.75</v>
          </cell>
          <cell r="FD37">
            <v>856535.48</v>
          </cell>
          <cell r="FE37">
            <v>1067902.02</v>
          </cell>
          <cell r="FF37">
            <v>609800.16</v>
          </cell>
          <cell r="FG37">
            <v>943704.64</v>
          </cell>
          <cell r="FH37">
            <v>1029233.16</v>
          </cell>
          <cell r="FI37">
            <v>1018399.18</v>
          </cell>
          <cell r="FJ37">
            <v>1673986.28</v>
          </cell>
          <cell r="FK37">
            <v>1387978.01</v>
          </cell>
          <cell r="FL37">
            <v>2403586.64</v>
          </cell>
          <cell r="FM37">
            <v>2009408.55</v>
          </cell>
          <cell r="FN37">
            <v>1160909.3999999999</v>
          </cell>
          <cell r="FO37">
            <v>1196227.28</v>
          </cell>
          <cell r="FP37">
            <v>977444.01</v>
          </cell>
          <cell r="FQ37">
            <v>1240032.1000000001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126122.18</v>
          </cell>
          <cell r="EU38">
            <v>179834.33</v>
          </cell>
          <cell r="EV38">
            <v>220071.26</v>
          </cell>
          <cell r="EW38">
            <v>266646.62</v>
          </cell>
          <cell r="EX38">
            <v>315030.67</v>
          </cell>
          <cell r="EY38">
            <v>421466.02</v>
          </cell>
          <cell r="EZ38">
            <v>448738.97</v>
          </cell>
          <cell r="FA38">
            <v>248887.25</v>
          </cell>
          <cell r="FB38">
            <v>289424.78000000003</v>
          </cell>
          <cell r="FC38">
            <v>309001.24</v>
          </cell>
          <cell r="FD38">
            <v>272604.90000000002</v>
          </cell>
          <cell r="FE38">
            <v>289766.11</v>
          </cell>
          <cell r="FF38">
            <v>164019.29</v>
          </cell>
          <cell r="FG38">
            <v>247340.36</v>
          </cell>
          <cell r="FH38">
            <v>328409.52</v>
          </cell>
          <cell r="FI38">
            <v>261152.7</v>
          </cell>
          <cell r="FJ38">
            <v>230706.4</v>
          </cell>
          <cell r="FK38">
            <v>289255.07</v>
          </cell>
          <cell r="FL38">
            <v>304530.33</v>
          </cell>
          <cell r="FM38">
            <v>221644.03</v>
          </cell>
          <cell r="FN38">
            <v>260012.44</v>
          </cell>
          <cell r="FO38">
            <v>232812.52</v>
          </cell>
          <cell r="FP38">
            <v>243543.83</v>
          </cell>
          <cell r="FQ38">
            <v>299856.59000000003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884483.19</v>
          </cell>
          <cell r="EU39">
            <v>558411.74</v>
          </cell>
          <cell r="EV39">
            <v>749928.42</v>
          </cell>
          <cell r="EW39">
            <v>2271661.5699999998</v>
          </cell>
          <cell r="EX39">
            <v>900419.31</v>
          </cell>
          <cell r="EY39">
            <v>1088276.75</v>
          </cell>
          <cell r="EZ39">
            <v>1530666.31</v>
          </cell>
          <cell r="FA39">
            <v>1467816.13</v>
          </cell>
          <cell r="FB39">
            <v>794121.75</v>
          </cell>
          <cell r="FC39">
            <v>868166.07</v>
          </cell>
          <cell r="FD39">
            <v>2243697.88</v>
          </cell>
          <cell r="FE39">
            <v>1876381.38</v>
          </cell>
          <cell r="FF39">
            <v>474394.59</v>
          </cell>
          <cell r="FG39">
            <v>759602.89</v>
          </cell>
          <cell r="FH39">
            <v>1649538.05</v>
          </cell>
          <cell r="FI39">
            <v>1041461.2</v>
          </cell>
          <cell r="FJ39">
            <v>1649289.9</v>
          </cell>
          <cell r="FK39">
            <v>877867.35</v>
          </cell>
          <cell r="FL39">
            <v>861292.76</v>
          </cell>
          <cell r="FM39">
            <v>716288.5</v>
          </cell>
          <cell r="FN39">
            <v>747007.46</v>
          </cell>
          <cell r="FO39">
            <v>992002.33</v>
          </cell>
          <cell r="FP39">
            <v>1033404</v>
          </cell>
          <cell r="FQ39">
            <v>1894330.82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136671.79999999999</v>
          </cell>
          <cell r="EU40">
            <v>273046.61</v>
          </cell>
          <cell r="EV40">
            <v>2343256.64</v>
          </cell>
          <cell r="EW40">
            <v>108273.11</v>
          </cell>
          <cell r="EX40">
            <v>215845.16</v>
          </cell>
          <cell r="EY40">
            <v>10312117.130000001</v>
          </cell>
          <cell r="EZ40">
            <v>406327.81</v>
          </cell>
          <cell r="FA40">
            <v>257929.95</v>
          </cell>
          <cell r="FB40">
            <v>223709.29</v>
          </cell>
          <cell r="FC40">
            <v>158760.32999999999</v>
          </cell>
          <cell r="FD40">
            <v>314684.94</v>
          </cell>
          <cell r="FE40">
            <v>998458.94</v>
          </cell>
          <cell r="FF40">
            <v>26594.13</v>
          </cell>
          <cell r="FG40">
            <v>177395.91</v>
          </cell>
          <cell r="FH40">
            <v>180547.55</v>
          </cell>
          <cell r="FI40">
            <v>169636.46</v>
          </cell>
          <cell r="FJ40">
            <v>223780.48000000001</v>
          </cell>
          <cell r="FK40">
            <v>722176.42</v>
          </cell>
          <cell r="FL40">
            <v>359609.29</v>
          </cell>
          <cell r="FM40">
            <v>176786.46</v>
          </cell>
          <cell r="FN40">
            <v>225833.46</v>
          </cell>
          <cell r="FO40">
            <v>679599.59</v>
          </cell>
          <cell r="FP40">
            <v>287050.87</v>
          </cell>
          <cell r="FQ40">
            <v>1049072.3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150350.67000000001</v>
          </cell>
          <cell r="EI42">
            <v>500193.46</v>
          </cell>
          <cell r="EJ42">
            <v>126045.79</v>
          </cell>
          <cell r="EK42">
            <v>67133.97</v>
          </cell>
          <cell r="EL42">
            <v>340170.16</v>
          </cell>
          <cell r="EM42">
            <v>1431878.17</v>
          </cell>
          <cell r="EN42">
            <v>588856.99</v>
          </cell>
          <cell r="EO42">
            <v>142813.88</v>
          </cell>
          <cell r="EP42">
            <v>182139.62</v>
          </cell>
          <cell r="EQ42">
            <v>603855.75</v>
          </cell>
          <cell r="ER42">
            <v>987894.53</v>
          </cell>
          <cell r="ES42">
            <v>1153177.5900000001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172043.05</v>
          </cell>
          <cell r="EU43">
            <v>78777.210000000006</v>
          </cell>
          <cell r="EV43">
            <v>195694.06</v>
          </cell>
          <cell r="EW43">
            <v>443978.03</v>
          </cell>
          <cell r="EX43">
            <v>1090667.1299999999</v>
          </cell>
          <cell r="EY43">
            <v>2374596.09</v>
          </cell>
          <cell r="EZ43">
            <v>178131.97</v>
          </cell>
          <cell r="FA43">
            <v>146792.74</v>
          </cell>
          <cell r="FB43">
            <v>907089.49</v>
          </cell>
          <cell r="FC43">
            <v>525509.51</v>
          </cell>
          <cell r="FD43">
            <v>4230114.6399999997</v>
          </cell>
          <cell r="FE43">
            <v>942551.18</v>
          </cell>
          <cell r="FF43">
            <v>69158.880000000005</v>
          </cell>
          <cell r="FG43">
            <v>378338.04</v>
          </cell>
          <cell r="FH43">
            <v>257172.98</v>
          </cell>
          <cell r="FI43">
            <v>349238.34</v>
          </cell>
          <cell r="FJ43">
            <v>808656.23</v>
          </cell>
          <cell r="FK43">
            <v>1298753.81</v>
          </cell>
          <cell r="FL43">
            <v>134648.84</v>
          </cell>
          <cell r="FM43">
            <v>1295803.5900000001</v>
          </cell>
          <cell r="FN43">
            <v>183612.59</v>
          </cell>
          <cell r="FO43">
            <v>223272.51</v>
          </cell>
          <cell r="FP43">
            <v>1445230.26</v>
          </cell>
          <cell r="FQ43">
            <v>1668986.37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198902.46</v>
          </cell>
          <cell r="EI45">
            <v>1119540.18</v>
          </cell>
          <cell r="EJ45">
            <v>2133451.14</v>
          </cell>
          <cell r="EK45">
            <v>849572.77</v>
          </cell>
          <cell r="EL45">
            <v>1895943.06</v>
          </cell>
          <cell r="EM45">
            <v>1063223.94</v>
          </cell>
          <cell r="EN45">
            <v>2617220.7200000002</v>
          </cell>
          <cell r="EO45">
            <v>693924.15</v>
          </cell>
          <cell r="EP45">
            <v>1500964.26</v>
          </cell>
          <cell r="EQ45">
            <v>2652981.5699999998</v>
          </cell>
          <cell r="ER45">
            <v>2284497.5299999998</v>
          </cell>
          <cell r="ES45">
            <v>8271247.9800000004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1517510.59</v>
          </cell>
          <cell r="EU46">
            <v>776556.18</v>
          </cell>
          <cell r="EV46">
            <v>1210159.24</v>
          </cell>
          <cell r="EW46">
            <v>8493510.6400000006</v>
          </cell>
          <cell r="EX46">
            <v>1746477.29</v>
          </cell>
          <cell r="EY46">
            <v>1534287.36</v>
          </cell>
          <cell r="EZ46">
            <v>716886.96</v>
          </cell>
          <cell r="FA46">
            <v>259046.56</v>
          </cell>
          <cell r="FB46">
            <v>658145.13</v>
          </cell>
          <cell r="FC46">
            <v>1526648.73</v>
          </cell>
          <cell r="FD46">
            <v>4414865.1500000004</v>
          </cell>
          <cell r="FE46">
            <v>3855321.16</v>
          </cell>
          <cell r="FF46">
            <v>13526117.220000001</v>
          </cell>
          <cell r="FG46">
            <v>1000413.32</v>
          </cell>
          <cell r="FH46">
            <v>861265.77</v>
          </cell>
          <cell r="FI46">
            <v>627154.51</v>
          </cell>
          <cell r="FJ46">
            <v>1388870.5</v>
          </cell>
          <cell r="FK46">
            <v>827810.06</v>
          </cell>
          <cell r="FL46">
            <v>1651160.65</v>
          </cell>
          <cell r="FM46">
            <v>1596012.32</v>
          </cell>
          <cell r="FN46">
            <v>1508235.56</v>
          </cell>
          <cell r="FO46">
            <v>1944741.98</v>
          </cell>
          <cell r="FP46">
            <v>9471069</v>
          </cell>
          <cell r="FQ46">
            <v>3964637.48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335235.24</v>
          </cell>
          <cell r="EI48">
            <v>23071904.219999999</v>
          </cell>
          <cell r="EJ48">
            <v>59275742.969999999</v>
          </cell>
          <cell r="EK48">
            <v>28598295.489999998</v>
          </cell>
          <cell r="EL48">
            <v>259019.66</v>
          </cell>
          <cell r="EM48">
            <v>29146143.309999999</v>
          </cell>
          <cell r="EN48">
            <v>25183759.27</v>
          </cell>
          <cell r="EO48">
            <v>76253335.569999993</v>
          </cell>
          <cell r="EP48">
            <v>43020325.210000001</v>
          </cell>
          <cell r="EQ48">
            <v>20632990.120000001</v>
          </cell>
          <cell r="ER48">
            <v>28222092.870000001</v>
          </cell>
          <cell r="ES48">
            <v>127429947.7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0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0</v>
          </cell>
          <cell r="ER49">
            <v>0</v>
          </cell>
          <cell r="ES49">
            <v>0</v>
          </cell>
          <cell r="ET49">
            <v>24756264.800000001</v>
          </cell>
          <cell r="EU49">
            <v>75548588.189999998</v>
          </cell>
          <cell r="EV49">
            <v>25944700.27</v>
          </cell>
          <cell r="EW49">
            <v>125398354.06999999</v>
          </cell>
          <cell r="EX49">
            <v>7673073.0999999996</v>
          </cell>
          <cell r="EY49">
            <v>16114636.85</v>
          </cell>
          <cell r="EZ49">
            <v>21115189.899999999</v>
          </cell>
          <cell r="FA49">
            <v>59204639.390000001</v>
          </cell>
          <cell r="FB49">
            <v>16543113.73</v>
          </cell>
          <cell r="FC49">
            <v>18813731.219999999</v>
          </cell>
          <cell r="FD49">
            <v>38823788.329999998</v>
          </cell>
          <cell r="FE49">
            <v>23679982.34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8784836.1999999993</v>
          </cell>
          <cell r="FL49">
            <v>0</v>
          </cell>
          <cell r="FM49">
            <v>0</v>
          </cell>
          <cell r="FN49">
            <v>1935839.29</v>
          </cell>
          <cell r="FO49">
            <v>494215367.44</v>
          </cell>
          <cell r="FP49">
            <v>57124902.299999997</v>
          </cell>
          <cell r="FQ49">
            <v>47594759.329999998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16700681.109999999</v>
          </cell>
          <cell r="EI50">
            <v>55339318.890000001</v>
          </cell>
          <cell r="EJ50">
            <v>74583448.420000002</v>
          </cell>
          <cell r="EK50">
            <v>22911551.579999998</v>
          </cell>
          <cell r="EL50">
            <v>0</v>
          </cell>
          <cell r="EM50">
            <v>13000000</v>
          </cell>
          <cell r="EN50">
            <v>24450000</v>
          </cell>
          <cell r="EO50">
            <v>50085000</v>
          </cell>
          <cell r="EP50">
            <v>0</v>
          </cell>
          <cell r="EQ50">
            <v>0</v>
          </cell>
          <cell r="ER50">
            <v>0</v>
          </cell>
          <cell r="ES50">
            <v>3000000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34554.129999999997</v>
          </cell>
          <cell r="EI51">
            <v>322585.33</v>
          </cell>
          <cell r="EJ51">
            <v>5656594.5499999998</v>
          </cell>
          <cell r="EK51">
            <v>84125996.959999993</v>
          </cell>
          <cell r="EL51">
            <v>259019.66</v>
          </cell>
          <cell r="EM51">
            <v>16146143.310000001</v>
          </cell>
          <cell r="EN51">
            <v>733759.27</v>
          </cell>
          <cell r="EO51">
            <v>26168335.57</v>
          </cell>
          <cell r="EP51">
            <v>43020325.210000001</v>
          </cell>
          <cell r="EQ51">
            <v>20632990.120000001</v>
          </cell>
          <cell r="ER51">
            <v>28222092.870000001</v>
          </cell>
          <cell r="ES51">
            <v>127444455.40000001</v>
          </cell>
          <cell r="ET51">
            <v>24535941.960000001</v>
          </cell>
          <cell r="EU51">
            <v>91357443.420000002</v>
          </cell>
          <cell r="EV51">
            <v>20706614.620000001</v>
          </cell>
          <cell r="EW51">
            <v>0</v>
          </cell>
          <cell r="EX51">
            <v>0</v>
          </cell>
          <cell r="EY51">
            <v>0</v>
          </cell>
          <cell r="EZ51">
            <v>18000000</v>
          </cell>
          <cell r="FA51">
            <v>59000000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18000000</v>
          </cell>
          <cell r="FG51">
            <v>54000000</v>
          </cell>
          <cell r="FH51">
            <v>0</v>
          </cell>
          <cell r="FI51">
            <v>74623000</v>
          </cell>
          <cell r="FJ51">
            <v>67815000</v>
          </cell>
          <cell r="FK51">
            <v>0</v>
          </cell>
          <cell r="FL51">
            <v>18000000</v>
          </cell>
          <cell r="FM51">
            <v>54000000</v>
          </cell>
          <cell r="FN51">
            <v>0</v>
          </cell>
          <cell r="FO51">
            <v>0</v>
          </cell>
          <cell r="FP51">
            <v>47000000</v>
          </cell>
          <cell r="FQ51">
            <v>30000000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0</v>
          </cell>
          <cell r="EI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160221133.53999999</v>
          </cell>
          <cell r="ER52">
            <v>163344901.65000001</v>
          </cell>
          <cell r="ES52">
            <v>0</v>
          </cell>
          <cell r="ET52">
            <v>220322.84</v>
          </cell>
          <cell r="EU52">
            <v>191078.77</v>
          </cell>
          <cell r="EV52">
            <v>5273085.6500000004</v>
          </cell>
          <cell r="EW52">
            <v>503121949.51999998</v>
          </cell>
          <cell r="EX52">
            <v>7673073.0999999996</v>
          </cell>
          <cell r="EY52">
            <v>266189636.84999999</v>
          </cell>
          <cell r="EZ52">
            <v>15363581.189999999</v>
          </cell>
          <cell r="FA52">
            <v>13117458.42</v>
          </cell>
          <cell r="FB52">
            <v>16543113.73</v>
          </cell>
          <cell r="FC52">
            <v>18813731.219999999</v>
          </cell>
          <cell r="FD52">
            <v>38823788.329999998</v>
          </cell>
          <cell r="FE52">
            <v>24442619.199999999</v>
          </cell>
          <cell r="FF52">
            <v>25748930.140000001</v>
          </cell>
          <cell r="FG52">
            <v>3819449.69</v>
          </cell>
          <cell r="FH52">
            <v>14059999.119999999</v>
          </cell>
          <cell r="FI52">
            <v>6496285.4699999997</v>
          </cell>
          <cell r="FJ52">
            <v>7856343.8600000003</v>
          </cell>
          <cell r="FK52">
            <v>8784836.1999999993</v>
          </cell>
          <cell r="FL52">
            <v>2698966.86</v>
          </cell>
          <cell r="FM52">
            <v>32388565.289999999</v>
          </cell>
          <cell r="FN52">
            <v>9020553.9199999999</v>
          </cell>
          <cell r="FO52">
            <v>512724701.25</v>
          </cell>
          <cell r="FP52">
            <v>10136902.300000001</v>
          </cell>
          <cell r="FQ52">
            <v>17594759.329999998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53180290.399999999</v>
          </cell>
          <cell r="ER53">
            <v>57739544.189999998</v>
          </cell>
          <cell r="ES53">
            <v>0</v>
          </cell>
          <cell r="ET53">
            <v>104498495.13</v>
          </cell>
          <cell r="EU53">
            <v>123153743.48</v>
          </cell>
          <cell r="EV53">
            <v>192481569.78999999</v>
          </cell>
          <cell r="EW53">
            <v>172255329.59999999</v>
          </cell>
          <cell r="EX53">
            <v>218705424.59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T54">
            <v>17822596.359999999</v>
          </cell>
          <cell r="EU54">
            <v>53222053.950000003</v>
          </cell>
          <cell r="EV54">
            <v>94277740.469999999</v>
          </cell>
          <cell r="EW54">
            <v>59024234.859999999</v>
          </cell>
          <cell r="EX54">
            <v>57053271.649999999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37313745.240000002</v>
          </cell>
          <cell r="EU55">
            <v>38053361.399999999</v>
          </cell>
          <cell r="EV55">
            <v>36623552.420000002</v>
          </cell>
          <cell r="EW55">
            <v>38350898.119999997</v>
          </cell>
          <cell r="EX55">
            <v>38447534.82</v>
          </cell>
          <cell r="EY55">
            <v>38983266.57</v>
          </cell>
          <cell r="EZ55">
            <v>37411972.93</v>
          </cell>
          <cell r="FA55">
            <v>36767851.93</v>
          </cell>
          <cell r="FB55">
            <v>38163535.509999998</v>
          </cell>
          <cell r="FC55">
            <v>39555048.049999997</v>
          </cell>
          <cell r="FD55">
            <v>45304980.549999997</v>
          </cell>
          <cell r="FE55">
            <v>34820487.009999998</v>
          </cell>
          <cell r="FF55">
            <v>38898745.609999999</v>
          </cell>
          <cell r="FG55">
            <v>38603036.109999999</v>
          </cell>
          <cell r="FH55">
            <v>39176968.049999997</v>
          </cell>
          <cell r="FI55">
            <v>38923552.049999997</v>
          </cell>
          <cell r="FJ55">
            <v>39904782.170000002</v>
          </cell>
          <cell r="FK55">
            <v>41565368.68</v>
          </cell>
          <cell r="FL55">
            <v>38100886.07</v>
          </cell>
          <cell r="FM55">
            <v>37237058.799999997</v>
          </cell>
          <cell r="FN55">
            <v>38571466.869999997</v>
          </cell>
          <cell r="FO55">
            <v>38895006.189999998</v>
          </cell>
          <cell r="FP55">
            <v>39570495.68</v>
          </cell>
          <cell r="FQ55">
            <v>43410895.729999997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363127.64</v>
          </cell>
          <cell r="EU61">
            <v>848575.97</v>
          </cell>
          <cell r="EV61">
            <v>933832.27</v>
          </cell>
          <cell r="EW61">
            <v>983620.43</v>
          </cell>
          <cell r="EX61">
            <v>835475.63</v>
          </cell>
          <cell r="EY61">
            <v>1164263.1200000001</v>
          </cell>
          <cell r="EZ61">
            <v>853949.13</v>
          </cell>
          <cell r="FA61">
            <v>804909.73</v>
          </cell>
          <cell r="FB61">
            <v>963637.57</v>
          </cell>
          <cell r="FC61">
            <v>1011368.26</v>
          </cell>
          <cell r="FD61">
            <v>1172083.78</v>
          </cell>
          <cell r="FE61">
            <v>3278096.68</v>
          </cell>
          <cell r="FF61">
            <v>432711.77</v>
          </cell>
          <cell r="FG61">
            <v>1033562.51</v>
          </cell>
          <cell r="FH61">
            <v>735644.21</v>
          </cell>
          <cell r="FI61">
            <v>1602423.02</v>
          </cell>
          <cell r="FJ61">
            <v>1041375.65</v>
          </cell>
          <cell r="FK61">
            <v>646080.03</v>
          </cell>
          <cell r="FL61">
            <v>1604812.32</v>
          </cell>
          <cell r="FM61">
            <v>863508.85</v>
          </cell>
          <cell r="FN61">
            <v>1068822.1299999999</v>
          </cell>
          <cell r="FO61">
            <v>1118166.44</v>
          </cell>
          <cell r="FP61">
            <v>1056394.58</v>
          </cell>
          <cell r="FQ61">
            <v>3979808.08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1028193.82</v>
          </cell>
          <cell r="EU69">
            <v>2319006.39</v>
          </cell>
          <cell r="EV69">
            <v>3799655</v>
          </cell>
          <cell r="EW69">
            <v>2444213.75</v>
          </cell>
          <cell r="EX69">
            <v>2819164.34</v>
          </cell>
          <cell r="EY69">
            <v>2228904.96</v>
          </cell>
          <cell r="EZ69">
            <v>2858658.74</v>
          </cell>
          <cell r="FA69">
            <v>2380224.89</v>
          </cell>
          <cell r="FB69">
            <v>1933588.85</v>
          </cell>
          <cell r="FC69">
            <v>2993464.74</v>
          </cell>
          <cell r="FD69">
            <v>3031428.93</v>
          </cell>
          <cell r="FE69">
            <v>8894630.3100000005</v>
          </cell>
          <cell r="FF69">
            <v>848989.3</v>
          </cell>
          <cell r="FG69">
            <v>2487120.0499999998</v>
          </cell>
          <cell r="FH69">
            <v>2593095.38</v>
          </cell>
          <cell r="FI69">
            <v>2483216.04</v>
          </cell>
          <cell r="FJ69">
            <v>2260839.3199999998</v>
          </cell>
          <cell r="FK69">
            <v>3136860.85</v>
          </cell>
          <cell r="FL69">
            <v>2237139.04</v>
          </cell>
          <cell r="FM69">
            <v>2457548.14</v>
          </cell>
          <cell r="FN69">
            <v>2640428.1199999996</v>
          </cell>
          <cell r="FO69">
            <v>3204990.77</v>
          </cell>
          <cell r="FP69">
            <v>3630587.64</v>
          </cell>
          <cell r="FQ69">
            <v>5176922.57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1680235.02</v>
          </cell>
          <cell r="EU76">
            <v>3138627.78</v>
          </cell>
          <cell r="EV76">
            <v>4224659.0199999996</v>
          </cell>
          <cell r="EW76">
            <v>4569774.72</v>
          </cell>
          <cell r="EX76">
            <v>4902792.45</v>
          </cell>
          <cell r="EY76">
            <v>14378872.84</v>
          </cell>
          <cell r="EZ76">
            <v>4934074.01</v>
          </cell>
          <cell r="FA76">
            <v>3590546.61</v>
          </cell>
          <cell r="FB76">
            <v>5520674.5999999996</v>
          </cell>
          <cell r="FC76">
            <v>5584761.9900000002</v>
          </cell>
          <cell r="FD76">
            <v>5166021.46</v>
          </cell>
          <cell r="FE76">
            <v>17447882.190000001</v>
          </cell>
          <cell r="FF76">
            <v>2759036.8200000003</v>
          </cell>
          <cell r="FG76">
            <v>3614550.9200000004</v>
          </cell>
          <cell r="FH76">
            <v>3974817.3200000003</v>
          </cell>
          <cell r="FI76">
            <v>4057149.39</v>
          </cell>
          <cell r="FJ76">
            <v>6284877.2199999997</v>
          </cell>
          <cell r="FK76">
            <v>6083915.8499999996</v>
          </cell>
          <cell r="FL76">
            <v>7554033.8399999999</v>
          </cell>
          <cell r="FM76">
            <v>3114631.31</v>
          </cell>
          <cell r="FN76">
            <v>5096768.8599999994</v>
          </cell>
          <cell r="FO76">
            <v>6944307.2599999998</v>
          </cell>
          <cell r="FP76">
            <v>6856858.7299999995</v>
          </cell>
          <cell r="FQ76">
            <v>13115876.970000001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106817.18</v>
          </cell>
          <cell r="EU86">
            <v>1250394.3700000001</v>
          </cell>
          <cell r="EV86">
            <v>1932637.76</v>
          </cell>
          <cell r="EW86">
            <v>1701228.15</v>
          </cell>
          <cell r="EX86">
            <v>1674065.37</v>
          </cell>
          <cell r="EY86">
            <v>1595157.28</v>
          </cell>
          <cell r="EZ86">
            <v>1764069.48</v>
          </cell>
          <cell r="FA86">
            <v>822546.3</v>
          </cell>
          <cell r="FB86">
            <v>2309329.44</v>
          </cell>
          <cell r="FC86">
            <v>1824056.36</v>
          </cell>
          <cell r="FD86">
            <v>1126241.5900000001</v>
          </cell>
          <cell r="FE86">
            <v>4866689.49</v>
          </cell>
          <cell r="FF86">
            <v>106399.74</v>
          </cell>
          <cell r="FG86">
            <v>1530055.86</v>
          </cell>
          <cell r="FH86">
            <v>1550264.35</v>
          </cell>
          <cell r="FI86">
            <v>1599647.1</v>
          </cell>
          <cell r="FJ86">
            <v>1715921.5</v>
          </cell>
          <cell r="FK86">
            <v>1355956.76</v>
          </cell>
          <cell r="FL86">
            <v>2070351.24</v>
          </cell>
          <cell r="FM86">
            <v>1118342.44</v>
          </cell>
          <cell r="FN86">
            <v>1708463.71</v>
          </cell>
          <cell r="FO86">
            <v>2758670.97</v>
          </cell>
          <cell r="FP86">
            <v>2123777.0099999998</v>
          </cell>
          <cell r="FQ86">
            <v>4881220.03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4324077.55</v>
          </cell>
          <cell r="EU90">
            <v>1050801.23</v>
          </cell>
          <cell r="EV90">
            <v>39514676.710000001</v>
          </cell>
          <cell r="EW90">
            <v>17000784.449999999</v>
          </cell>
          <cell r="EX90">
            <v>10064809.060000001</v>
          </cell>
          <cell r="EY90">
            <v>1838720.63</v>
          </cell>
          <cell r="EZ90">
            <v>7518062.3499999996</v>
          </cell>
          <cell r="FA90">
            <v>1168435.74</v>
          </cell>
          <cell r="FB90">
            <v>3617355.6</v>
          </cell>
          <cell r="FC90">
            <v>1538688.3</v>
          </cell>
          <cell r="FD90">
            <v>4283049.2</v>
          </cell>
          <cell r="FE90">
            <v>5677848.6699999999</v>
          </cell>
          <cell r="FF90">
            <v>6154852.9000000004</v>
          </cell>
          <cell r="FG90">
            <v>999341.54</v>
          </cell>
          <cell r="FH90">
            <v>28695513.649999999</v>
          </cell>
          <cell r="FI90">
            <v>18435271.789999999</v>
          </cell>
          <cell r="FJ90">
            <v>10258844.07</v>
          </cell>
          <cell r="FK90">
            <v>5411766.9400000004</v>
          </cell>
          <cell r="FL90">
            <v>9047333.1999999993</v>
          </cell>
          <cell r="FM90">
            <v>1051267.33</v>
          </cell>
          <cell r="FN90">
            <v>2999385.93</v>
          </cell>
          <cell r="FO90">
            <v>12529193.49</v>
          </cell>
          <cell r="FP90">
            <v>4455810.1900000004</v>
          </cell>
          <cell r="FQ90">
            <v>5627705.1600000001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175603.34</v>
          </cell>
          <cell r="EU93">
            <v>1124463.03</v>
          </cell>
          <cell r="EV93">
            <v>523950.18</v>
          </cell>
          <cell r="EW93">
            <v>641415.42000000004</v>
          </cell>
          <cell r="EX93">
            <v>933048.68</v>
          </cell>
          <cell r="EY93">
            <v>835746.88</v>
          </cell>
          <cell r="EZ93">
            <v>824828.88</v>
          </cell>
          <cell r="FA93">
            <v>555711.06999999995</v>
          </cell>
          <cell r="FB93">
            <v>949304.64</v>
          </cell>
          <cell r="FC93">
            <v>827176.94</v>
          </cell>
          <cell r="FD93">
            <v>584262.68000000005</v>
          </cell>
          <cell r="FE93">
            <v>2717616.81</v>
          </cell>
          <cell r="FF93">
            <v>218026.46</v>
          </cell>
          <cell r="FG93">
            <v>777233.65</v>
          </cell>
          <cell r="FH93">
            <v>800870.53</v>
          </cell>
          <cell r="FI93">
            <v>1119902.21</v>
          </cell>
          <cell r="FJ93">
            <v>986505.29</v>
          </cell>
          <cell r="FK93">
            <v>606326.98</v>
          </cell>
          <cell r="FL93">
            <v>1397044.86</v>
          </cell>
          <cell r="FM93">
            <v>824993.89</v>
          </cell>
          <cell r="FN93">
            <v>653814.94999999995</v>
          </cell>
          <cell r="FO93">
            <v>804750.67</v>
          </cell>
          <cell r="FP93">
            <v>559052.02</v>
          </cell>
          <cell r="FQ93">
            <v>2287205.65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31033.66</v>
          </cell>
          <cell r="EU97">
            <v>2281116.2599999998</v>
          </cell>
          <cell r="EV97">
            <v>3600137.18</v>
          </cell>
          <cell r="EW97">
            <v>1218773.67</v>
          </cell>
          <cell r="EX97">
            <v>1488510.36</v>
          </cell>
          <cell r="EY97">
            <v>2469572.83</v>
          </cell>
          <cell r="EZ97">
            <v>1172428.94</v>
          </cell>
          <cell r="FA97">
            <v>2244079.69</v>
          </cell>
          <cell r="FB97">
            <v>3480196.8</v>
          </cell>
          <cell r="FC97">
            <v>3547724.18</v>
          </cell>
          <cell r="FD97">
            <v>2265915.5499999998</v>
          </cell>
          <cell r="FE97">
            <v>6761395.8499999996</v>
          </cell>
          <cell r="FF97">
            <v>99006.6</v>
          </cell>
          <cell r="FG97">
            <v>1819632.21</v>
          </cell>
          <cell r="FH97">
            <v>3556257.45</v>
          </cell>
          <cell r="FI97">
            <v>1298353.71</v>
          </cell>
          <cell r="FJ97">
            <v>2194236.0299999998</v>
          </cell>
          <cell r="FK97">
            <v>1487101.06</v>
          </cell>
          <cell r="FL97">
            <v>3695060.6</v>
          </cell>
          <cell r="FM97">
            <v>1069449</v>
          </cell>
          <cell r="FN97">
            <v>3742161.66</v>
          </cell>
          <cell r="FO97">
            <v>4843530.18</v>
          </cell>
          <cell r="FP97">
            <v>3109078.63</v>
          </cell>
          <cell r="FQ97">
            <v>7625878.5099999998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586002.18999999994</v>
          </cell>
          <cell r="EU101">
            <v>3384331.52</v>
          </cell>
          <cell r="EV101">
            <v>2155321.13</v>
          </cell>
          <cell r="EW101">
            <v>2882966.63</v>
          </cell>
          <cell r="EX101">
            <v>2637225.6800000002</v>
          </cell>
          <cell r="EY101">
            <v>3635960.61</v>
          </cell>
          <cell r="EZ101">
            <v>2919935.46</v>
          </cell>
          <cell r="FA101">
            <v>3454663.76</v>
          </cell>
          <cell r="FB101">
            <v>3201193.66</v>
          </cell>
          <cell r="FC101">
            <v>3091262.43</v>
          </cell>
          <cell r="FD101">
            <v>3357403.41</v>
          </cell>
          <cell r="FE101">
            <v>12250161.189999999</v>
          </cell>
          <cell r="FF101">
            <v>593661.06999999995</v>
          </cell>
          <cell r="FG101">
            <v>3184422.4499999997</v>
          </cell>
          <cell r="FH101">
            <v>1911593.9200000002</v>
          </cell>
          <cell r="FI101">
            <v>5060376.17</v>
          </cell>
          <cell r="FJ101">
            <v>1791664.6799999997</v>
          </cell>
          <cell r="FK101">
            <v>3619345.61</v>
          </cell>
          <cell r="FL101">
            <v>3434481.15</v>
          </cell>
          <cell r="FM101">
            <v>3512741.98</v>
          </cell>
          <cell r="FN101">
            <v>2623756.12</v>
          </cell>
          <cell r="FO101">
            <v>2685510.83</v>
          </cell>
          <cell r="FP101">
            <v>2774876.43</v>
          </cell>
          <cell r="FQ101">
            <v>7691630.9299999988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T111">
            <v>42244817.57</v>
          </cell>
          <cell r="EU111">
            <v>45525440.090000004</v>
          </cell>
          <cell r="EV111">
            <v>45200709.079999998</v>
          </cell>
          <cell r="EW111">
            <v>43012361.310000002</v>
          </cell>
          <cell r="EX111">
            <v>43668965.609999999</v>
          </cell>
          <cell r="EY111">
            <v>0</v>
          </cell>
          <cell r="EZ111">
            <v>0</v>
          </cell>
          <cell r="FA111">
            <v>47052428.659999996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6003212.1200000001</v>
          </cell>
          <cell r="EU112">
            <v>7135869.1500000004</v>
          </cell>
          <cell r="EV112">
            <v>6207886.6699999999</v>
          </cell>
          <cell r="EW112">
            <v>6327448.5300000003</v>
          </cell>
          <cell r="EX112">
            <v>6153473.4699999997</v>
          </cell>
          <cell r="EY112">
            <v>6326119.0300000003</v>
          </cell>
          <cell r="EZ112">
            <v>6430553.0499999998</v>
          </cell>
          <cell r="FA112">
            <v>6218395.7000000002</v>
          </cell>
          <cell r="FB112">
            <v>6862261.6200000001</v>
          </cell>
          <cell r="FC112">
            <v>7143348.9900000002</v>
          </cell>
          <cell r="FD112">
            <v>7029331</v>
          </cell>
          <cell r="FE112">
            <v>10456885.15</v>
          </cell>
          <cell r="FF112">
            <v>5984394.8399999999</v>
          </cell>
          <cell r="FG112">
            <v>6928715.1699999999</v>
          </cell>
          <cell r="FH112">
            <v>6534675.6500000004</v>
          </cell>
          <cell r="FI112">
            <v>6641554.0999999996</v>
          </cell>
          <cell r="FJ112">
            <v>6410465.4699999997</v>
          </cell>
          <cell r="FK112">
            <v>6536921.0899999999</v>
          </cell>
          <cell r="FL112">
            <v>6798455.0999999996</v>
          </cell>
          <cell r="FM112">
            <v>6916329.6100000003</v>
          </cell>
          <cell r="FN112">
            <v>6430517.1200000001</v>
          </cell>
          <cell r="FO112">
            <v>6933312.3200000003</v>
          </cell>
          <cell r="FP112">
            <v>6920586.0499999998</v>
          </cell>
          <cell r="FQ112">
            <v>6847594.7000000002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110952</v>
          </cell>
          <cell r="EU121">
            <v>1323906.01</v>
          </cell>
          <cell r="EV121">
            <v>1098216.9099999999</v>
          </cell>
          <cell r="EW121">
            <v>945506.13</v>
          </cell>
          <cell r="EX121">
            <v>1061504.47</v>
          </cell>
          <cell r="EY121">
            <v>1474735.96</v>
          </cell>
          <cell r="EZ121">
            <v>980063.88</v>
          </cell>
          <cell r="FA121">
            <v>960558.89</v>
          </cell>
          <cell r="FB121">
            <v>1031337.39</v>
          </cell>
          <cell r="FC121">
            <v>1282662.6599999999</v>
          </cell>
          <cell r="FD121">
            <v>1131669.69</v>
          </cell>
          <cell r="FE121">
            <v>2795677.95</v>
          </cell>
          <cell r="FF121">
            <v>43800</v>
          </cell>
          <cell r="FG121">
            <v>1198874.72</v>
          </cell>
          <cell r="FH121">
            <v>1110784.77</v>
          </cell>
          <cell r="FI121">
            <v>1095242.3400000001</v>
          </cell>
          <cell r="FJ121">
            <v>1341095.6299999999</v>
          </cell>
          <cell r="FK121">
            <v>1381621.25</v>
          </cell>
          <cell r="FL121">
            <v>1512829.9</v>
          </cell>
          <cell r="FM121">
            <v>1577705.79</v>
          </cell>
          <cell r="FN121">
            <v>1701766.69</v>
          </cell>
          <cell r="FO121">
            <v>1710317.34</v>
          </cell>
          <cell r="FP121">
            <v>1521408.63</v>
          </cell>
          <cell r="FQ121">
            <v>6205235.9000000004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34029606.390000001</v>
          </cell>
          <cell r="EU127">
            <v>34751702.420000002</v>
          </cell>
          <cell r="EV127">
            <v>34761880.880000003</v>
          </cell>
          <cell r="EW127">
            <v>34790406.869999997</v>
          </cell>
          <cell r="EX127">
            <v>34624926.579999998</v>
          </cell>
          <cell r="EY127">
            <v>34392603.229999997</v>
          </cell>
          <cell r="EZ127">
            <v>34541467.619999997</v>
          </cell>
          <cell r="FA127">
            <v>34591609.219999999</v>
          </cell>
          <cell r="FB127">
            <v>34579708.640000001</v>
          </cell>
          <cell r="FC127">
            <v>34511618.530000001</v>
          </cell>
          <cell r="FD127">
            <v>34549297.82</v>
          </cell>
          <cell r="FE127">
            <v>34625437.600000001</v>
          </cell>
          <cell r="FF127">
            <v>34463250.560000002</v>
          </cell>
          <cell r="FG127">
            <v>35530204.509999998</v>
          </cell>
          <cell r="FH127">
            <v>35281542.840000004</v>
          </cell>
          <cell r="FI127">
            <v>35247727.210000001</v>
          </cell>
          <cell r="FJ127">
            <v>34782667.030000001</v>
          </cell>
          <cell r="FK127">
            <v>35185457.75</v>
          </cell>
          <cell r="FL127">
            <v>35081479.57</v>
          </cell>
          <cell r="FM127">
            <v>35015667.189999998</v>
          </cell>
          <cell r="FN127">
            <v>35023295.399999999</v>
          </cell>
          <cell r="FO127">
            <v>34921729.93</v>
          </cell>
          <cell r="FP127">
            <v>35000424.549999997</v>
          </cell>
          <cell r="FQ127">
            <v>35337455.140000001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1365364.87</v>
          </cell>
          <cell r="EU135">
            <v>1602918.54</v>
          </cell>
          <cell r="EV135">
            <v>2368731.41</v>
          </cell>
          <cell r="EW135">
            <v>425632.96</v>
          </cell>
          <cell r="EX135">
            <v>1118465.46</v>
          </cell>
          <cell r="EY135">
            <v>2503607.61</v>
          </cell>
          <cell r="EZ135">
            <v>1103217.6599999999</v>
          </cell>
          <cell r="FA135">
            <v>1728889.83</v>
          </cell>
          <cell r="FB135">
            <v>1736713.62</v>
          </cell>
          <cell r="FC135">
            <v>1661059.04</v>
          </cell>
          <cell r="FD135">
            <v>2052677.16</v>
          </cell>
          <cell r="FE135">
            <v>2337551.12</v>
          </cell>
          <cell r="FF135">
            <v>1579079.63</v>
          </cell>
          <cell r="FG135">
            <v>1855950.15</v>
          </cell>
          <cell r="FH135">
            <v>1427147.65</v>
          </cell>
          <cell r="FI135">
            <v>1689956.36</v>
          </cell>
          <cell r="FJ135">
            <v>1914804.54</v>
          </cell>
          <cell r="FK135">
            <v>1732967.4</v>
          </cell>
          <cell r="FL135">
            <v>1746404.92</v>
          </cell>
          <cell r="FM135">
            <v>1448048.69</v>
          </cell>
          <cell r="FN135">
            <v>1671066.3</v>
          </cell>
          <cell r="FO135">
            <v>2220320.35</v>
          </cell>
          <cell r="FP135">
            <v>992005.1</v>
          </cell>
          <cell r="FQ135">
            <v>3421539.53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735682.19</v>
          </cell>
          <cell r="EU137">
            <v>711043.97</v>
          </cell>
          <cell r="EV137">
            <v>763993.21</v>
          </cell>
          <cell r="EW137">
            <v>523366.82</v>
          </cell>
          <cell r="EX137">
            <v>710595.63</v>
          </cell>
          <cell r="EY137">
            <v>865086.19</v>
          </cell>
          <cell r="EZ137">
            <v>905597.97</v>
          </cell>
          <cell r="FA137">
            <v>3554670.62</v>
          </cell>
          <cell r="FB137">
            <v>1229369.33</v>
          </cell>
          <cell r="FC137">
            <v>891958.79</v>
          </cell>
          <cell r="FD137">
            <v>1174417.8</v>
          </cell>
          <cell r="FE137">
            <v>1173117.46</v>
          </cell>
          <cell r="FF137">
            <v>492655.92</v>
          </cell>
          <cell r="FG137">
            <v>1081000.8899999999</v>
          </cell>
          <cell r="FH137">
            <v>1075486.77</v>
          </cell>
          <cell r="FI137">
            <v>779978.55</v>
          </cell>
          <cell r="FJ137">
            <v>905277.52</v>
          </cell>
          <cell r="FK137">
            <v>909731.61</v>
          </cell>
          <cell r="FL137">
            <v>1039591.19</v>
          </cell>
          <cell r="FM137">
            <v>741808.15</v>
          </cell>
          <cell r="FN137">
            <v>1105589.55</v>
          </cell>
          <cell r="FO137">
            <v>969966.85</v>
          </cell>
          <cell r="FP137">
            <v>754479.33</v>
          </cell>
          <cell r="FQ137">
            <v>1667870.26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11036841.98</v>
          </cell>
          <cell r="EU141">
            <v>13096709.15</v>
          </cell>
          <cell r="EV141">
            <v>16347312.470000001</v>
          </cell>
          <cell r="EW141">
            <v>15696656.369999999</v>
          </cell>
          <cell r="EX141">
            <v>13306183.48</v>
          </cell>
          <cell r="EY141">
            <v>17878544.43</v>
          </cell>
          <cell r="EZ141">
            <v>20218156.109999999</v>
          </cell>
          <cell r="FA141">
            <v>17179475.350000001</v>
          </cell>
          <cell r="FB141">
            <v>16100951.01</v>
          </cell>
          <cell r="FC141">
            <v>16865388.859999999</v>
          </cell>
          <cell r="FD141">
            <v>17575098.66</v>
          </cell>
          <cell r="FE141">
            <v>33425392.469999999</v>
          </cell>
          <cell r="FF141">
            <v>15740550.810000001</v>
          </cell>
          <cell r="FG141">
            <v>18630588.73</v>
          </cell>
          <cell r="FH141">
            <v>16694917.779999999</v>
          </cell>
          <cell r="FI141">
            <v>16108536.07</v>
          </cell>
          <cell r="FJ141">
            <v>17254969.68</v>
          </cell>
          <cell r="FK141">
            <v>13582344.5</v>
          </cell>
          <cell r="FL141">
            <v>25674739.879999999</v>
          </cell>
          <cell r="FM141">
            <v>14819789.789999999</v>
          </cell>
          <cell r="FN141">
            <v>22891347.969999999</v>
          </cell>
          <cell r="FO141">
            <v>17069504.329999998</v>
          </cell>
          <cell r="FP141">
            <v>17615895</v>
          </cell>
          <cell r="FQ141">
            <v>23619301.27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10553508.65</v>
          </cell>
          <cell r="EU142">
            <v>12813375.82</v>
          </cell>
          <cell r="EV142">
            <v>16064062.789999999</v>
          </cell>
          <cell r="EW142">
            <v>15105967.18</v>
          </cell>
          <cell r="EX142">
            <v>13005350.15</v>
          </cell>
          <cell r="EY142">
            <v>17522711.100000001</v>
          </cell>
          <cell r="EZ142">
            <v>19249518.940000001</v>
          </cell>
          <cell r="FA142">
            <v>16863227.57</v>
          </cell>
          <cell r="FB142">
            <v>15737223.15</v>
          </cell>
          <cell r="FC142">
            <v>16273114.359999999</v>
          </cell>
          <cell r="FD142">
            <v>17323478.239999998</v>
          </cell>
          <cell r="FE142">
            <v>33100597.25</v>
          </cell>
          <cell r="FF142">
            <v>0</v>
          </cell>
          <cell r="FG142">
            <v>16553117.15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483333.33</v>
          </cell>
          <cell r="EU152">
            <v>283333.33</v>
          </cell>
          <cell r="EV152">
            <v>283333.33</v>
          </cell>
          <cell r="EW152">
            <v>583333.32999999996</v>
          </cell>
          <cell r="EX152">
            <v>300833.33</v>
          </cell>
          <cell r="EY152">
            <v>355833.33</v>
          </cell>
          <cell r="EZ152">
            <v>968637.17</v>
          </cell>
          <cell r="FA152">
            <v>316247.78000000003</v>
          </cell>
          <cell r="FB152">
            <v>363727.86</v>
          </cell>
          <cell r="FC152">
            <v>592317.5</v>
          </cell>
          <cell r="FD152">
            <v>251620.42</v>
          </cell>
          <cell r="FE152">
            <v>326140.42</v>
          </cell>
          <cell r="FF152">
            <v>0</v>
          </cell>
          <cell r="FG152">
            <v>2077471.58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2060574.27</v>
          </cell>
          <cell r="EU159">
            <v>2958395.49</v>
          </cell>
          <cell r="EV159">
            <v>10806505.67</v>
          </cell>
          <cell r="EW159">
            <v>28775491.48</v>
          </cell>
          <cell r="EX159">
            <v>12314358.92</v>
          </cell>
          <cell r="EY159">
            <v>22250596.559999999</v>
          </cell>
          <cell r="EZ159">
            <v>22219463.719999999</v>
          </cell>
          <cell r="FA159">
            <v>7067070.5700000003</v>
          </cell>
          <cell r="FB159">
            <v>38353416.07</v>
          </cell>
          <cell r="FC159">
            <v>27286098.32</v>
          </cell>
          <cell r="FD159">
            <v>24712008.18</v>
          </cell>
          <cell r="FE159">
            <v>44558470.93</v>
          </cell>
          <cell r="FF159">
            <v>26799713.309999999</v>
          </cell>
          <cell r="FG159">
            <v>4566174.7300000004</v>
          </cell>
          <cell r="FH159">
            <v>16026445.34</v>
          </cell>
          <cell r="FI159">
            <v>12709228.77</v>
          </cell>
          <cell r="FJ159">
            <v>12112655.92</v>
          </cell>
          <cell r="FK159">
            <v>14428455.43</v>
          </cell>
          <cell r="FL159">
            <v>24624860.789999999</v>
          </cell>
          <cell r="FM159">
            <v>41555733.579999998</v>
          </cell>
          <cell r="FN159">
            <v>16395443.43</v>
          </cell>
          <cell r="FO159">
            <v>29474002.559999999</v>
          </cell>
          <cell r="FP159">
            <v>24779663.789999999</v>
          </cell>
          <cell r="FQ159">
            <v>48910344.240000002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3266992.16</v>
          </cell>
          <cell r="EU160">
            <v>1252962.76</v>
          </cell>
          <cell r="EV160">
            <v>2398205.81</v>
          </cell>
          <cell r="EW160">
            <v>2567489.7200000002</v>
          </cell>
          <cell r="EX160">
            <v>3090956.98</v>
          </cell>
          <cell r="EY160">
            <v>5031700.74</v>
          </cell>
          <cell r="EZ160">
            <v>2615698.5299999998</v>
          </cell>
          <cell r="FA160">
            <v>2782160.17</v>
          </cell>
          <cell r="FB160">
            <v>3339367.45</v>
          </cell>
          <cell r="FC160">
            <v>5912379.6799999997</v>
          </cell>
          <cell r="FD160">
            <v>28699706.960000001</v>
          </cell>
          <cell r="FE160">
            <v>17413656</v>
          </cell>
          <cell r="FF160">
            <v>888388.89</v>
          </cell>
          <cell r="FG160">
            <v>3462137.86</v>
          </cell>
          <cell r="FH160">
            <v>1772948.37</v>
          </cell>
          <cell r="FI160">
            <v>2074285.07</v>
          </cell>
          <cell r="FJ160">
            <v>1862038.5</v>
          </cell>
          <cell r="FK160">
            <v>3083709.93</v>
          </cell>
          <cell r="FL160">
            <v>2542191.46</v>
          </cell>
          <cell r="FM160">
            <v>4838634.8899999997</v>
          </cell>
          <cell r="FN160">
            <v>2467021.91</v>
          </cell>
          <cell r="FO160">
            <v>10503762.48</v>
          </cell>
          <cell r="FP160">
            <v>38803606.409999996</v>
          </cell>
          <cell r="FQ160">
            <v>19844910.719999999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68939595.359999999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305701.3</v>
          </cell>
          <cell r="FF168">
            <v>0</v>
          </cell>
          <cell r="FG168">
            <v>35272.089999999997</v>
          </cell>
          <cell r="FH168">
            <v>0</v>
          </cell>
          <cell r="FI168">
            <v>39948396.369999997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14495201.140000001</v>
          </cell>
          <cell r="FQ168">
            <v>2849828.78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5000</v>
          </cell>
          <cell r="EU170">
            <v>380906.62</v>
          </cell>
          <cell r="EV170">
            <v>0</v>
          </cell>
          <cell r="EW170">
            <v>285264</v>
          </cell>
          <cell r="EX170">
            <v>278222</v>
          </cell>
          <cell r="EY170">
            <v>285000.05</v>
          </cell>
          <cell r="EZ170">
            <v>236298.33</v>
          </cell>
          <cell r="FA170">
            <v>114200</v>
          </cell>
          <cell r="FB170">
            <v>359390</v>
          </cell>
          <cell r="FC170">
            <v>80000</v>
          </cell>
          <cell r="FD170">
            <v>305000</v>
          </cell>
          <cell r="FE170">
            <v>2267088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5000</v>
          </cell>
          <cell r="EU171">
            <v>380906.62</v>
          </cell>
          <cell r="EV171">
            <v>0</v>
          </cell>
          <cell r="EW171">
            <v>285264</v>
          </cell>
          <cell r="EX171">
            <v>278222</v>
          </cell>
          <cell r="EY171">
            <v>285000.05</v>
          </cell>
          <cell r="EZ171">
            <v>236298.33</v>
          </cell>
          <cell r="FA171">
            <v>114200</v>
          </cell>
          <cell r="FB171">
            <v>359390</v>
          </cell>
          <cell r="FC171">
            <v>80000</v>
          </cell>
          <cell r="FD171">
            <v>305000</v>
          </cell>
          <cell r="FE171">
            <v>2267088</v>
          </cell>
          <cell r="FF171">
            <v>0</v>
          </cell>
          <cell r="FG171">
            <v>272323.98</v>
          </cell>
          <cell r="FH171">
            <v>30000</v>
          </cell>
          <cell r="FI171">
            <v>384534</v>
          </cell>
          <cell r="FJ171">
            <v>260000</v>
          </cell>
          <cell r="FK171">
            <v>358750</v>
          </cell>
          <cell r="FL171">
            <v>335000</v>
          </cell>
          <cell r="FM171">
            <v>145000</v>
          </cell>
          <cell r="FN171">
            <v>298894</v>
          </cell>
          <cell r="FO171">
            <v>10000</v>
          </cell>
          <cell r="FP171">
            <v>200000</v>
          </cell>
          <cell r="FQ171">
            <v>882434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80000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27871672.789999999</v>
          </cell>
          <cell r="EU177">
            <v>56704926.840000004</v>
          </cell>
          <cell r="EV177">
            <v>21093802.77</v>
          </cell>
          <cell r="EW177">
            <v>22441147.859999999</v>
          </cell>
          <cell r="EX177">
            <v>16011539.029999999</v>
          </cell>
          <cell r="EY177">
            <v>0</v>
          </cell>
          <cell r="EZ177">
            <v>0</v>
          </cell>
          <cell r="FA177">
            <v>40542466.609999999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T178">
            <v>26200164.98</v>
          </cell>
          <cell r="EU178">
            <v>54488971.759999998</v>
          </cell>
          <cell r="EV178">
            <v>19066024.489999998</v>
          </cell>
          <cell r="EW178">
            <v>19981471.989999998</v>
          </cell>
          <cell r="EX178">
            <v>14760695.76</v>
          </cell>
          <cell r="EY178">
            <v>0</v>
          </cell>
          <cell r="EZ178">
            <v>0</v>
          </cell>
          <cell r="FA178">
            <v>39580105.140000001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24566746.16</v>
          </cell>
          <cell r="EU179">
            <v>50952373.509999998</v>
          </cell>
          <cell r="EV179">
            <v>7051404.0099999998</v>
          </cell>
          <cell r="EW179">
            <v>2231658.5099999998</v>
          </cell>
          <cell r="EX179">
            <v>831498.83</v>
          </cell>
          <cell r="EY179">
            <v>4420027.8</v>
          </cell>
          <cell r="EZ179">
            <v>42332347.200000003</v>
          </cell>
          <cell r="FA179">
            <v>95932773.739999995</v>
          </cell>
          <cell r="FB179">
            <v>1208382.96</v>
          </cell>
          <cell r="FC179">
            <v>2260146.02</v>
          </cell>
          <cell r="FD179">
            <v>834069.65</v>
          </cell>
          <cell r="FE179">
            <v>2202164.71</v>
          </cell>
          <cell r="FF179">
            <v>18084948.579999998</v>
          </cell>
          <cell r="FG179">
            <v>64835364.859999999</v>
          </cell>
          <cell r="FH179">
            <v>1062241.2</v>
          </cell>
          <cell r="FI179">
            <v>2291816.1800000002</v>
          </cell>
          <cell r="FJ179">
            <v>5836708.6600000001</v>
          </cell>
          <cell r="FK179">
            <v>1304074.52</v>
          </cell>
          <cell r="FL179">
            <v>18837613.199999999</v>
          </cell>
          <cell r="FM179">
            <v>54838105.140000001</v>
          </cell>
          <cell r="FN179">
            <v>1831381.37</v>
          </cell>
          <cell r="FO179">
            <v>6571880.8899999997</v>
          </cell>
          <cell r="FP179">
            <v>839474.95</v>
          </cell>
          <cell r="FQ179">
            <v>2081948.73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1633418.82</v>
          </cell>
          <cell r="EU180">
            <v>3536598.25</v>
          </cell>
          <cell r="EV180">
            <v>12014620.48</v>
          </cell>
          <cell r="EW180">
            <v>380100813.48000002</v>
          </cell>
          <cell r="EX180">
            <v>13929196.93</v>
          </cell>
          <cell r="EY180">
            <v>8509523.0099999998</v>
          </cell>
          <cell r="EZ180">
            <v>1633418.82</v>
          </cell>
          <cell r="FA180">
            <v>2647331.4</v>
          </cell>
          <cell r="FB180">
            <v>16215322.939999999</v>
          </cell>
          <cell r="FC180">
            <v>3771846.45</v>
          </cell>
          <cell r="FD180">
            <v>8756253.1600000001</v>
          </cell>
          <cell r="FE180">
            <v>8709523.0700000003</v>
          </cell>
          <cell r="FF180">
            <v>1433418.82</v>
          </cell>
          <cell r="FG180">
            <v>2530058.2599999998</v>
          </cell>
          <cell r="FH180">
            <v>16724343.27</v>
          </cell>
          <cell r="FI180">
            <v>16010234.699999999</v>
          </cell>
          <cell r="FJ180">
            <v>177846023.16</v>
          </cell>
          <cell r="FK180">
            <v>9790699.6799999997</v>
          </cell>
          <cell r="FL180">
            <v>61633418.82</v>
          </cell>
          <cell r="FM180">
            <v>2917512.03</v>
          </cell>
          <cell r="FN180">
            <v>16057936.98</v>
          </cell>
          <cell r="FO180">
            <v>4520498.25</v>
          </cell>
          <cell r="FP180">
            <v>9323019.1699999999</v>
          </cell>
          <cell r="FQ180">
            <v>10138531.67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2253720.0299999998</v>
          </cell>
          <cell r="FG181">
            <v>494.04</v>
          </cell>
          <cell r="FH181">
            <v>7180485.3399999999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29250000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1698819.3</v>
          </cell>
          <cell r="EU184">
            <v>2215955.08</v>
          </cell>
          <cell r="EV184">
            <v>2027778.28</v>
          </cell>
          <cell r="EW184">
            <v>2489375.33</v>
          </cell>
          <cell r="EX184">
            <v>1250843.27</v>
          </cell>
          <cell r="EY184">
            <v>1981350.35</v>
          </cell>
          <cell r="EZ184">
            <v>4562283.55</v>
          </cell>
          <cell r="FA184">
            <v>924617.69</v>
          </cell>
          <cell r="FB184">
            <v>872755.39</v>
          </cell>
          <cell r="FC184">
            <v>1966075.9</v>
          </cell>
          <cell r="FD184">
            <v>1659582.3</v>
          </cell>
          <cell r="FE184">
            <v>1578931.59</v>
          </cell>
          <cell r="FF184">
            <v>1205053.3500000001</v>
          </cell>
          <cell r="FG184">
            <v>1401737.72</v>
          </cell>
          <cell r="FH184">
            <v>1741137.89</v>
          </cell>
          <cell r="FI184">
            <v>1788599.55</v>
          </cell>
          <cell r="FJ184">
            <v>1469971.03</v>
          </cell>
          <cell r="FK184">
            <v>1848609.33</v>
          </cell>
          <cell r="FL184">
            <v>4446503.8099999996</v>
          </cell>
          <cell r="FM184">
            <v>903390.64</v>
          </cell>
          <cell r="FN184">
            <v>1579978.54</v>
          </cell>
          <cell r="FO184">
            <v>1269302.99</v>
          </cell>
          <cell r="FP184">
            <v>1244693.3799999999</v>
          </cell>
          <cell r="FQ184">
            <v>1794864.65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190000</v>
          </cell>
          <cell r="EU185">
            <v>92000</v>
          </cell>
          <cell r="EV185">
            <v>2352909.08</v>
          </cell>
          <cell r="EW185">
            <v>460039.86</v>
          </cell>
          <cell r="EX185">
            <v>4042331.56</v>
          </cell>
          <cell r="EY185">
            <v>1980934.15</v>
          </cell>
          <cell r="EZ185">
            <v>1798952.01</v>
          </cell>
          <cell r="FA185">
            <v>249386.57</v>
          </cell>
          <cell r="FB185">
            <v>1509208.74</v>
          </cell>
          <cell r="FC185">
            <v>559184.78</v>
          </cell>
          <cell r="FD185">
            <v>1953551.9</v>
          </cell>
          <cell r="FE185">
            <v>8699001.4000000004</v>
          </cell>
          <cell r="FF185">
            <v>0</v>
          </cell>
          <cell r="FG185">
            <v>1952871.71</v>
          </cell>
          <cell r="FH185">
            <v>278787.49</v>
          </cell>
          <cell r="FI185">
            <v>1806704.1</v>
          </cell>
          <cell r="FJ185">
            <v>1407800</v>
          </cell>
          <cell r="FK185">
            <v>1291723.94</v>
          </cell>
          <cell r="FL185">
            <v>6488928.9000000004</v>
          </cell>
          <cell r="FM185">
            <v>433973.31</v>
          </cell>
          <cell r="FN185">
            <v>745665.27</v>
          </cell>
          <cell r="FO185">
            <v>424125.36</v>
          </cell>
          <cell r="FP185">
            <v>5226150</v>
          </cell>
          <cell r="FQ185">
            <v>4239725.51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5000</v>
          </cell>
          <cell r="EI186">
            <v>25400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-15133946.66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13993228.51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28097590.27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Budžetski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  <cell r="ET216" t="str">
            <v>2018-01</v>
          </cell>
          <cell r="EU216" t="str">
            <v>2018-02</v>
          </cell>
          <cell r="EV216" t="str">
            <v>2018-03</v>
          </cell>
          <cell r="EW216" t="str">
            <v>2018-04</v>
          </cell>
          <cell r="EX216" t="str">
            <v>2018-05</v>
          </cell>
          <cell r="EY216" t="str">
            <v>2018-06</v>
          </cell>
          <cell r="EZ216" t="str">
            <v>2018-07</v>
          </cell>
          <cell r="FA216" t="str">
            <v>2018-08</v>
          </cell>
          <cell r="FB216" t="str">
            <v>2018-09</v>
          </cell>
          <cell r="FC216" t="str">
            <v>2018-10</v>
          </cell>
          <cell r="FD216" t="str">
            <v>2018-11</v>
          </cell>
          <cell r="FE216" t="str">
            <v>2018-12</v>
          </cell>
          <cell r="FF216" t="str">
            <v>2019-01</v>
          </cell>
          <cell r="FG216" t="str">
            <v>2019-02</v>
          </cell>
          <cell r="FH216" t="str">
            <v>2019-03</v>
          </cell>
          <cell r="FI216" t="str">
            <v>2019-04</v>
          </cell>
          <cell r="FJ216" t="str">
            <v>2019-05</v>
          </cell>
          <cell r="FK216" t="str">
            <v>2019-06</v>
          </cell>
          <cell r="FL216" t="str">
            <v>2019-07</v>
          </cell>
          <cell r="FM216" t="str">
            <v>2019-08</v>
          </cell>
          <cell r="FN216" t="str">
            <v>2019-09</v>
          </cell>
          <cell r="FO216" t="str">
            <v>2019-10</v>
          </cell>
          <cell r="FP216" t="str">
            <v>2019-11</v>
          </cell>
          <cell r="FQ216" t="str">
            <v>2019-12</v>
          </cell>
          <cell r="FS216">
            <v>0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  <cell r="ET219">
            <v>60295851.510000005</v>
          </cell>
          <cell r="EU219">
            <v>64797597.330000006</v>
          </cell>
          <cell r="EV219">
            <v>89261850.609999985</v>
          </cell>
          <cell r="EW219">
            <v>97799793.080000013</v>
          </cell>
          <cell r="EX219">
            <v>90553351.069999993</v>
          </cell>
          <cell r="EY219">
            <v>87503254.430000007</v>
          </cell>
          <cell r="EZ219">
            <v>99397799.482830197</v>
          </cell>
          <cell r="FA219">
            <v>110357770.3498607</v>
          </cell>
          <cell r="FB219">
            <v>102093047.15872496</v>
          </cell>
          <cell r="FC219">
            <v>95698512.829288453</v>
          </cell>
          <cell r="FD219">
            <v>82424829.046484277</v>
          </cell>
          <cell r="FE219">
            <v>98213532.499999791</v>
          </cell>
          <cell r="FF219">
            <v>72429730.420000002</v>
          </cell>
          <cell r="FG219">
            <v>68470908.439999998</v>
          </cell>
          <cell r="FH219">
            <v>98709545.510000005</v>
          </cell>
          <cell r="FI219">
            <v>106791818.52</v>
          </cell>
          <cell r="FJ219">
            <v>94372185.030000001</v>
          </cell>
          <cell r="FK219">
            <v>89389439.689999998</v>
          </cell>
          <cell r="FL219">
            <v>106366803.00672032</v>
          </cell>
          <cell r="FM219">
            <v>110847613.63774106</v>
          </cell>
          <cell r="FN219">
            <v>101712748.66474</v>
          </cell>
          <cell r="FO219">
            <v>96295636.228585899</v>
          </cell>
          <cell r="FP219">
            <v>84393107.743797168</v>
          </cell>
          <cell r="FQ219">
            <v>92890414.095145509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3496624.83</v>
          </cell>
          <cell r="EU220">
            <v>8897390.9499999993</v>
          </cell>
          <cell r="EV220">
            <v>10001520.890000001</v>
          </cell>
          <cell r="EW220">
            <v>9899613.5099999998</v>
          </cell>
          <cell r="EX220">
            <v>10330673.77</v>
          </cell>
          <cell r="EY220">
            <v>10475384.99</v>
          </cell>
          <cell r="EZ220">
            <v>11459377.222866835</v>
          </cell>
          <cell r="FA220">
            <v>11349599.062734554</v>
          </cell>
          <cell r="FB220">
            <v>10410490.432834331</v>
          </cell>
          <cell r="FC220">
            <v>11079108.171049241</v>
          </cell>
          <cell r="FD220">
            <v>8309878.0236359257</v>
          </cell>
          <cell r="FE220">
            <v>15650000.315266687</v>
          </cell>
          <cell r="FF220">
            <v>4240913.8099999996</v>
          </cell>
          <cell r="FG220">
            <v>9361661.1500000004</v>
          </cell>
          <cell r="FH220">
            <v>9044961.5800000001</v>
          </cell>
          <cell r="FI220">
            <v>10767101.800000001</v>
          </cell>
          <cell r="FJ220">
            <v>10210712.41</v>
          </cell>
          <cell r="FK220">
            <v>10125793.029999999</v>
          </cell>
          <cell r="FL220">
            <v>10562928.102170853</v>
          </cell>
          <cell r="FM220">
            <v>10477537.909352116</v>
          </cell>
          <cell r="FN220">
            <v>8957410.6319850832</v>
          </cell>
          <cell r="FO220">
            <v>9589847.5886837803</v>
          </cell>
          <cell r="FP220">
            <v>9803639.4384757541</v>
          </cell>
          <cell r="FQ220">
            <v>17095010.594302431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  <cell r="ET221">
            <v>475602.8</v>
          </cell>
          <cell r="EU221">
            <v>1641570.62</v>
          </cell>
          <cell r="EV221">
            <v>22262597.649999999</v>
          </cell>
          <cell r="EW221">
            <v>18095823.48</v>
          </cell>
          <cell r="EX221">
            <v>3730435.57</v>
          </cell>
          <cell r="EY221">
            <v>3402383.37</v>
          </cell>
          <cell r="EZ221">
            <v>2907159.2955213021</v>
          </cell>
          <cell r="FA221">
            <v>3013650.2072513374</v>
          </cell>
          <cell r="FB221">
            <v>1324416.4348228676</v>
          </cell>
          <cell r="FC221">
            <v>2025728.058812635</v>
          </cell>
          <cell r="FD221">
            <v>801101.06022479141</v>
          </cell>
          <cell r="FE221">
            <v>1997896.823773731</v>
          </cell>
          <cell r="FF221">
            <v>936843.13</v>
          </cell>
          <cell r="FG221">
            <v>1962550.32</v>
          </cell>
          <cell r="FH221">
            <v>22465664.23</v>
          </cell>
          <cell r="FI221">
            <v>20408432.98</v>
          </cell>
          <cell r="FJ221">
            <v>4781744.7</v>
          </cell>
          <cell r="FK221">
            <v>3678815</v>
          </cell>
          <cell r="FL221">
            <v>4457741.7110314406</v>
          </cell>
          <cell r="FM221">
            <v>2685443.6740218201</v>
          </cell>
          <cell r="FN221">
            <v>2555024.3067054804</v>
          </cell>
          <cell r="FO221">
            <v>5099414.7304318398</v>
          </cell>
          <cell r="FP221">
            <v>845177.9860074711</v>
          </cell>
          <cell r="FQ221">
            <v>1318007.3637119438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93380.49</v>
          </cell>
          <cell r="EU222">
            <v>116565.53</v>
          </cell>
          <cell r="EV222">
            <v>203411.31</v>
          </cell>
          <cell r="EW222">
            <v>117398.62</v>
          </cell>
          <cell r="EX222">
            <v>143886.48000000001</v>
          </cell>
          <cell r="EY222">
            <v>122124.66</v>
          </cell>
          <cell r="EZ222">
            <v>165237.90094273287</v>
          </cell>
          <cell r="FA222">
            <v>179232.92735336185</v>
          </cell>
          <cell r="FB222">
            <v>136199.31001440389</v>
          </cell>
          <cell r="FC222">
            <v>229977.20409803133</v>
          </cell>
          <cell r="FD222">
            <v>194711.60663450463</v>
          </cell>
          <cell r="FE222">
            <v>152772.0914955248</v>
          </cell>
          <cell r="FF222">
            <v>118243.45</v>
          </cell>
          <cell r="FG222">
            <v>169568.16</v>
          </cell>
          <cell r="FH222">
            <v>146352.49</v>
          </cell>
          <cell r="FI222">
            <v>204359.36</v>
          </cell>
          <cell r="FJ222">
            <v>147510.5</v>
          </cell>
          <cell r="FK222">
            <v>158253.64000000001</v>
          </cell>
          <cell r="FL222">
            <v>92289.827047712693</v>
          </cell>
          <cell r="FM222">
            <v>199872.32178424072</v>
          </cell>
          <cell r="FN222">
            <v>127416.86254210871</v>
          </cell>
          <cell r="FO222">
            <v>134863.8150111227</v>
          </cell>
          <cell r="FP222">
            <v>174166.77614709371</v>
          </cell>
          <cell r="FQ222">
            <v>189919.20786772171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40926868.810000002</v>
          </cell>
          <cell r="EU223">
            <v>38270122.18</v>
          </cell>
          <cell r="EV223">
            <v>40510183.409999996</v>
          </cell>
          <cell r="EW223">
            <v>50343037.649999999</v>
          </cell>
          <cell r="EX223">
            <v>53847636.579999998</v>
          </cell>
          <cell r="EY223">
            <v>52130099.289999999</v>
          </cell>
          <cell r="EZ223">
            <v>58718115.561732136</v>
          </cell>
          <cell r="FA223">
            <v>64446747.698135167</v>
          </cell>
          <cell r="FB223">
            <v>60581956.959091514</v>
          </cell>
          <cell r="FC223">
            <v>56752286.283165328</v>
          </cell>
          <cell r="FD223">
            <v>50951819.125281952</v>
          </cell>
          <cell r="FE223">
            <v>56912908.473788776</v>
          </cell>
          <cell r="FF223">
            <v>49847223.18</v>
          </cell>
          <cell r="FG223">
            <v>38958365.399999999</v>
          </cell>
          <cell r="FH223">
            <v>50498218.18</v>
          </cell>
          <cell r="FI223">
            <v>55142838.460000001</v>
          </cell>
          <cell r="FJ223">
            <v>56428341.859999999</v>
          </cell>
          <cell r="FK223">
            <v>52810087.229999997</v>
          </cell>
          <cell r="FL223">
            <v>64608697.993098304</v>
          </cell>
          <cell r="FM223">
            <v>66890311.931873396</v>
          </cell>
          <cell r="FN223">
            <v>59747048.514482997</v>
          </cell>
          <cell r="FO223">
            <v>59046360.535818897</v>
          </cell>
          <cell r="FP223">
            <v>50298426.623042099</v>
          </cell>
          <cell r="FQ223">
            <v>53629737.7635343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13370061.67</v>
          </cell>
          <cell r="EU224">
            <v>13585674.48</v>
          </cell>
          <cell r="EV224">
            <v>13376493.630000001</v>
          </cell>
          <cell r="EW224">
            <v>16425170.310000001</v>
          </cell>
          <cell r="EX224">
            <v>19160303.329999998</v>
          </cell>
          <cell r="EY224">
            <v>18124078.879999999</v>
          </cell>
          <cell r="EZ224">
            <v>22564675.182721738</v>
          </cell>
          <cell r="FA224">
            <v>27485729.223607898</v>
          </cell>
          <cell r="FB224">
            <v>26516012.978469536</v>
          </cell>
          <cell r="FC224">
            <v>22441791.757639553</v>
          </cell>
          <cell r="FD224">
            <v>19412572.915558279</v>
          </cell>
          <cell r="FE224">
            <v>20235266.586429998</v>
          </cell>
          <cell r="FF224">
            <v>15141217.210000001</v>
          </cell>
          <cell r="FG224">
            <v>13186126.23</v>
          </cell>
          <cell r="FH224">
            <v>13315087.640000001</v>
          </cell>
          <cell r="FI224">
            <v>16826313.73</v>
          </cell>
          <cell r="FJ224">
            <v>19442485.359999999</v>
          </cell>
          <cell r="FK224">
            <v>19205497.870000001</v>
          </cell>
          <cell r="FL224">
            <v>23502946.676267412</v>
          </cell>
          <cell r="FM224">
            <v>27414563.793734949</v>
          </cell>
          <cell r="FN224">
            <v>27821146.884936411</v>
          </cell>
          <cell r="FO224">
            <v>19593872.367677551</v>
          </cell>
          <cell r="FP224">
            <v>21076713.14050236</v>
          </cell>
          <cell r="FQ224">
            <v>18275634.395081349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1218936.71</v>
          </cell>
          <cell r="EU225">
            <v>1678360</v>
          </cell>
          <cell r="EV225">
            <v>2228428.98</v>
          </cell>
          <cell r="EW225">
            <v>2192466.4500000002</v>
          </cell>
          <cell r="EX225">
            <v>2597651.13</v>
          </cell>
          <cell r="EY225">
            <v>2330703.23</v>
          </cell>
          <cell r="EZ225">
            <v>2655462.9671497694</v>
          </cell>
          <cell r="FA225">
            <v>3013417.3907755367</v>
          </cell>
          <cell r="FB225">
            <v>2264822.404288616</v>
          </cell>
          <cell r="FC225">
            <v>2282422.1778777274</v>
          </cell>
          <cell r="FD225">
            <v>1990595.3450587576</v>
          </cell>
          <cell r="FE225">
            <v>2406738.0925977062</v>
          </cell>
          <cell r="FF225">
            <v>1424968.68</v>
          </cell>
          <cell r="FG225">
            <v>1733788.33</v>
          </cell>
          <cell r="FH225">
            <v>2462209.73</v>
          </cell>
          <cell r="FI225">
            <v>2531899.16</v>
          </cell>
          <cell r="FJ225">
            <v>2502520.2799999998</v>
          </cell>
          <cell r="FK225">
            <v>2485583.9700000002</v>
          </cell>
          <cell r="FL225">
            <v>2731455.7201732523</v>
          </cell>
          <cell r="FM225">
            <v>2787010.1046283157</v>
          </cell>
          <cell r="FN225">
            <v>2149778.7308390578</v>
          </cell>
          <cell r="FO225">
            <v>2505449.340977564</v>
          </cell>
          <cell r="FP225">
            <v>1854095.8458453817</v>
          </cell>
          <cell r="FQ225">
            <v>1998829.9373364251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714376.2</v>
          </cell>
          <cell r="EU226">
            <v>607913.56999999995</v>
          </cell>
          <cell r="EV226">
            <v>871663.54864748509</v>
          </cell>
          <cell r="EW226">
            <v>924246.55219517124</v>
          </cell>
          <cell r="EX226">
            <v>822838.76222366025</v>
          </cell>
          <cell r="EY226">
            <v>941917.48540379992</v>
          </cell>
          <cell r="EZ226">
            <v>927771.35189568857</v>
          </cell>
          <cell r="FA226">
            <v>869393.84000284644</v>
          </cell>
          <cell r="FB226">
            <v>859148.63920368766</v>
          </cell>
          <cell r="FC226">
            <v>887199.17664592748</v>
          </cell>
          <cell r="FD226">
            <v>764150.97009006375</v>
          </cell>
          <cell r="FE226">
            <v>857950.11664736422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714376.2</v>
          </cell>
          <cell r="EU227">
            <v>607913.56999999995</v>
          </cell>
          <cell r="EV227">
            <v>679214.74</v>
          </cell>
          <cell r="EW227">
            <v>726283.06</v>
          </cell>
          <cell r="EX227">
            <v>742764.21</v>
          </cell>
          <cell r="EY227">
            <v>918480.01</v>
          </cell>
          <cell r="EZ227">
            <v>927771.35189568857</v>
          </cell>
          <cell r="FA227">
            <v>869393.84000284644</v>
          </cell>
          <cell r="FB227">
            <v>859148.63920368766</v>
          </cell>
          <cell r="FC227">
            <v>887199.17664592748</v>
          </cell>
          <cell r="FD227">
            <v>764150.97009006375</v>
          </cell>
          <cell r="FE227">
            <v>857950.11664736422</v>
          </cell>
          <cell r="FF227">
            <v>720320.96</v>
          </cell>
          <cell r="FG227">
            <v>3098848.85</v>
          </cell>
          <cell r="FH227">
            <v>777051.66</v>
          </cell>
          <cell r="FI227">
            <v>910873.03</v>
          </cell>
          <cell r="FJ227">
            <v>858869.92</v>
          </cell>
          <cell r="FK227">
            <v>925408.95</v>
          </cell>
          <cell r="FL227">
            <v>410742.9769313393</v>
          </cell>
          <cell r="FM227">
            <v>392873.90234621655</v>
          </cell>
          <cell r="FN227">
            <v>354922.73324901523</v>
          </cell>
          <cell r="FO227">
            <v>325827.84998510586</v>
          </cell>
          <cell r="FP227">
            <v>340887.93377701013</v>
          </cell>
          <cell r="FQ227">
            <v>383274.83331131347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  <cell r="ET228">
            <v>14572676.99</v>
          </cell>
          <cell r="EU228">
            <v>36938118.07</v>
          </cell>
          <cell r="EV228">
            <v>43053255.970000006</v>
          </cell>
          <cell r="EW228">
            <v>41029948.000000007</v>
          </cell>
          <cell r="EX228">
            <v>40388291.549999997</v>
          </cell>
          <cell r="EY228">
            <v>42077356.240000002</v>
          </cell>
          <cell r="EZ228">
            <v>46362054.926801726</v>
          </cell>
          <cell r="FA228">
            <v>45724084.253699668</v>
          </cell>
          <cell r="FB228">
            <v>41947258.969554022</v>
          </cell>
          <cell r="FC228">
            <v>44433442.802094914</v>
          </cell>
          <cell r="FD228">
            <v>45788790.684398532</v>
          </cell>
          <cell r="FE228">
            <v>79938550.463845864</v>
          </cell>
          <cell r="FF228">
            <v>16498881.48</v>
          </cell>
          <cell r="FG228">
            <v>41912269.38000001</v>
          </cell>
          <cell r="FH228">
            <v>41047599.18</v>
          </cell>
          <cell r="FI228">
            <v>50290988.940000005</v>
          </cell>
          <cell r="FJ228">
            <v>37496285.130000003</v>
          </cell>
          <cell r="FK228">
            <v>45280786.510000005</v>
          </cell>
          <cell r="FL228">
            <v>46250891.035691187</v>
          </cell>
          <cell r="FM228">
            <v>44632014.674295112</v>
          </cell>
          <cell r="FN228">
            <v>41120271.333377153</v>
          </cell>
          <cell r="FO228">
            <v>46928850.635902815</v>
          </cell>
          <cell r="FP228">
            <v>44128259.697538294</v>
          </cell>
          <cell r="FQ228">
            <v>78626416.07852602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8994145.9900000002</v>
          </cell>
          <cell r="EU229">
            <v>22424749.280000001</v>
          </cell>
          <cell r="EV229">
            <v>26103027.100000001</v>
          </cell>
          <cell r="EW229">
            <v>24891690.100000001</v>
          </cell>
          <cell r="EX229">
            <v>24475000.460000001</v>
          </cell>
          <cell r="EY229">
            <v>25149415.170000002</v>
          </cell>
          <cell r="EZ229">
            <v>27214533.213990007</v>
          </cell>
          <cell r="FA229">
            <v>26766339.061796233</v>
          </cell>
          <cell r="FB229">
            <v>24221524.281348474</v>
          </cell>
          <cell r="FC229">
            <v>26183242.710226167</v>
          </cell>
          <cell r="FD229">
            <v>29430359.803999923</v>
          </cell>
          <cell r="FE229">
            <v>48642087.791189887</v>
          </cell>
          <cell r="FF229">
            <v>9695765.5800000001</v>
          </cell>
          <cell r="FG229">
            <v>24593790.260000002</v>
          </cell>
          <cell r="FH229">
            <v>23923752.719999999</v>
          </cell>
          <cell r="FI229">
            <v>29650595.870000001</v>
          </cell>
          <cell r="FJ229">
            <v>22104934.850000001</v>
          </cell>
          <cell r="FK229">
            <v>27009559.609999999</v>
          </cell>
          <cell r="FL229">
            <v>27482444.037160631</v>
          </cell>
          <cell r="FM229">
            <v>27981870.622507609</v>
          </cell>
          <cell r="FN229">
            <v>26275213.096976332</v>
          </cell>
          <cell r="FO229">
            <v>30509092.335605875</v>
          </cell>
          <cell r="FP229">
            <v>28690565.779876817</v>
          </cell>
          <cell r="FQ229">
            <v>49959164.412414543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4907250.76</v>
          </cell>
          <cell r="EU230">
            <v>12702016.77</v>
          </cell>
          <cell r="EV230">
            <v>14741947.74</v>
          </cell>
          <cell r="EW230">
            <v>14077229.140000001</v>
          </cell>
          <cell r="EX230">
            <v>13944751.890000001</v>
          </cell>
          <cell r="EY230">
            <v>14898396.42</v>
          </cell>
          <cell r="EZ230">
            <v>16351036.212440157</v>
          </cell>
          <cell r="FA230">
            <v>16180831.542594498</v>
          </cell>
          <cell r="FB230">
            <v>14961626.025683265</v>
          </cell>
          <cell r="FC230">
            <v>15948125.340694834</v>
          </cell>
          <cell r="FD230">
            <v>14572835.35145361</v>
          </cell>
          <cell r="FE230">
            <v>27610027.253725816</v>
          </cell>
          <cell r="FF230">
            <v>5963049.2000000002</v>
          </cell>
          <cell r="FG230">
            <v>15122476.890000001</v>
          </cell>
          <cell r="FH230">
            <v>14777265.789999999</v>
          </cell>
          <cell r="FI230">
            <v>17925167.550000001</v>
          </cell>
          <cell r="FJ230">
            <v>13458982.5</v>
          </cell>
          <cell r="FK230">
            <v>15925774.34</v>
          </cell>
          <cell r="FL230">
            <v>16394230.760278165</v>
          </cell>
          <cell r="FM230">
            <v>14239936.351746917</v>
          </cell>
          <cell r="FN230">
            <v>12682409.588332439</v>
          </cell>
          <cell r="FO230">
            <v>14130176.222576067</v>
          </cell>
          <cell r="FP230">
            <v>13398296.64486525</v>
          </cell>
          <cell r="FQ230">
            <v>24833575.886677179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365962.97</v>
          </cell>
          <cell r="EU231">
            <v>960588.74</v>
          </cell>
          <cell r="EV231">
            <v>1116426.95</v>
          </cell>
          <cell r="EW231">
            <v>1036934.31</v>
          </cell>
          <cell r="EX231">
            <v>1027117.44</v>
          </cell>
          <cell r="EY231">
            <v>1092483.07</v>
          </cell>
          <cell r="EZ231">
            <v>1576115.9476078246</v>
          </cell>
          <cell r="FA231">
            <v>1557858.7518803985</v>
          </cell>
          <cell r="FB231">
            <v>1653902.3276207412</v>
          </cell>
          <cell r="FC231">
            <v>1132729.8160718586</v>
          </cell>
          <cell r="FD231">
            <v>1164089.0611646532</v>
          </cell>
          <cell r="FE231">
            <v>1464942.2389943595</v>
          </cell>
          <cell r="FF231">
            <v>459881.42</v>
          </cell>
          <cell r="FG231">
            <v>1160315.8500000001</v>
          </cell>
          <cell r="FH231">
            <v>1135767.8899999999</v>
          </cell>
          <cell r="FI231">
            <v>1375720.59</v>
          </cell>
          <cell r="FJ231">
            <v>1026106.03</v>
          </cell>
          <cell r="FK231">
            <v>1222753.49</v>
          </cell>
          <cell r="FL231">
            <v>1142926.9664523243</v>
          </cell>
          <cell r="FM231">
            <v>1304199.4730337204</v>
          </cell>
          <cell r="FN231">
            <v>1183707.9939274685</v>
          </cell>
          <cell r="FO231">
            <v>1329191.3701360417</v>
          </cell>
          <cell r="FP231">
            <v>1263549.4031596093</v>
          </cell>
          <cell r="FQ231">
            <v>2346588.9629115779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305317.27</v>
          </cell>
          <cell r="EU232">
            <v>850763.28</v>
          </cell>
          <cell r="EV232">
            <v>1091854.18</v>
          </cell>
          <cell r="EW232">
            <v>1024094.45</v>
          </cell>
          <cell r="EX232">
            <v>941421.76</v>
          </cell>
          <cell r="EY232">
            <v>937061.58</v>
          </cell>
          <cell r="EZ232">
            <v>1220369.5527637345</v>
          </cell>
          <cell r="FA232">
            <v>1219054.8974285366</v>
          </cell>
          <cell r="FB232">
            <v>1110206.3349015415</v>
          </cell>
          <cell r="FC232">
            <v>1169344.9351020544</v>
          </cell>
          <cell r="FD232">
            <v>621506.46778034756</v>
          </cell>
          <cell r="FE232">
            <v>2221493.1799357985</v>
          </cell>
          <cell r="FF232">
            <v>380185.28</v>
          </cell>
          <cell r="FG232">
            <v>1035686.38</v>
          </cell>
          <cell r="FH232">
            <v>1210812.78</v>
          </cell>
          <cell r="FI232">
            <v>1339504.93</v>
          </cell>
          <cell r="FJ232">
            <v>906261.75</v>
          </cell>
          <cell r="FK232">
            <v>1122699.07</v>
          </cell>
          <cell r="FL232">
            <v>1231289.271800064</v>
          </cell>
          <cell r="FM232">
            <v>1106008.2270068659</v>
          </cell>
          <cell r="FN232">
            <v>978940.65414091514</v>
          </cell>
          <cell r="FO232">
            <v>960390.70758482651</v>
          </cell>
          <cell r="FP232">
            <v>775847.86963662016</v>
          </cell>
          <cell r="FQ232">
            <v>1487086.8165227156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785627.23999999987</v>
          </cell>
          <cell r="EU233">
            <v>993423.94</v>
          </cell>
          <cell r="EV233">
            <v>1089343.29</v>
          </cell>
          <cell r="EW233">
            <v>1198538.77</v>
          </cell>
          <cell r="EX233">
            <v>1382138.7799999998</v>
          </cell>
          <cell r="EY233">
            <v>1539773.02</v>
          </cell>
          <cell r="EZ233">
            <v>1993333.2050530105</v>
          </cell>
          <cell r="FA233">
            <v>2094009.8411112905</v>
          </cell>
          <cell r="FB233">
            <v>1758705.3100069393</v>
          </cell>
          <cell r="FC233">
            <v>1756312.8353634721</v>
          </cell>
          <cell r="FD233">
            <v>1538063.0039378535</v>
          </cell>
          <cell r="FE233">
            <v>1571199.152751297</v>
          </cell>
          <cell r="FF233">
            <v>851162.27</v>
          </cell>
          <cell r="FG233">
            <v>1041125.3899999999</v>
          </cell>
          <cell r="FH233">
            <v>1066481.8799999999</v>
          </cell>
          <cell r="FI233">
            <v>1290371.49</v>
          </cell>
          <cell r="FJ233">
            <v>1208813.17</v>
          </cell>
          <cell r="FK233">
            <v>1252534.6599999999</v>
          </cell>
          <cell r="FL233">
            <v>1795731.4641523927</v>
          </cell>
          <cell r="FM233">
            <v>1701456.5372229549</v>
          </cell>
          <cell r="FN233">
            <v>1388736.0694359436</v>
          </cell>
          <cell r="FO233">
            <v>1341528.8515351652</v>
          </cell>
          <cell r="FP233">
            <v>1134405.6022195939</v>
          </cell>
          <cell r="FQ233">
            <v>1246141.5409339513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572123.71</v>
          </cell>
          <cell r="EU234">
            <v>691468.91</v>
          </cell>
          <cell r="EV234">
            <v>803456.79</v>
          </cell>
          <cell r="EW234">
            <v>905119.47</v>
          </cell>
          <cell r="EX234">
            <v>1028480.47</v>
          </cell>
          <cell r="EY234">
            <v>1082365.3400000001</v>
          </cell>
          <cell r="EZ234">
            <v>1372318.1424094003</v>
          </cell>
          <cell r="FA234">
            <v>1363150.9210615763</v>
          </cell>
          <cell r="FB234">
            <v>1209298.5991903255</v>
          </cell>
          <cell r="FC234">
            <v>1264117.2826892787</v>
          </cell>
          <cell r="FD234">
            <v>1122901.1762658732</v>
          </cell>
          <cell r="FE234">
            <v>1117979.4151176091</v>
          </cell>
          <cell r="FF234">
            <v>649124.48</v>
          </cell>
          <cell r="FG234">
            <v>818776.7</v>
          </cell>
          <cell r="FH234">
            <v>802029.06</v>
          </cell>
          <cell r="FI234">
            <v>949723.87</v>
          </cell>
          <cell r="FJ234">
            <v>855493.95</v>
          </cell>
          <cell r="FK234">
            <v>789796.19</v>
          </cell>
          <cell r="FL234">
            <v>984551.17228491185</v>
          </cell>
          <cell r="FM234">
            <v>853416.19822953595</v>
          </cell>
          <cell r="FN234">
            <v>738178.48497195612</v>
          </cell>
          <cell r="FO234">
            <v>784155.59545054846</v>
          </cell>
          <cell r="FP234">
            <v>651585.7245731533</v>
          </cell>
          <cell r="FQ234">
            <v>736653.25028989522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93434.6</v>
          </cell>
          <cell r="EU235">
            <v>109385.74</v>
          </cell>
          <cell r="EV235">
            <v>120777.01</v>
          </cell>
          <cell r="EW235">
            <v>107766.04</v>
          </cell>
          <cell r="EX235">
            <v>105374.49</v>
          </cell>
          <cell r="EY235">
            <v>116225.41</v>
          </cell>
          <cell r="EZ235">
            <v>128257.63632708071</v>
          </cell>
          <cell r="FA235">
            <v>89323.003900608135</v>
          </cell>
          <cell r="FB235">
            <v>135234.94509311437</v>
          </cell>
          <cell r="FC235">
            <v>146162.44761730015</v>
          </cell>
          <cell r="FD235">
            <v>124610.5323902806</v>
          </cell>
          <cell r="FE235">
            <v>150277.97800327634</v>
          </cell>
          <cell r="FF235">
            <v>64695</v>
          </cell>
          <cell r="FG235">
            <v>85955.36</v>
          </cell>
          <cell r="FH235">
            <v>106907.98</v>
          </cell>
          <cell r="FI235">
            <v>128950.69</v>
          </cell>
          <cell r="FJ235">
            <v>89857.44</v>
          </cell>
          <cell r="FK235">
            <v>90814.91</v>
          </cell>
          <cell r="FL235">
            <v>134342.02832402792</v>
          </cell>
          <cell r="FM235">
            <v>96531.805736688621</v>
          </cell>
          <cell r="FN235">
            <v>116877.46348794091</v>
          </cell>
          <cell r="FO235">
            <v>123515.88313536895</v>
          </cell>
          <cell r="FP235">
            <v>136136.09683521438</v>
          </cell>
          <cell r="FQ235">
            <v>158708.71988075945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21633.83</v>
          </cell>
          <cell r="EU236">
            <v>24453.21</v>
          </cell>
          <cell r="EV236">
            <v>30364.14</v>
          </cell>
          <cell r="EW236">
            <v>45135.75</v>
          </cell>
          <cell r="EX236">
            <v>73298.429999999993</v>
          </cell>
          <cell r="EY236">
            <v>154167.12</v>
          </cell>
          <cell r="EZ236">
            <v>285738.43703399639</v>
          </cell>
          <cell r="FA236">
            <v>377223.95709693246</v>
          </cell>
          <cell r="FB236">
            <v>192412.76736173488</v>
          </cell>
          <cell r="FC236">
            <v>86548.975295281431</v>
          </cell>
          <cell r="FD236">
            <v>33887.664596319664</v>
          </cell>
          <cell r="FE236">
            <v>27963.367450939448</v>
          </cell>
          <cell r="FF236">
            <v>24775.52</v>
          </cell>
          <cell r="FG236">
            <v>28443.63</v>
          </cell>
          <cell r="FH236">
            <v>40268.589999999997</v>
          </cell>
          <cell r="FI236">
            <v>55742.67</v>
          </cell>
          <cell r="FJ236">
            <v>91165.22</v>
          </cell>
          <cell r="FK236">
            <v>178796.84</v>
          </cell>
          <cell r="FL236">
            <v>363731.36010368419</v>
          </cell>
          <cell r="FM236">
            <v>436758.62530417839</v>
          </cell>
          <cell r="FN236">
            <v>242124.49155094678</v>
          </cell>
          <cell r="FO236">
            <v>124295.83034558724</v>
          </cell>
          <cell r="FP236">
            <v>81230.494036135831</v>
          </cell>
          <cell r="FQ236">
            <v>33134.750159467534</v>
          </cell>
        </row>
        <row r="237">
          <cell r="D237" t="str">
            <v>7136p</v>
          </cell>
          <cell r="E237" t="str">
            <v>Ostale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1218162.3831974969</v>
          </cell>
          <cell r="CM237">
            <v>1082811.0072866639</v>
          </cell>
          <cell r="CN237">
            <v>1272302.9335618301</v>
          </cell>
          <cell r="CO237">
            <v>1312908.34633508</v>
          </cell>
          <cell r="CP237">
            <v>1326443.4839261633</v>
          </cell>
          <cell r="CQ237">
            <v>1624216.5109299959</v>
          </cell>
          <cell r="CR237">
            <v>1691892.1988854124</v>
          </cell>
          <cell r="CS237">
            <v>1759567.8868408289</v>
          </cell>
          <cell r="CT237">
            <v>1285838.0711529134</v>
          </cell>
          <cell r="CU237">
            <v>1218162.3831974969</v>
          </cell>
          <cell r="CV237">
            <v>1204627.2456064136</v>
          </cell>
          <cell r="CW237">
            <v>1245232.6583796635</v>
          </cell>
          <cell r="CX237">
            <v>219220.41812189278</v>
          </cell>
          <cell r="CY237">
            <v>628450.3839900922</v>
          </cell>
          <cell r="CZ237">
            <v>828726.22707898216</v>
          </cell>
          <cell r="DA237">
            <v>636779.16980552685</v>
          </cell>
          <cell r="DB237">
            <v>627435.08779883629</v>
          </cell>
          <cell r="DC237">
            <v>463512.11855993903</v>
          </cell>
          <cell r="DD237">
            <v>851630.11433371319</v>
          </cell>
          <cell r="DE237">
            <v>732375.55705810327</v>
          </cell>
          <cell r="DF237">
            <v>396482.22310297209</v>
          </cell>
          <cell r="DG237">
            <v>1074702.1544555787</v>
          </cell>
          <cell r="DH237">
            <v>694864.60422171932</v>
          </cell>
          <cell r="DI237">
            <v>1185657.6219456189</v>
          </cell>
          <cell r="DJ237">
            <v>306268.7887444818</v>
          </cell>
          <cell r="DK237">
            <v>694772.91632713831</v>
          </cell>
          <cell r="DL237">
            <v>101257.91954322136</v>
          </cell>
          <cell r="DM237">
            <v>141646.79926409555</v>
          </cell>
          <cell r="DN237">
            <v>126150.28013087096</v>
          </cell>
          <cell r="DO237">
            <v>134942.10766466506</v>
          </cell>
          <cell r="DP237">
            <v>219255.90621794428</v>
          </cell>
          <cell r="DQ237">
            <v>233670.18642134266</v>
          </cell>
          <cell r="DR237">
            <v>199515.49959142375</v>
          </cell>
          <cell r="DS237">
            <v>277703.59523709677</v>
          </cell>
          <cell r="DT237">
            <v>201607.8104705599</v>
          </cell>
          <cell r="DU237">
            <v>323501.90266677079</v>
          </cell>
          <cell r="DV237">
            <v>91171.263448262092</v>
          </cell>
          <cell r="DW237">
            <v>237938.91952059735</v>
          </cell>
          <cell r="DX237">
            <v>186886.05831378396</v>
          </cell>
          <cell r="DY237">
            <v>146857.99912603418</v>
          </cell>
          <cell r="DZ237">
            <v>141100.80911382203</v>
          </cell>
          <cell r="EA237">
            <v>102111.76880447229</v>
          </cell>
          <cell r="EB237">
            <v>199200.07341591665</v>
          </cell>
          <cell r="EC237">
            <v>186415.81407508763</v>
          </cell>
          <cell r="ED237">
            <v>123469.59821283967</v>
          </cell>
          <cell r="EE237">
            <v>273950.723375912</v>
          </cell>
          <cell r="EF237">
            <v>178725.00711562141</v>
          </cell>
          <cell r="EG237">
            <v>317124.248662989</v>
          </cell>
          <cell r="EH237">
            <v>92360.706828791022</v>
          </cell>
          <cell r="EI237">
            <v>87500.029728227513</v>
          </cell>
          <cell r="EJ237">
            <v>110720.42071640177</v>
          </cell>
          <cell r="EK237">
            <v>165224.28336890938</v>
          </cell>
          <cell r="EL237">
            <v>184490.52298708042</v>
          </cell>
          <cell r="EM237">
            <v>165090.29420383542</v>
          </cell>
          <cell r="EN237">
            <v>210234.20744473854</v>
          </cell>
          <cell r="EO237">
            <v>279838.85709381348</v>
          </cell>
          <cell r="EP237">
            <v>217933.99717068562</v>
          </cell>
          <cell r="EQ237">
            <v>206388.65382661307</v>
          </cell>
          <cell r="ER237">
            <v>240548.346277723</v>
          </cell>
          <cell r="ES237">
            <v>299299.68904008484</v>
          </cell>
          <cell r="ET237">
            <v>98435.1</v>
          </cell>
          <cell r="EU237">
            <v>168116.08</v>
          </cell>
          <cell r="EV237">
            <v>134745.35</v>
          </cell>
          <cell r="EW237">
            <v>140517.51</v>
          </cell>
          <cell r="EX237">
            <v>174985.39</v>
          </cell>
          <cell r="EY237">
            <v>187015.15</v>
          </cell>
          <cell r="EZ237">
            <v>207018.98928253312</v>
          </cell>
          <cell r="FA237">
            <v>264311.95905217365</v>
          </cell>
          <cell r="FB237">
            <v>221758.99836176448</v>
          </cell>
          <cell r="FC237">
            <v>259484.12976161184</v>
          </cell>
          <cell r="FD237">
            <v>256663.63068538005</v>
          </cell>
          <cell r="FE237">
            <v>274978.3921794722</v>
          </cell>
          <cell r="FF237">
            <v>112567.27</v>
          </cell>
          <cell r="FG237">
            <v>107949.7</v>
          </cell>
          <cell r="FH237">
            <v>117276.25</v>
          </cell>
          <cell r="FI237">
            <v>155954.26</v>
          </cell>
          <cell r="FJ237">
            <v>172296.56</v>
          </cell>
          <cell r="FK237">
            <v>193126.72</v>
          </cell>
          <cell r="FL237">
            <v>313106.90343976865</v>
          </cell>
          <cell r="FM237">
            <v>314749.90795255185</v>
          </cell>
          <cell r="FN237">
            <v>291555.62942509988</v>
          </cell>
          <cell r="FO237">
            <v>309561.54260366061</v>
          </cell>
          <cell r="FP237">
            <v>265453.28677509038</v>
          </cell>
          <cell r="FQ237">
            <v>317644.82060382888</v>
          </cell>
        </row>
        <row r="238">
          <cell r="A238">
            <v>0</v>
          </cell>
          <cell r="B238">
            <v>0</v>
          </cell>
          <cell r="C238">
            <v>714</v>
          </cell>
          <cell r="D238" t="str">
            <v>714p</v>
          </cell>
          <cell r="E238" t="str">
            <v>Naknade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982710.87498690933</v>
          </cell>
          <cell r="CM238">
            <v>869104.05358116457</v>
          </cell>
          <cell r="CN238">
            <v>787268.76554129389</v>
          </cell>
          <cell r="CO238">
            <v>1546322.5460752659</v>
          </cell>
          <cell r="CP238">
            <v>932515.34080204321</v>
          </cell>
          <cell r="CQ238">
            <v>1175327.7210279165</v>
          </cell>
          <cell r="CR238">
            <v>2020249.028265815</v>
          </cell>
          <cell r="CS238">
            <v>1079348.0183819076</v>
          </cell>
          <cell r="CT238">
            <v>1345127.7045627646</v>
          </cell>
          <cell r="CU238">
            <v>1098866.9792922472</v>
          </cell>
          <cell r="CV238">
            <v>885498.0103225843</v>
          </cell>
          <cell r="CW238">
            <v>1136253.4997662231</v>
          </cell>
          <cell r="CX238">
            <v>874647.32532018784</v>
          </cell>
          <cell r="CY238">
            <v>1141795.5130265537</v>
          </cell>
          <cell r="CZ238">
            <v>1392255.6905662352</v>
          </cell>
          <cell r="DA238">
            <v>1012251.8295932285</v>
          </cell>
          <cell r="DB238">
            <v>647746.68080012128</v>
          </cell>
          <cell r="DC238">
            <v>954989.7774594496</v>
          </cell>
          <cell r="DD238">
            <v>1184343.1262543593</v>
          </cell>
          <cell r="DE238">
            <v>1056013.1087953006</v>
          </cell>
          <cell r="DF238">
            <v>1308372.2565571361</v>
          </cell>
          <cell r="DG238">
            <v>1299421.3451732181</v>
          </cell>
          <cell r="DH238">
            <v>1236718.8760774885</v>
          </cell>
          <cell r="DI238">
            <v>915688.23864849063</v>
          </cell>
          <cell r="DJ238">
            <v>1138266.9804152639</v>
          </cell>
          <cell r="DK238">
            <v>756483.76634673518</v>
          </cell>
          <cell r="DL238">
            <v>784896.45053551998</v>
          </cell>
          <cell r="DM238">
            <v>716357.12404800032</v>
          </cell>
          <cell r="DN238">
            <v>1133208.5669148029</v>
          </cell>
          <cell r="DO238">
            <v>1267102.9957289747</v>
          </cell>
          <cell r="DP238">
            <v>1342917.6146265836</v>
          </cell>
          <cell r="DQ238">
            <v>1226756.3727123113</v>
          </cell>
          <cell r="DR238">
            <v>1268468.2949369599</v>
          </cell>
          <cell r="DS238">
            <v>1378353.6704010672</v>
          </cell>
          <cell r="DT238">
            <v>1123435.7637199732</v>
          </cell>
          <cell r="DU238">
            <v>1342481.0432510113</v>
          </cell>
          <cell r="DV238">
            <v>830622.45977962902</v>
          </cell>
          <cell r="DW238">
            <v>841675.37717694405</v>
          </cell>
          <cell r="DX238">
            <v>1095886.2838292783</v>
          </cell>
          <cell r="DY238">
            <v>803106.60353358404</v>
          </cell>
          <cell r="DZ238">
            <v>1197017.3724938135</v>
          </cell>
          <cell r="EA238">
            <v>1645191.7465731674</v>
          </cell>
          <cell r="EB238">
            <v>1914614.876306891</v>
          </cell>
          <cell r="EC238">
            <v>1757103.5644707002</v>
          </cell>
          <cell r="ED238">
            <v>1998291.5618472034</v>
          </cell>
          <cell r="EE238">
            <v>2181977.5553072984</v>
          </cell>
          <cell r="EF238">
            <v>1508780.0698249615</v>
          </cell>
          <cell r="EG238">
            <v>1535340.0887295473</v>
          </cell>
          <cell r="EH238">
            <v>1682455.8460246248</v>
          </cell>
          <cell r="EI238">
            <v>1232315.1298845697</v>
          </cell>
          <cell r="EJ238">
            <v>1332747.1124490716</v>
          </cell>
          <cell r="EK238">
            <v>1975532.6209221156</v>
          </cell>
          <cell r="EL238">
            <v>1379961.0350704237</v>
          </cell>
          <cell r="EM238">
            <v>1823244.5616456694</v>
          </cell>
          <cell r="EN238">
            <v>2820791.0553781362</v>
          </cell>
          <cell r="EO238">
            <v>1850940.4561359507</v>
          </cell>
          <cell r="EP238">
            <v>2466068.9719773401</v>
          </cell>
          <cell r="EQ238">
            <v>2793048.4100497989</v>
          </cell>
          <cell r="ER238">
            <v>1640472.4289961406</v>
          </cell>
          <cell r="ES238">
            <v>2451703.7437339895</v>
          </cell>
          <cell r="ET238">
            <v>1774503.5699999998</v>
          </cell>
          <cell r="EU238">
            <v>1885893.46</v>
          </cell>
          <cell r="EV238">
            <v>2001213.06</v>
          </cell>
          <cell r="EW238">
            <v>2389766.7799999998</v>
          </cell>
          <cell r="EX238">
            <v>1530724.52</v>
          </cell>
          <cell r="EY238">
            <v>2860047.35</v>
          </cell>
          <cell r="EZ238">
            <v>2768982.89609381</v>
          </cell>
          <cell r="FA238">
            <v>1878964.846878767</v>
          </cell>
          <cell r="FB238">
            <v>2453431.0919642458</v>
          </cell>
          <cell r="FC238">
            <v>3062621.0292725526</v>
          </cell>
          <cell r="FD238">
            <v>2157522.0205821833</v>
          </cell>
          <cell r="FE238">
            <v>3364455.4723437326</v>
          </cell>
          <cell r="FF238">
            <v>2315003.25</v>
          </cell>
          <cell r="FG238">
            <v>1541397.86</v>
          </cell>
          <cell r="FH238">
            <v>2408517.5</v>
          </cell>
          <cell r="FI238">
            <v>3310133.38</v>
          </cell>
          <cell r="FJ238">
            <v>1792591.2</v>
          </cell>
          <cell r="FK238">
            <v>2081141.31</v>
          </cell>
          <cell r="FL238">
            <v>3811615.3822946725</v>
          </cell>
          <cell r="FM238">
            <v>2369139.8885664819</v>
          </cell>
          <cell r="FN238">
            <v>2509036.584840606</v>
          </cell>
          <cell r="FO238">
            <v>3286740.3746407013</v>
          </cell>
          <cell r="FP238">
            <v>2611990.4957672656</v>
          </cell>
          <cell r="FQ238">
            <v>3353537.6354902741</v>
          </cell>
          <cell r="FR238">
            <v>0</v>
          </cell>
        </row>
        <row r="239">
          <cell r="D239" t="str">
            <v>7141p</v>
          </cell>
          <cell r="E239" t="str">
            <v>Naknade za korišćenje dobara od opšteg interesa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74908.131611371835</v>
          </cell>
          <cell r="CM239">
            <v>23550.009068415115</v>
          </cell>
          <cell r="CN239">
            <v>22968.940964279551</v>
          </cell>
          <cell r="CO239">
            <v>27429.389117970448</v>
          </cell>
          <cell r="CP239">
            <v>30556.042262077168</v>
          </cell>
          <cell r="CQ239">
            <v>29697.340030062864</v>
          </cell>
          <cell r="CR239">
            <v>58678.475724849472</v>
          </cell>
          <cell r="CS239">
            <v>90332.521977156648</v>
          </cell>
          <cell r="CT239">
            <v>111262.34960854963</v>
          </cell>
          <cell r="CU239">
            <v>120982.61938268811</v>
          </cell>
          <cell r="CV239">
            <v>76485.188166027234</v>
          </cell>
          <cell r="CW239">
            <v>100665.72865548421</v>
          </cell>
          <cell r="CX239">
            <v>13374.96592979776</v>
          </cell>
          <cell r="CY239">
            <v>9999.5066580478688</v>
          </cell>
          <cell r="CZ239">
            <v>20867.434190068099</v>
          </cell>
          <cell r="DA239">
            <v>52237.811965447087</v>
          </cell>
          <cell r="DB239">
            <v>29954.027638769621</v>
          </cell>
          <cell r="DC239">
            <v>75989.810977853747</v>
          </cell>
          <cell r="DD239">
            <v>69124.693281453248</v>
          </cell>
          <cell r="DE239">
            <v>68296.533545507307</v>
          </cell>
          <cell r="DF239">
            <v>81324.552086676718</v>
          </cell>
          <cell r="DG239">
            <v>103792.89001602873</v>
          </cell>
          <cell r="DH239">
            <v>83406.301181671501</v>
          </cell>
          <cell r="DI239">
            <v>90282.957525940728</v>
          </cell>
          <cell r="DJ239">
            <v>13306.608009620673</v>
          </cell>
          <cell r="DK239">
            <v>14572.001805854828</v>
          </cell>
          <cell r="DL239">
            <v>14527.837558485178</v>
          </cell>
          <cell r="DM239">
            <v>12448.45675690684</v>
          </cell>
          <cell r="DN239">
            <v>46647.667451977359</v>
          </cell>
          <cell r="DO239">
            <v>106859.50889785305</v>
          </cell>
          <cell r="DP239">
            <v>69239.930385746673</v>
          </cell>
          <cell r="DQ239">
            <v>93000.661334012213</v>
          </cell>
          <cell r="DR239">
            <v>91838.542894313447</v>
          </cell>
          <cell r="DS239">
            <v>70661.26125738972</v>
          </cell>
          <cell r="DT239">
            <v>85306.834319062735</v>
          </cell>
          <cell r="DU239">
            <v>94215.204025984989</v>
          </cell>
          <cell r="DV239">
            <v>11787.522379025151</v>
          </cell>
          <cell r="DW239">
            <v>8940.8496625804655</v>
          </cell>
          <cell r="DX239">
            <v>12478.851215927099</v>
          </cell>
          <cell r="DY239">
            <v>20016.569523116916</v>
          </cell>
          <cell r="DZ239">
            <v>25797.57435944815</v>
          </cell>
          <cell r="EA239">
            <v>74477.534929248737</v>
          </cell>
          <cell r="EB239">
            <v>73082.550580152572</v>
          </cell>
          <cell r="EC239">
            <v>81788.255426684802</v>
          </cell>
          <cell r="ED239">
            <v>91124.733173929344</v>
          </cell>
          <cell r="EE239">
            <v>65059.931492732583</v>
          </cell>
          <cell r="EF239">
            <v>76932.145873921283</v>
          </cell>
          <cell r="EG239">
            <v>78811.976287520258</v>
          </cell>
          <cell r="EH239">
            <v>16493.85439844869</v>
          </cell>
          <cell r="EI239">
            <v>24134.435328243824</v>
          </cell>
          <cell r="EJ239">
            <v>39429.222946697686</v>
          </cell>
          <cell r="EK239">
            <v>27944.316415125446</v>
          </cell>
          <cell r="EL239">
            <v>109874.03564687539</v>
          </cell>
          <cell r="EM239">
            <v>70424.227862752901</v>
          </cell>
          <cell r="EN239">
            <v>62866.103241960533</v>
          </cell>
          <cell r="EO239">
            <v>93734.236553489871</v>
          </cell>
          <cell r="EP239">
            <v>52451.257378567469</v>
          </cell>
          <cell r="EQ239">
            <v>59652.968015008395</v>
          </cell>
          <cell r="ER239">
            <v>70647.054829232962</v>
          </cell>
          <cell r="ES239">
            <v>115276.51258376318</v>
          </cell>
          <cell r="ET239">
            <v>29715.1</v>
          </cell>
          <cell r="EU239">
            <v>46180.29</v>
          </cell>
          <cell r="EV239">
            <v>18063.61</v>
          </cell>
          <cell r="EW239">
            <v>83410.44</v>
          </cell>
          <cell r="EX239">
            <v>66835.44</v>
          </cell>
          <cell r="EY239">
            <v>101713.07</v>
          </cell>
          <cell r="EZ239">
            <v>64477.098759450615</v>
          </cell>
          <cell r="FA239">
            <v>66897.638656822703</v>
          </cell>
          <cell r="FB239">
            <v>81136.2306110012</v>
          </cell>
          <cell r="FC239">
            <v>63047.619670820408</v>
          </cell>
          <cell r="FD239">
            <v>75085.686625534945</v>
          </cell>
          <cell r="FE239">
            <v>115252.46328437059</v>
          </cell>
          <cell r="FF239">
            <v>5596.5</v>
          </cell>
          <cell r="FG239">
            <v>10696.96</v>
          </cell>
          <cell r="FH239">
            <v>76041.279999999999</v>
          </cell>
          <cell r="FI239">
            <v>41798.769999999997</v>
          </cell>
          <cell r="FJ239">
            <v>88788.45</v>
          </cell>
          <cell r="FK239">
            <v>110473.68</v>
          </cell>
          <cell r="FL239">
            <v>109565.42037740815</v>
          </cell>
          <cell r="FM239">
            <v>124419.69208754679</v>
          </cell>
          <cell r="FN239">
            <v>85243.991563833144</v>
          </cell>
          <cell r="FO239">
            <v>60882.669422327868</v>
          </cell>
          <cell r="FP239">
            <v>95379.222478132157</v>
          </cell>
          <cell r="FQ239">
            <v>157547.37047075186</v>
          </cell>
        </row>
        <row r="240">
          <cell r="D240" t="str">
            <v>7142p</v>
          </cell>
          <cell r="E240" t="str">
            <v>Naknade za korišćenje prirodnih dobara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41340.351166230052</v>
          </cell>
          <cell r="CM240">
            <v>60139.779509022002</v>
          </cell>
          <cell r="CN240">
            <v>65829.577299673969</v>
          </cell>
          <cell r="CO240">
            <v>89073.136876231671</v>
          </cell>
          <cell r="CP240">
            <v>107142.13571005454</v>
          </cell>
          <cell r="CQ240">
            <v>116641.17968953511</v>
          </cell>
          <cell r="CR240">
            <v>121973.85521455987</v>
          </cell>
          <cell r="CS240">
            <v>148251.86009824905</v>
          </cell>
          <cell r="CT240">
            <v>118685.96121228721</v>
          </cell>
          <cell r="CU240">
            <v>151103.61106134616</v>
          </cell>
          <cell r="CV240">
            <v>112378.6351175053</v>
          </cell>
          <cell r="CW240">
            <v>140815.61349906723</v>
          </cell>
          <cell r="CX240">
            <v>68560.439383830249</v>
          </cell>
          <cell r="CY240">
            <v>158760.55168773123</v>
          </cell>
          <cell r="CZ240">
            <v>86996.200905318663</v>
          </cell>
          <cell r="DA240">
            <v>139217.3680976172</v>
          </cell>
          <cell r="DB240">
            <v>88290.272881141384</v>
          </cell>
          <cell r="DC240">
            <v>150975.511135493</v>
          </cell>
          <cell r="DD240">
            <v>282556.34547435516</v>
          </cell>
          <cell r="DE240">
            <v>250904.43065756923</v>
          </cell>
          <cell r="DF240">
            <v>340061.28023376479</v>
          </cell>
          <cell r="DG240">
            <v>157592.48517262322</v>
          </cell>
          <cell r="DH240">
            <v>139352.60641494626</v>
          </cell>
          <cell r="DI240">
            <v>134698.27532869682</v>
          </cell>
          <cell r="DJ240">
            <v>163688.07967515636</v>
          </cell>
          <cell r="DK240">
            <v>90905.35686991681</v>
          </cell>
          <cell r="DL240">
            <v>98007.612822822353</v>
          </cell>
          <cell r="DM240">
            <v>91409.708454938518</v>
          </cell>
          <cell r="DN240">
            <v>78032.019925949106</v>
          </cell>
          <cell r="DO240">
            <v>150864.85486163228</v>
          </cell>
          <cell r="DP240">
            <v>256250.49292683334</v>
          </cell>
          <cell r="DQ240">
            <v>209293.89367173167</v>
          </cell>
          <cell r="DR240">
            <v>258949.16576993524</v>
          </cell>
          <cell r="DS240">
            <v>189657.6182675848</v>
          </cell>
          <cell r="DT240">
            <v>185172.68018158595</v>
          </cell>
          <cell r="DU240">
            <v>265693.59929246287</v>
          </cell>
          <cell r="DV240">
            <v>141244.6619644333</v>
          </cell>
          <cell r="DW240">
            <v>132627.5717206019</v>
          </cell>
          <cell r="DX240">
            <v>75022.932200219817</v>
          </cell>
          <cell r="DY240">
            <v>99216.551535189385</v>
          </cell>
          <cell r="DZ240">
            <v>110958.9595201217</v>
          </cell>
          <cell r="EA240">
            <v>214488.59675251579</v>
          </cell>
          <cell r="EB240">
            <v>274811.78746787773</v>
          </cell>
          <cell r="EC240">
            <v>201923.07696795749</v>
          </cell>
          <cell r="ED240">
            <v>241712.2312175722</v>
          </cell>
          <cell r="EE240">
            <v>178290.12325369866</v>
          </cell>
          <cell r="EF240">
            <v>189660.5236399571</v>
          </cell>
          <cell r="EG240">
            <v>248031.79562019164</v>
          </cell>
          <cell r="EH240">
            <v>150122.61261312215</v>
          </cell>
          <cell r="EI240">
            <v>102680.85440870571</v>
          </cell>
          <cell r="EJ240">
            <v>62000.041883971739</v>
          </cell>
          <cell r="EK240">
            <v>107257.85454459381</v>
          </cell>
          <cell r="EL240">
            <v>140050.44906459926</v>
          </cell>
          <cell r="EM240">
            <v>255365.59006042351</v>
          </cell>
          <cell r="EN240">
            <v>315320.03175460704</v>
          </cell>
          <cell r="EO240">
            <v>302953.36524819257</v>
          </cell>
          <cell r="EP240">
            <v>84270.617288607173</v>
          </cell>
          <cell r="EQ240">
            <v>199541.61212652383</v>
          </cell>
          <cell r="ER240">
            <v>204496.39657477941</v>
          </cell>
          <cell r="ES240">
            <v>769036.7872575639</v>
          </cell>
          <cell r="ET240">
            <v>120406.14</v>
          </cell>
          <cell r="EU240">
            <v>138658.04999999999</v>
          </cell>
          <cell r="EV240">
            <v>485233.25</v>
          </cell>
          <cell r="EW240">
            <v>85828.09</v>
          </cell>
          <cell r="EX240">
            <v>283390.12</v>
          </cell>
          <cell r="EY240">
            <v>262222.99</v>
          </cell>
          <cell r="EZ240">
            <v>427823.77823206456</v>
          </cell>
          <cell r="FA240">
            <v>308480.23062630981</v>
          </cell>
          <cell r="FB240">
            <v>101554.75344945276</v>
          </cell>
          <cell r="FC240">
            <v>490936.60624941072</v>
          </cell>
          <cell r="FD240">
            <v>422512.69031992706</v>
          </cell>
          <cell r="FE240">
            <v>1131816.4796864912</v>
          </cell>
          <cell r="FF240">
            <v>111165.46</v>
          </cell>
          <cell r="FG240">
            <v>101009.27</v>
          </cell>
          <cell r="FH240">
            <v>694197.59</v>
          </cell>
          <cell r="FI240">
            <v>315889.09000000003</v>
          </cell>
          <cell r="FJ240">
            <v>290980.86</v>
          </cell>
          <cell r="FK240">
            <v>135939.44</v>
          </cell>
          <cell r="FL240">
            <v>452053.82607907202</v>
          </cell>
          <cell r="FM240">
            <v>424603.35461978533</v>
          </cell>
          <cell r="FN240">
            <v>298337.42192308779</v>
          </cell>
          <cell r="FO240">
            <v>330273.50681300677</v>
          </cell>
          <cell r="FP240">
            <v>280701.63213949924</v>
          </cell>
          <cell r="FQ240">
            <v>1019182.998025549</v>
          </cell>
        </row>
        <row r="241">
          <cell r="D241" t="str">
            <v>7143p</v>
          </cell>
          <cell r="E241" t="str">
            <v>Ekološke naknade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247124.22503235005</v>
          </cell>
          <cell r="CM241">
            <v>2218.5560408142283</v>
          </cell>
          <cell r="CN241">
            <v>13432.213424296489</v>
          </cell>
          <cell r="CO241">
            <v>71796.626625634046</v>
          </cell>
          <cell r="CP241">
            <v>10921.311327090261</v>
          </cell>
          <cell r="CQ241">
            <v>234115.89884799815</v>
          </cell>
          <cell r="CR241">
            <v>48074.023137452277</v>
          </cell>
          <cell r="CS241">
            <v>43662.795502239882</v>
          </cell>
          <cell r="CT241">
            <v>84724.058721427253</v>
          </cell>
          <cell r="CU241">
            <v>89541.155584391992</v>
          </cell>
          <cell r="CV241">
            <v>469.11923673154934</v>
          </cell>
          <cell r="CW241">
            <v>60078.090968156321</v>
          </cell>
          <cell r="CX241">
            <v>8283.3722056747156</v>
          </cell>
          <cell r="CY241">
            <v>438.42431824711196</v>
          </cell>
          <cell r="CZ241">
            <v>76941.598341280071</v>
          </cell>
          <cell r="DA241">
            <v>179198.95167301106</v>
          </cell>
          <cell r="DB241">
            <v>22946.159958340497</v>
          </cell>
          <cell r="DC241">
            <v>1047.213826418807</v>
          </cell>
          <cell r="DD241">
            <v>1252.6546053293903</v>
          </cell>
          <cell r="DE241">
            <v>57902.127626807072</v>
          </cell>
          <cell r="DF241">
            <v>19062.836179061087</v>
          </cell>
          <cell r="DG241">
            <v>18058.764916213506</v>
          </cell>
          <cell r="DH241">
            <v>19001.902444036212</v>
          </cell>
          <cell r="DI241">
            <v>20239.874881699459</v>
          </cell>
          <cell r="DJ241">
            <v>2367.4339171784272</v>
          </cell>
          <cell r="DK241">
            <v>0</v>
          </cell>
          <cell r="DL241">
            <v>40410.366903433649</v>
          </cell>
          <cell r="DM241">
            <v>43673.766030272527</v>
          </cell>
          <cell r="DN241">
            <v>48697.218049168456</v>
          </cell>
          <cell r="DO241">
            <v>28058.628252786773</v>
          </cell>
          <cell r="DP241">
            <v>28615.717705993182</v>
          </cell>
          <cell r="DQ241">
            <v>35942.611669914681</v>
          </cell>
          <cell r="DR241">
            <v>53119.201887165254</v>
          </cell>
          <cell r="DS241">
            <v>31178.040071409196</v>
          </cell>
          <cell r="DT241">
            <v>49058.246950393717</v>
          </cell>
          <cell r="DU241">
            <v>71740.127157925483</v>
          </cell>
          <cell r="DV241">
            <v>3284.78369653543</v>
          </cell>
          <cell r="DW241">
            <v>2269.306196700717</v>
          </cell>
          <cell r="DX241">
            <v>27640.482074977219</v>
          </cell>
          <cell r="DY241">
            <v>58104.02952794826</v>
          </cell>
          <cell r="DZ241">
            <v>18881.251337257268</v>
          </cell>
          <cell r="EA241">
            <v>1369.6704992694813</v>
          </cell>
          <cell r="EB241">
            <v>8326.0861660274149</v>
          </cell>
          <cell r="EC241">
            <v>27290.235287486965</v>
          </cell>
          <cell r="ED241">
            <v>35610.663814501328</v>
          </cell>
          <cell r="EE241">
            <v>16810.881425862124</v>
          </cell>
          <cell r="EF241">
            <v>29508.770272492733</v>
          </cell>
          <cell r="EG241">
            <v>19168.269312206052</v>
          </cell>
          <cell r="EH241">
            <v>2965.0662544015604</v>
          </cell>
          <cell r="EI241">
            <v>3597.97531571437</v>
          </cell>
          <cell r="EJ241">
            <v>15939.88855455729</v>
          </cell>
          <cell r="EK241">
            <v>3578.4718980188218</v>
          </cell>
          <cell r="EL241">
            <v>4107.881622022468</v>
          </cell>
          <cell r="EM241">
            <v>10253.002002270388</v>
          </cell>
          <cell r="EN241">
            <v>10138.194284912157</v>
          </cell>
          <cell r="EO241">
            <v>12229.299012722875</v>
          </cell>
          <cell r="EP241">
            <v>8372.1443745187134</v>
          </cell>
          <cell r="EQ241">
            <v>54321.6046728742</v>
          </cell>
          <cell r="ER241">
            <v>23637.486129391396</v>
          </cell>
          <cell r="ES241">
            <v>29859.571678744607</v>
          </cell>
          <cell r="ET241">
            <v>1567.64</v>
          </cell>
          <cell r="EU241">
            <v>1648.75</v>
          </cell>
          <cell r="EV241">
            <v>4833.8900000000003</v>
          </cell>
          <cell r="EW241">
            <v>82035.429999999993</v>
          </cell>
          <cell r="EX241">
            <v>32311.79</v>
          </cell>
          <cell r="EY241">
            <v>65947.759999999995</v>
          </cell>
          <cell r="EZ241">
            <v>6439.5769781470781</v>
          </cell>
          <cell r="FA241">
            <v>6597.0523219903189</v>
          </cell>
          <cell r="FB241">
            <v>26781.326060323947</v>
          </cell>
          <cell r="FC241">
            <v>53280.576444127546</v>
          </cell>
          <cell r="FD241">
            <v>26370.2296477706</v>
          </cell>
          <cell r="FE241">
            <v>44853.954804359419</v>
          </cell>
          <cell r="FF241">
            <v>45324.14</v>
          </cell>
          <cell r="FG241">
            <v>46657.06</v>
          </cell>
          <cell r="FH241">
            <v>40888.620000000003</v>
          </cell>
          <cell r="FI241">
            <v>41064.94</v>
          </cell>
          <cell r="FJ241">
            <v>48239.28</v>
          </cell>
          <cell r="FK241">
            <v>41465.49</v>
          </cell>
          <cell r="FL241">
            <v>3829.6831968651454</v>
          </cell>
          <cell r="FM241">
            <v>1139.1263458106582</v>
          </cell>
          <cell r="FN241">
            <v>1590.8014385966756</v>
          </cell>
          <cell r="FO241">
            <v>39549.211171301606</v>
          </cell>
          <cell r="FP241">
            <v>24470.820853244768</v>
          </cell>
          <cell r="FQ241">
            <v>31293.971394181102</v>
          </cell>
        </row>
        <row r="242">
          <cell r="D242" t="str">
            <v>7144p</v>
          </cell>
          <cell r="E242" t="str">
            <v>Naknade za priređivanje igara na sreću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179354.57666904427</v>
          </cell>
          <cell r="CM242">
            <v>243144.83571010665</v>
          </cell>
          <cell r="CN242">
            <v>272906.32295692031</v>
          </cell>
          <cell r="CO242">
            <v>221192.91748194481</v>
          </cell>
          <cell r="CP242">
            <v>207998.45917902872</v>
          </cell>
          <cell r="CQ242">
            <v>199861.55134658315</v>
          </cell>
          <cell r="CR242">
            <v>279922.60601668584</v>
          </cell>
          <cell r="CS242">
            <v>259024.3495760845</v>
          </cell>
          <cell r="CT242">
            <v>163486.81222208266</v>
          </cell>
          <cell r="CU242">
            <v>229512.62016446379</v>
          </cell>
          <cell r="CV242">
            <v>278941.99950558663</v>
          </cell>
          <cell r="CW242">
            <v>363990.4823728159</v>
          </cell>
          <cell r="CX242">
            <v>218156.88822096359</v>
          </cell>
          <cell r="CY242">
            <v>255882.09299293195</v>
          </cell>
          <cell r="CZ242">
            <v>308454.01078105619</v>
          </cell>
          <cell r="DA242">
            <v>291256.03931849444</v>
          </cell>
          <cell r="DB242">
            <v>209319.05160094475</v>
          </cell>
          <cell r="DC242">
            <v>235732.32623325672</v>
          </cell>
          <cell r="DD242">
            <v>266247.77742806828</v>
          </cell>
          <cell r="DE242">
            <v>225983.32279932156</v>
          </cell>
          <cell r="DF242">
            <v>293786.09202076163</v>
          </cell>
          <cell r="DG242">
            <v>277605.57542804343</v>
          </cell>
          <cell r="DH242">
            <v>365063.29270523117</v>
          </cell>
          <cell r="DI242">
            <v>318856.58209443517</v>
          </cell>
          <cell r="DJ242">
            <v>319445.92309650168</v>
          </cell>
          <cell r="DK242">
            <v>318998.73382201703</v>
          </cell>
          <cell r="DL242">
            <v>294245.32468477928</v>
          </cell>
          <cell r="DM242">
            <v>265752.19135447987</v>
          </cell>
          <cell r="DN242">
            <v>214453.45539554683</v>
          </cell>
          <cell r="DO242">
            <v>280565.80798209948</v>
          </cell>
          <cell r="DP242">
            <v>345425.66023546911</v>
          </cell>
          <cell r="DQ242">
            <v>348533.94181510853</v>
          </cell>
          <cell r="DR242">
            <v>389407.98697328207</v>
          </cell>
          <cell r="DS242">
            <v>321498.02781153622</v>
          </cell>
          <cell r="DT242">
            <v>366619.64391910145</v>
          </cell>
          <cell r="DU242">
            <v>274723.21556605666</v>
          </cell>
          <cell r="DV242">
            <v>274866.6104062238</v>
          </cell>
          <cell r="DW242">
            <v>368642.02921444015</v>
          </cell>
          <cell r="DX242">
            <v>373455.37733147142</v>
          </cell>
          <cell r="DY242">
            <v>362572.87190317904</v>
          </cell>
          <cell r="DZ242">
            <v>341207.70178984426</v>
          </cell>
          <cell r="EA242">
            <v>415382.0270263236</v>
          </cell>
          <cell r="EB242">
            <v>509333.37649965467</v>
          </cell>
          <cell r="EC242">
            <v>579898.66962424282</v>
          </cell>
          <cell r="ED242">
            <v>598752.92395899515</v>
          </cell>
          <cell r="EE242">
            <v>463510.2518175203</v>
          </cell>
          <cell r="EF242">
            <v>525421.49813459138</v>
          </cell>
          <cell r="EG242">
            <v>549932.64107979089</v>
          </cell>
          <cell r="EH242">
            <v>492866.98583789798</v>
          </cell>
          <cell r="EI242">
            <v>683663.55508383294</v>
          </cell>
          <cell r="EJ242">
            <v>620353.08767352952</v>
          </cell>
          <cell r="EK242">
            <v>553422.43768277008</v>
          </cell>
          <cell r="EL242">
            <v>585803.27221382991</v>
          </cell>
          <cell r="EM242">
            <v>610193.81055610324</v>
          </cell>
          <cell r="EN242">
            <v>683917.63145641016</v>
          </cell>
          <cell r="EO242">
            <v>710331.7465520018</v>
          </cell>
          <cell r="EP242">
            <v>833999.64311835845</v>
          </cell>
          <cell r="EQ242">
            <v>992432.21106913115</v>
          </cell>
          <cell r="ER242">
            <v>707539.31377769227</v>
          </cell>
          <cell r="ES242">
            <v>833165.91557498614</v>
          </cell>
          <cell r="ET242">
            <v>564026.22</v>
          </cell>
          <cell r="EU242">
            <v>552007.56999999995</v>
          </cell>
          <cell r="EV242">
            <v>707063.83</v>
          </cell>
          <cell r="EW242">
            <v>581397.98</v>
          </cell>
          <cell r="EX242">
            <v>573080.97</v>
          </cell>
          <cell r="EY242">
            <v>1574566.11</v>
          </cell>
          <cell r="EZ242">
            <v>808813.86906079983</v>
          </cell>
          <cell r="FA242">
            <v>839144.32845079969</v>
          </cell>
          <cell r="FB242">
            <v>981148.10563879996</v>
          </cell>
          <cell r="FC242">
            <v>1163071.0112857998</v>
          </cell>
          <cell r="FD242">
            <v>835937.86976179981</v>
          </cell>
          <cell r="FE242">
            <v>980190.76372879976</v>
          </cell>
          <cell r="FF242">
            <v>654304.80000000005</v>
          </cell>
          <cell r="FG242">
            <v>660078.18000000005</v>
          </cell>
          <cell r="FH242">
            <v>634606.16</v>
          </cell>
          <cell r="FI242">
            <v>1775211.97</v>
          </cell>
          <cell r="FJ242">
            <v>687337.58</v>
          </cell>
          <cell r="FK242">
            <v>695892.2</v>
          </cell>
          <cell r="FL242">
            <v>963999.18196154176</v>
          </cell>
          <cell r="FM242">
            <v>816976.60377219575</v>
          </cell>
          <cell r="FN242">
            <v>918213.34360661427</v>
          </cell>
          <cell r="FO242">
            <v>944800.52110534231</v>
          </cell>
          <cell r="FP242">
            <v>826436.47532958095</v>
          </cell>
          <cell r="FQ242">
            <v>903868.87682472612</v>
          </cell>
        </row>
        <row r="243">
          <cell r="D243" t="str">
            <v>7148p</v>
          </cell>
          <cell r="E243" t="str">
            <v>Naknada za puteve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296047.35467364622</v>
          </cell>
          <cell r="CM243">
            <v>263097.27733410237</v>
          </cell>
          <cell r="CN243">
            <v>258207.78749936659</v>
          </cell>
          <cell r="CO243">
            <v>252033.27327615619</v>
          </cell>
          <cell r="CP243">
            <v>393422.49566954153</v>
          </cell>
          <cell r="CQ243">
            <v>426928.76100874052</v>
          </cell>
          <cell r="CR243">
            <v>419857.98023353948</v>
          </cell>
          <cell r="CS243">
            <v>387071.55225916719</v>
          </cell>
          <cell r="CT243">
            <v>657472.1958811942</v>
          </cell>
          <cell r="CU243">
            <v>206724.58866331077</v>
          </cell>
          <cell r="CV243">
            <v>263469.42623368697</v>
          </cell>
          <cell r="CW243">
            <v>214540.13832752779</v>
          </cell>
          <cell r="CX243">
            <v>183579.79065691191</v>
          </cell>
          <cell r="CY243">
            <v>170354.4182538364</v>
          </cell>
          <cell r="CZ243">
            <v>210009.94619420799</v>
          </cell>
          <cell r="DA243">
            <v>251630.44241899281</v>
          </cell>
          <cell r="DB243">
            <v>223289.79532645864</v>
          </cell>
          <cell r="DC243">
            <v>351783.78129680996</v>
          </cell>
          <cell r="DD243">
            <v>404590.35850671574</v>
          </cell>
          <cell r="DE243">
            <v>357989.68957817386</v>
          </cell>
          <cell r="DF243">
            <v>250924.7303258453</v>
          </cell>
          <cell r="DG243">
            <v>578231.79621344688</v>
          </cell>
          <cell r="DH243">
            <v>177457.81689161048</v>
          </cell>
          <cell r="DI243">
            <v>195909.45190988353</v>
          </cell>
          <cell r="DJ243">
            <v>144822.06243446615</v>
          </cell>
          <cell r="DK243">
            <v>125880.18416241767</v>
          </cell>
          <cell r="DL243">
            <v>219860.66482738673</v>
          </cell>
          <cell r="DM243">
            <v>274067.16827258805</v>
          </cell>
          <cell r="DN243">
            <v>306742.0420159304</v>
          </cell>
          <cell r="DO243">
            <v>389633.80794306961</v>
          </cell>
          <cell r="DP243">
            <v>372762.78747373755</v>
          </cell>
          <cell r="DQ243">
            <v>482296.22835699632</v>
          </cell>
          <cell r="DR243">
            <v>293579.60102164681</v>
          </cell>
          <cell r="DS243">
            <v>356487.65089904441</v>
          </cell>
          <cell r="DT243">
            <v>219114.74615508804</v>
          </cell>
          <cell r="DU243">
            <v>237620.11436197895</v>
          </cell>
          <cell r="DV243">
            <v>84616.60472449426</v>
          </cell>
          <cell r="DW243">
            <v>77821.616741707548</v>
          </cell>
          <cell r="DX243">
            <v>106862.51133505894</v>
          </cell>
          <cell r="DY243">
            <v>129716.10897599667</v>
          </cell>
          <cell r="DZ243">
            <v>222198.12095220754</v>
          </cell>
          <cell r="EA243">
            <v>570153.49564384483</v>
          </cell>
          <cell r="EB243">
            <v>582555.39105268521</v>
          </cell>
          <cell r="EC243">
            <v>707919.34202449047</v>
          </cell>
          <cell r="ED243">
            <v>744070.32411620161</v>
          </cell>
          <cell r="EE243">
            <v>535838.42520718498</v>
          </cell>
          <cell r="EF243">
            <v>376519.01470367727</v>
          </cell>
          <cell r="EG243">
            <v>237713.3689315794</v>
          </cell>
          <cell r="EH243">
            <v>140693.51064336361</v>
          </cell>
          <cell r="EI243">
            <v>136488.8640418959</v>
          </cell>
          <cell r="EJ243">
            <v>273154.91395946842</v>
          </cell>
          <cell r="EK243">
            <v>248333.35994739988</v>
          </cell>
          <cell r="EL243">
            <v>276256.70449231</v>
          </cell>
          <cell r="EM243">
            <v>489335.9365225854</v>
          </cell>
          <cell r="EN243">
            <v>668072.73027239926</v>
          </cell>
          <cell r="EO243">
            <v>384274.41653134575</v>
          </cell>
          <cell r="EP243">
            <v>1019558.9221762291</v>
          </cell>
          <cell r="EQ243">
            <v>289500.15704486938</v>
          </cell>
          <cell r="ER243">
            <v>274610.02074888558</v>
          </cell>
          <cell r="ES243">
            <v>354985.8581213305</v>
          </cell>
          <cell r="ET243">
            <v>202641</v>
          </cell>
          <cell r="EU243">
            <v>112102.37</v>
          </cell>
          <cell r="EV243">
            <v>275039.51</v>
          </cell>
          <cell r="EW243">
            <v>232219.69</v>
          </cell>
          <cell r="EX243">
            <v>259238.01</v>
          </cell>
          <cell r="EY243">
            <v>411052.69</v>
          </cell>
          <cell r="EZ243">
            <v>408608.91921992507</v>
          </cell>
          <cell r="FA243">
            <v>359052.29337502766</v>
          </cell>
          <cell r="FB243">
            <v>796654.93853226851</v>
          </cell>
          <cell r="FC243">
            <v>298305.8538680065</v>
          </cell>
          <cell r="FD243">
            <v>279151.26407301734</v>
          </cell>
          <cell r="FE243">
            <v>330849.48508459091</v>
          </cell>
          <cell r="FF243">
            <v>106207.67</v>
          </cell>
          <cell r="FG243">
            <v>203595.89</v>
          </cell>
          <cell r="FH243">
            <v>241900.04</v>
          </cell>
          <cell r="FI243">
            <v>248172.78</v>
          </cell>
          <cell r="FJ243">
            <v>300826.94</v>
          </cell>
          <cell r="FK243">
            <v>367688.93</v>
          </cell>
          <cell r="FL243">
            <v>437561.45783439319</v>
          </cell>
          <cell r="FM243">
            <v>373492.30937615345</v>
          </cell>
          <cell r="FN243">
            <v>267665.67148390395</v>
          </cell>
          <cell r="FO243">
            <v>283675.59637904644</v>
          </cell>
          <cell r="FP243">
            <v>240308.10538930705</v>
          </cell>
          <cell r="FQ243">
            <v>241438.34133719554</v>
          </cell>
        </row>
        <row r="244">
          <cell r="D244" t="str">
            <v>7149p</v>
          </cell>
          <cell r="E244" t="str">
            <v>Ostale naknade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143936.23583426693</v>
          </cell>
          <cell r="CM244">
            <v>276953.59591870417</v>
          </cell>
          <cell r="CN244">
            <v>153923.92339675705</v>
          </cell>
          <cell r="CO244">
            <v>884797.20269732864</v>
          </cell>
          <cell r="CP244">
            <v>182474.89665425106</v>
          </cell>
          <cell r="CQ244">
            <v>168082.99010499663</v>
          </cell>
          <cell r="CR244">
            <v>1091742.087938728</v>
          </cell>
          <cell r="CS244">
            <v>151004.93896901025</v>
          </cell>
          <cell r="CT244">
            <v>209496.32691722366</v>
          </cell>
          <cell r="CU244">
            <v>301002.38443604641</v>
          </cell>
          <cell r="CV244">
            <v>153753.64206304651</v>
          </cell>
          <cell r="CW244">
            <v>256163.44594317174</v>
          </cell>
          <cell r="CX244">
            <v>382691.86892300961</v>
          </cell>
          <cell r="CY244">
            <v>546360.51911575894</v>
          </cell>
          <cell r="CZ244">
            <v>688986.50015430432</v>
          </cell>
          <cell r="DA244">
            <v>98711.216119666002</v>
          </cell>
          <cell r="DB244">
            <v>73947.373394466355</v>
          </cell>
          <cell r="DC244">
            <v>139461.13398961752</v>
          </cell>
          <cell r="DD244">
            <v>160571.2969584376</v>
          </cell>
          <cell r="DE244">
            <v>94937.00458792159</v>
          </cell>
          <cell r="DF244">
            <v>323212.76571102644</v>
          </cell>
          <cell r="DG244">
            <v>164139.83342686231</v>
          </cell>
          <cell r="DH244">
            <v>452436.956439993</v>
          </cell>
          <cell r="DI244">
            <v>155701.09690783496</v>
          </cell>
          <cell r="DJ244">
            <v>494636.87328234053</v>
          </cell>
          <cell r="DK244">
            <v>206127.48968652874</v>
          </cell>
          <cell r="DL244">
            <v>117844.64373861274</v>
          </cell>
          <cell r="DM244">
            <v>29005.833178814471</v>
          </cell>
          <cell r="DN244">
            <v>438636.16407623084</v>
          </cell>
          <cell r="DO244">
            <v>311120.38779153361</v>
          </cell>
          <cell r="DP244">
            <v>270623.02589880384</v>
          </cell>
          <cell r="DQ244">
            <v>57689.035864547768</v>
          </cell>
          <cell r="DR244">
            <v>181573.79639061712</v>
          </cell>
          <cell r="DS244">
            <v>408871.0720941028</v>
          </cell>
          <cell r="DT244">
            <v>218163.61219474112</v>
          </cell>
          <cell r="DU244">
            <v>398488.78284660232</v>
          </cell>
          <cell r="DV244">
            <v>314822.27660891699</v>
          </cell>
          <cell r="DW244">
            <v>251374.00364091332</v>
          </cell>
          <cell r="DX244">
            <v>500426.12967162381</v>
          </cell>
          <cell r="DY244">
            <v>133480.47206815367</v>
          </cell>
          <cell r="DZ244">
            <v>477973.76453493466</v>
          </cell>
          <cell r="EA244">
            <v>369320.42172196513</v>
          </cell>
          <cell r="EB244">
            <v>466505.68454049353</v>
          </cell>
          <cell r="EC244">
            <v>158283.98513983781</v>
          </cell>
          <cell r="ED244">
            <v>287020.6855660039</v>
          </cell>
          <cell r="EE244">
            <v>922467.94211029971</v>
          </cell>
          <cell r="EF244">
            <v>310738.11720032163</v>
          </cell>
          <cell r="EG244">
            <v>401682.0374982591</v>
          </cell>
          <cell r="EH244">
            <v>879313.81627739081</v>
          </cell>
          <cell r="EI244">
            <v>281749.44570617698</v>
          </cell>
          <cell r="EJ244">
            <v>321869.95743084693</v>
          </cell>
          <cell r="EK244">
            <v>1034996.1804342078</v>
          </cell>
          <cell r="EL244">
            <v>263868.69203078677</v>
          </cell>
          <cell r="EM244">
            <v>387671.99464153405</v>
          </cell>
          <cell r="EN244">
            <v>1080476.3643678469</v>
          </cell>
          <cell r="EO244">
            <v>347417.39223819779</v>
          </cell>
          <cell r="EP244">
            <v>467416.38764105923</v>
          </cell>
          <cell r="EQ244">
            <v>1197599.8571213919</v>
          </cell>
          <cell r="ER244">
            <v>359542.15693615889</v>
          </cell>
          <cell r="ES244">
            <v>349379.09851760149</v>
          </cell>
          <cell r="ET244">
            <v>856147.47</v>
          </cell>
          <cell r="EU244">
            <v>1035296.43</v>
          </cell>
          <cell r="EV244">
            <v>510978.97</v>
          </cell>
          <cell r="EW244">
            <v>1324875.1499999999</v>
          </cell>
          <cell r="EX244">
            <v>315868.19</v>
          </cell>
          <cell r="EY244">
            <v>444544.73</v>
          </cell>
          <cell r="EZ244">
            <v>1052819.6538434231</v>
          </cell>
          <cell r="FA244">
            <v>298793.30344781693</v>
          </cell>
          <cell r="FB244">
            <v>466155.7376723995</v>
          </cell>
          <cell r="FC244">
            <v>993979.36175438785</v>
          </cell>
          <cell r="FD244">
            <v>518464.28015413362</v>
          </cell>
          <cell r="FE244">
            <v>761492.32575512072</v>
          </cell>
          <cell r="FF244">
            <v>1392404.68</v>
          </cell>
          <cell r="FG244">
            <v>519360.5</v>
          </cell>
          <cell r="FH244">
            <v>720883.81</v>
          </cell>
          <cell r="FI244">
            <v>887995.83</v>
          </cell>
          <cell r="FJ244">
            <v>376418.09</v>
          </cell>
          <cell r="FK244">
            <v>729681.57</v>
          </cell>
          <cell r="FL244">
            <v>1844605.8128453919</v>
          </cell>
          <cell r="FM244">
            <v>628508.80236498977</v>
          </cell>
          <cell r="FN244">
            <v>937985.35482457001</v>
          </cell>
          <cell r="FO244">
            <v>1627558.8697496764</v>
          </cell>
          <cell r="FP244">
            <v>1144694.2395775015</v>
          </cell>
          <cell r="FQ244">
            <v>1000206.07743787</v>
          </cell>
        </row>
        <row r="245">
          <cell r="A245">
            <v>0</v>
          </cell>
          <cell r="B245">
            <v>0</v>
          </cell>
          <cell r="C245">
            <v>715</v>
          </cell>
          <cell r="D245" t="str">
            <v>715p</v>
          </cell>
          <cell r="E245" t="str">
            <v>Ostali prihodi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923442.3429132913</v>
          </cell>
          <cell r="CM245">
            <v>1777418.9190493901</v>
          </cell>
          <cell r="CN245">
            <v>2321412.8253925741</v>
          </cell>
          <cell r="CO245">
            <v>1637829.2535735941</v>
          </cell>
          <cell r="CP245">
            <v>1886272.7717710272</v>
          </cell>
          <cell r="CQ245">
            <v>1533956.11443653</v>
          </cell>
          <cell r="CR245">
            <v>3092390.5965000256</v>
          </cell>
          <cell r="CS245">
            <v>2409748.3951187199</v>
          </cell>
          <cell r="CT245">
            <v>1476812.0861061718</v>
          </cell>
          <cell r="CU245">
            <v>1888437.4129044577</v>
          </cell>
          <cell r="CV245">
            <v>2006775.4309992469</v>
          </cell>
          <cell r="CW245">
            <v>8463643.2651979905</v>
          </cell>
          <cell r="CX245">
            <v>2128432.1735986122</v>
          </cell>
          <cell r="CY245">
            <v>1320017.4642991112</v>
          </cell>
          <cell r="CZ245">
            <v>1521512.068415079</v>
          </cell>
          <cell r="DA245">
            <v>2595680.0159037258</v>
          </cell>
          <cell r="DB245">
            <v>2783027.0466008885</v>
          </cell>
          <cell r="DC245">
            <v>1934475.5951932021</v>
          </cell>
          <cell r="DD245">
            <v>3103592.0848331661</v>
          </cell>
          <cell r="DE245">
            <v>2451881.0862679579</v>
          </cell>
          <cell r="DF245">
            <v>2469058.8016255274</v>
          </cell>
          <cell r="DG245">
            <v>2200822.8981059212</v>
          </cell>
          <cell r="DH245">
            <v>4135986.1632531187</v>
          </cell>
          <cell r="DI245">
            <v>4766285.5166419055</v>
          </cell>
          <cell r="DJ245">
            <v>2409154.3623507507</v>
          </cell>
          <cell r="DK245">
            <v>1483280.3928009064</v>
          </cell>
          <cell r="DL245">
            <v>2006908.1745379991</v>
          </cell>
          <cell r="DM245">
            <v>3182289.9559581177</v>
          </cell>
          <cell r="DN245">
            <v>4231375.2243007179</v>
          </cell>
          <cell r="DO245">
            <v>3386393.9761406584</v>
          </cell>
          <cell r="DP245">
            <v>3090446.9975072816</v>
          </cell>
          <cell r="DQ245">
            <v>3087498.4129390134</v>
          </cell>
          <cell r="DR245">
            <v>2917378.1773197968</v>
          </cell>
          <cell r="DS245">
            <v>2584038.1357656354</v>
          </cell>
          <cell r="DT245">
            <v>3191275.8352530822</v>
          </cell>
          <cell r="DU245">
            <v>5396946.6881590188</v>
          </cell>
          <cell r="DV245">
            <v>3695677.3428100054</v>
          </cell>
          <cell r="DW245">
            <v>2748948.1269429871</v>
          </cell>
          <cell r="DX245">
            <v>3437534.4688711073</v>
          </cell>
          <cell r="DY245">
            <v>4310053.4851114023</v>
          </cell>
          <cell r="DZ245">
            <v>4691720.2243610416</v>
          </cell>
          <cell r="EA245">
            <v>7347424.3207463743</v>
          </cell>
          <cell r="EB245">
            <v>7513005.0166636882</v>
          </cell>
          <cell r="EC245">
            <v>7727362.0985374814</v>
          </cell>
          <cell r="ED245">
            <v>3713024.1621761573</v>
          </cell>
          <cell r="EE245">
            <v>3090680.5408276808</v>
          </cell>
          <cell r="EF245">
            <v>3793073.2615852021</v>
          </cell>
          <cell r="EG245">
            <v>6660284.6574711353</v>
          </cell>
          <cell r="EH245">
            <v>1168350.4302555511</v>
          </cell>
          <cell r="EI245">
            <v>1798869.4036121303</v>
          </cell>
          <cell r="EJ245">
            <v>4217567.8031770149</v>
          </cell>
          <cell r="EK245">
            <v>4791550.5507069705</v>
          </cell>
          <cell r="EL245">
            <v>2759327.8496096786</v>
          </cell>
          <cell r="EM245">
            <v>4234177.9201608691</v>
          </cell>
          <cell r="EN245">
            <v>2756294.0427416707</v>
          </cell>
          <cell r="EO245">
            <v>3422485.7897798368</v>
          </cell>
          <cell r="EP245">
            <v>2475503.0918674311</v>
          </cell>
          <cell r="EQ245">
            <v>2324139.1651606886</v>
          </cell>
          <cell r="ER245">
            <v>2273693.8538731383</v>
          </cell>
          <cell r="ES245">
            <v>5169176.3101685084</v>
          </cell>
          <cell r="ET245">
            <v>2425520.8099999996</v>
          </cell>
          <cell r="EU245">
            <v>1609741.96</v>
          </cell>
          <cell r="EV245">
            <v>2046839.3099999998</v>
          </cell>
          <cell r="EW245">
            <v>5482431.4299999997</v>
          </cell>
          <cell r="EX245">
            <v>2151437.83</v>
          </cell>
          <cell r="EY245">
            <v>2740294.16</v>
          </cell>
          <cell r="EZ245">
            <v>3610099.6149461018</v>
          </cell>
          <cell r="FA245">
            <v>2856432.7673175023</v>
          </cell>
          <cell r="FB245">
            <v>38693622.019299239</v>
          </cell>
          <cell r="FC245">
            <v>3080614.3453884441</v>
          </cell>
          <cell r="FD245">
            <v>2054798.3756645597</v>
          </cell>
          <cell r="FE245">
            <v>4981072.0471647922</v>
          </cell>
          <cell r="FF245">
            <v>1567288.04</v>
          </cell>
          <cell r="FG245">
            <v>2199531.1</v>
          </cell>
          <cell r="FH245">
            <v>3194097.81</v>
          </cell>
          <cell r="FI245">
            <v>2385711.15</v>
          </cell>
          <cell r="FJ245">
            <v>7159438.3900000006</v>
          </cell>
          <cell r="FK245">
            <v>3263135.44</v>
          </cell>
          <cell r="FL245">
            <v>3782335.0282840966</v>
          </cell>
          <cell r="FM245">
            <v>3340173.0404689522</v>
          </cell>
          <cell r="FN245">
            <v>2689732.0664405972</v>
          </cell>
          <cell r="FO245">
            <v>37215962.809770532</v>
          </cell>
          <cell r="FP245">
            <v>3512092.3071244648</v>
          </cell>
          <cell r="FQ245">
            <v>7138953.7303113183</v>
          </cell>
          <cell r="FR245">
            <v>0</v>
          </cell>
        </row>
        <row r="246">
          <cell r="D246" t="str">
            <v>7151p</v>
          </cell>
          <cell r="E246" t="str">
            <v>Prihodi od kapitala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98721.240703580421</v>
          </cell>
          <cell r="CM246">
            <v>199006.9554647851</v>
          </cell>
          <cell r="CN246">
            <v>292621.907293392</v>
          </cell>
          <cell r="CO246">
            <v>284997.00106043334</v>
          </cell>
          <cell r="CP246">
            <v>65352.292316141793</v>
          </cell>
          <cell r="CQ246">
            <v>88560.434385360481</v>
          </cell>
          <cell r="CR246">
            <v>1239363.1697599126</v>
          </cell>
          <cell r="CS246">
            <v>88219.936051167344</v>
          </cell>
          <cell r="CT246">
            <v>39016.234769396273</v>
          </cell>
          <cell r="CU246">
            <v>27677.405106364404</v>
          </cell>
          <cell r="CV246">
            <v>537263.99134649755</v>
          </cell>
          <cell r="CW246">
            <v>5854494.6857544566</v>
          </cell>
          <cell r="CX246">
            <v>9591.9361269248839</v>
          </cell>
          <cell r="CY246">
            <v>14192.527552946081</v>
          </cell>
          <cell r="CZ246">
            <v>42685.597995647251</v>
          </cell>
          <cell r="DA246">
            <v>907796.75200148032</v>
          </cell>
          <cell r="DB246">
            <v>233793.93329700391</v>
          </cell>
          <cell r="DC246">
            <v>104006.28981622387</v>
          </cell>
          <cell r="DD246">
            <v>72531.959400060427</v>
          </cell>
          <cell r="DE246">
            <v>7130.6443796449739</v>
          </cell>
          <cell r="DF246">
            <v>29236.203122810326</v>
          </cell>
          <cell r="DG246">
            <v>68741.409645039341</v>
          </cell>
          <cell r="DH246">
            <v>1926287.3644220931</v>
          </cell>
          <cell r="DI246">
            <v>2117612.1246805554</v>
          </cell>
          <cell r="DJ246">
            <v>835593.46597761521</v>
          </cell>
          <cell r="DK246">
            <v>16641.154904242125</v>
          </cell>
          <cell r="DL246">
            <v>83325.284891318326</v>
          </cell>
          <cell r="DM246">
            <v>1049974.2198905707</v>
          </cell>
          <cell r="DN246">
            <v>1266544.8347054499</v>
          </cell>
          <cell r="DO246">
            <v>126965.33533716292</v>
          </cell>
          <cell r="DP246">
            <v>210938.68314856652</v>
          </cell>
          <cell r="DQ246">
            <v>44371.297523195317</v>
          </cell>
          <cell r="DR246">
            <v>243990.78190129937</v>
          </cell>
          <cell r="DS246">
            <v>351811.91558337392</v>
          </cell>
          <cell r="DT246">
            <v>945388.91983147396</v>
          </cell>
          <cell r="DU246">
            <v>1488732.983594971</v>
          </cell>
          <cell r="DV246">
            <v>622243.43742548791</v>
          </cell>
          <cell r="DW246">
            <v>21734.434026843694</v>
          </cell>
          <cell r="DX246">
            <v>281340.35395874374</v>
          </cell>
          <cell r="DY246">
            <v>1019759.8293697287</v>
          </cell>
          <cell r="DZ246">
            <v>384420.98845440196</v>
          </cell>
          <cell r="EA246">
            <v>120000</v>
          </cell>
          <cell r="EB246">
            <v>120000</v>
          </cell>
          <cell r="EC246">
            <v>120000</v>
          </cell>
          <cell r="ED246">
            <v>120000</v>
          </cell>
          <cell r="EE246">
            <v>120000</v>
          </cell>
          <cell r="EF246">
            <v>355667.30266589002</v>
          </cell>
          <cell r="EG246">
            <v>470066.24805447197</v>
          </cell>
          <cell r="EH246">
            <v>30048.644929528429</v>
          </cell>
          <cell r="EI246">
            <v>80473.644045489491</v>
          </cell>
          <cell r="EJ246">
            <v>1404189.093906089</v>
          </cell>
          <cell r="EK246">
            <v>1328416.200613881</v>
          </cell>
          <cell r="EL246">
            <v>450581.90470515285</v>
          </cell>
          <cell r="EM246">
            <v>900688.67790029547</v>
          </cell>
          <cell r="EN246">
            <v>22280.476069529152</v>
          </cell>
          <cell r="EO246">
            <v>442373.01667031931</v>
          </cell>
          <cell r="EP246">
            <v>67111.538100177306</v>
          </cell>
          <cell r="EQ246">
            <v>10991.859729111729</v>
          </cell>
          <cell r="ER246">
            <v>211979.94954489946</v>
          </cell>
          <cell r="ES246">
            <v>111649.12311579252</v>
          </cell>
          <cell r="ET246">
            <v>757682.7</v>
          </cell>
          <cell r="EU246">
            <v>26758.59</v>
          </cell>
          <cell r="EV246">
            <v>211659.24</v>
          </cell>
          <cell r="EW246">
            <v>1943319.77</v>
          </cell>
          <cell r="EX246">
            <v>60036.480000000003</v>
          </cell>
          <cell r="EY246">
            <v>94564.29</v>
          </cell>
          <cell r="EZ246">
            <v>500000</v>
          </cell>
          <cell r="FA246">
            <v>46562.556250299996</v>
          </cell>
          <cell r="FB246">
            <v>36675374.437274866</v>
          </cell>
          <cell r="FC246">
            <v>21499.42739057132</v>
          </cell>
          <cell r="FD246">
            <v>75015.817662992529</v>
          </cell>
          <cell r="FE246">
            <v>391669.17944445845</v>
          </cell>
          <cell r="FF246">
            <v>319074</v>
          </cell>
          <cell r="FG246">
            <v>248883.21</v>
          </cell>
          <cell r="FH246">
            <v>186917.08</v>
          </cell>
          <cell r="FI246">
            <v>63899.67</v>
          </cell>
          <cell r="FJ246">
            <v>3605086.71</v>
          </cell>
          <cell r="FK246">
            <v>707894.38</v>
          </cell>
          <cell r="FL246">
            <v>69107.90889139846</v>
          </cell>
          <cell r="FM246">
            <v>21215.989032920785</v>
          </cell>
          <cell r="FN246">
            <v>641038.65966069698</v>
          </cell>
          <cell r="FO246">
            <v>35029471.377122626</v>
          </cell>
          <cell r="FP246">
            <v>82517.189184354618</v>
          </cell>
          <cell r="FQ246">
            <v>4275778.4187080413</v>
          </cell>
        </row>
        <row r="247">
          <cell r="D247" t="str">
            <v>7152p</v>
          </cell>
          <cell r="E247" t="str">
            <v>Novčane kazne i oduzete imovinske koristi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383042.28989708459</v>
          </cell>
          <cell r="CM247">
            <v>477254.92582153057</v>
          </cell>
          <cell r="CN247">
            <v>683436.22345265537</v>
          </cell>
          <cell r="CO247">
            <v>618670.23229595972</v>
          </cell>
          <cell r="CP247">
            <v>674710.24948405835</v>
          </cell>
          <cell r="CQ247">
            <v>650321.89490412129</v>
          </cell>
          <cell r="CR247">
            <v>961741.84883892175</v>
          </cell>
          <cell r="CS247">
            <v>1110907.420503031</v>
          </cell>
          <cell r="CT247">
            <v>721846.04987347173</v>
          </cell>
          <cell r="CU247">
            <v>716487.68784240645</v>
          </cell>
          <cell r="CV247">
            <v>710861.44747881312</v>
          </cell>
          <cell r="CW247">
            <v>802065.24626978079</v>
          </cell>
          <cell r="CX247">
            <v>535547.49781744892</v>
          </cell>
          <cell r="CY247">
            <v>740506.73838263343</v>
          </cell>
          <cell r="CZ247">
            <v>726627.07689493673</v>
          </cell>
          <cell r="DA247">
            <v>753352.97544523817</v>
          </cell>
          <cell r="DB247">
            <v>980566.87007629289</v>
          </cell>
          <cell r="DC247">
            <v>1039527.5505012028</v>
          </cell>
          <cell r="DD247">
            <v>1558137.8337055335</v>
          </cell>
          <cell r="DE247">
            <v>1561185.5179963366</v>
          </cell>
          <cell r="DF247">
            <v>1147702.3811617089</v>
          </cell>
          <cell r="DG247">
            <v>885534.92711899593</v>
          </cell>
          <cell r="DH247">
            <v>834922.44557827106</v>
          </cell>
          <cell r="DI247">
            <v>1060462.0751362641</v>
          </cell>
          <cell r="DJ247">
            <v>618473.28954126255</v>
          </cell>
          <cell r="DK247">
            <v>795189.26250700338</v>
          </cell>
          <cell r="DL247">
            <v>847695.85377084219</v>
          </cell>
          <cell r="DM247">
            <v>829750.05719259125</v>
          </cell>
          <cell r="DN247">
            <v>861763.46481877076</v>
          </cell>
          <cell r="DO247">
            <v>1218537.0610503836</v>
          </cell>
          <cell r="DP247">
            <v>1440377.4781782466</v>
          </cell>
          <cell r="DQ247">
            <v>1837805.243061153</v>
          </cell>
          <cell r="DR247">
            <v>1278018.384308459</v>
          </cell>
          <cell r="DS247">
            <v>936932.08570881281</v>
          </cell>
          <cell r="DT247">
            <v>871947.15793865861</v>
          </cell>
          <cell r="DU247">
            <v>1136066.029534976</v>
          </cell>
          <cell r="DV247">
            <v>1099959.4149096806</v>
          </cell>
          <cell r="DW247">
            <v>1320646.3042976831</v>
          </cell>
          <cell r="DX247">
            <v>1421057.9506620311</v>
          </cell>
          <cell r="DY247">
            <v>1075078.7111322815</v>
          </cell>
          <cell r="DZ247">
            <v>1250849.8605698724</v>
          </cell>
          <cell r="EA247">
            <v>155034.77866493957</v>
          </cell>
          <cell r="EB247">
            <v>279688.31002397509</v>
          </cell>
          <cell r="EC247">
            <v>370242.41468934785</v>
          </cell>
          <cell r="ED247">
            <v>1682858.120355905</v>
          </cell>
          <cell r="EE247">
            <v>1171872.4383720653</v>
          </cell>
          <cell r="EF247">
            <v>1211054.1681742538</v>
          </cell>
          <cell r="EG247">
            <v>1794735.9147156519</v>
          </cell>
          <cell r="EH247">
            <v>616399.17525379814</v>
          </cell>
          <cell r="EI247">
            <v>893643.66927715647</v>
          </cell>
          <cell r="EJ247">
            <v>1052555.4964881344</v>
          </cell>
          <cell r="EK247">
            <v>929033.52049630124</v>
          </cell>
          <cell r="EL247">
            <v>1046930.3039817215</v>
          </cell>
          <cell r="EM247">
            <v>1384631.9687642383</v>
          </cell>
          <cell r="EN247">
            <v>1670756.1746615598</v>
          </cell>
          <cell r="EO247">
            <v>1847792.992240475</v>
          </cell>
          <cell r="EP247">
            <v>1117616.7549837991</v>
          </cell>
          <cell r="EQ247">
            <v>1290129.1956147258</v>
          </cell>
          <cell r="ER247">
            <v>1094382.3205636165</v>
          </cell>
          <cell r="ES247">
            <v>1700137.3737555407</v>
          </cell>
          <cell r="ET247">
            <v>657232.74</v>
          </cell>
          <cell r="EU247">
            <v>844736.49</v>
          </cell>
          <cell r="EV247">
            <v>860879.6</v>
          </cell>
          <cell r="EW247">
            <v>1001033.47</v>
          </cell>
          <cell r="EX247">
            <v>876009.07</v>
          </cell>
          <cell r="EY247">
            <v>1142440.52</v>
          </cell>
          <cell r="EZ247">
            <v>1800794.1065653174</v>
          </cell>
          <cell r="FA247">
            <v>1870205.8863497379</v>
          </cell>
          <cell r="FB247">
            <v>1122335.0272681022</v>
          </cell>
          <cell r="FC247">
            <v>1112476.8054633192</v>
          </cell>
          <cell r="FD247">
            <v>1016964.7748420058</v>
          </cell>
          <cell r="FE247">
            <v>1423029.6089605615</v>
          </cell>
          <cell r="FF247">
            <v>609800.16</v>
          </cell>
          <cell r="FG247">
            <v>943704.64</v>
          </cell>
          <cell r="FH247">
            <v>1029233.16</v>
          </cell>
          <cell r="FI247">
            <v>1018399.18</v>
          </cell>
          <cell r="FJ247">
            <v>1673986.28</v>
          </cell>
          <cell r="FK247">
            <v>1387978.01</v>
          </cell>
          <cell r="FL247">
            <v>1602217.3229380359</v>
          </cell>
          <cell r="FM247">
            <v>1482892.3832058141</v>
          </cell>
          <cell r="FN247">
            <v>873947.35952687939</v>
          </cell>
          <cell r="FO247">
            <v>916958.58916879038</v>
          </cell>
          <cell r="FP247">
            <v>740793.46413466823</v>
          </cell>
          <cell r="FQ247">
            <v>923598.4442258128</v>
          </cell>
        </row>
        <row r="248">
          <cell r="D248" t="str">
            <v>7153p</v>
          </cell>
          <cell r="E248" t="str">
            <v>Prihodi koje organi ostvaruju vršenjem svoje djelatnosti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105660.57810580246</v>
          </cell>
          <cell r="CM248">
            <v>113960.07404027163</v>
          </cell>
          <cell r="CN248">
            <v>194068.21940110344</v>
          </cell>
          <cell r="CO248">
            <v>215744.02279161251</v>
          </cell>
          <cell r="CP248">
            <v>194245.15208018161</v>
          </cell>
          <cell r="CQ248">
            <v>202910.49602642201</v>
          </cell>
          <cell r="CR248">
            <v>188059.0443053284</v>
          </cell>
          <cell r="CS248">
            <v>163610.16787117429</v>
          </cell>
          <cell r="CT248">
            <v>151132.44421843963</v>
          </cell>
          <cell r="CU248">
            <v>162193.35524771339</v>
          </cell>
          <cell r="CV248">
            <v>151171.99535484734</v>
          </cell>
          <cell r="CW248">
            <v>264415.23647077201</v>
          </cell>
          <cell r="CX248">
            <v>92458.128568339904</v>
          </cell>
          <cell r="CY248">
            <v>125098.74235606998</v>
          </cell>
          <cell r="CZ248">
            <v>200562.96704692073</v>
          </cell>
          <cell r="DA248">
            <v>169433.33677156322</v>
          </cell>
          <cell r="DB248">
            <v>151549.42955971754</v>
          </cell>
          <cell r="DC248">
            <v>216223.29722223387</v>
          </cell>
          <cell r="DD248">
            <v>259541.65890583134</v>
          </cell>
          <cell r="DE248">
            <v>251424.40878451712</v>
          </cell>
          <cell r="DF248">
            <v>173451.27421913247</v>
          </cell>
          <cell r="DG248">
            <v>183220.99765206236</v>
          </cell>
          <cell r="DH248">
            <v>149346.20651691291</v>
          </cell>
          <cell r="DI248">
            <v>247894.89587613087</v>
          </cell>
          <cell r="DJ248">
            <v>104079.75152346988</v>
          </cell>
          <cell r="DK248">
            <v>153757.60843106426</v>
          </cell>
          <cell r="DL248">
            <v>164057.68321047031</v>
          </cell>
          <cell r="DM248">
            <v>203227.15795867014</v>
          </cell>
          <cell r="DN248">
            <v>291554.28772637009</v>
          </cell>
          <cell r="DO248">
            <v>220657.97509015887</v>
          </cell>
          <cell r="DP248">
            <v>207041.89195329635</v>
          </cell>
          <cell r="DQ248">
            <v>214764.10187463829</v>
          </cell>
          <cell r="DR248">
            <v>171719.43357340098</v>
          </cell>
          <cell r="DS248">
            <v>167451.23901490206</v>
          </cell>
          <cell r="DT248">
            <v>142305.97247967031</v>
          </cell>
          <cell r="DU248">
            <v>223992.34751290959</v>
          </cell>
          <cell r="DV248">
            <v>577912.61175564979</v>
          </cell>
          <cell r="DW248">
            <v>760498.18714058585</v>
          </cell>
          <cell r="DX248">
            <v>931112.27012728399</v>
          </cell>
          <cell r="DY248">
            <v>806351.45208446553</v>
          </cell>
          <cell r="DZ248">
            <v>882633.10394537856</v>
          </cell>
          <cell r="EA248">
            <v>39538.670189578901</v>
          </cell>
          <cell r="EB248">
            <v>17098.014827198698</v>
          </cell>
          <cell r="EC248">
            <v>16576.339899161016</v>
          </cell>
          <cell r="ED248">
            <v>675798.9617551429</v>
          </cell>
          <cell r="EE248">
            <v>721207.12013894494</v>
          </cell>
          <cell r="EF248">
            <v>610780.58390106575</v>
          </cell>
          <cell r="EG248">
            <v>1033954.4718676793</v>
          </cell>
          <cell r="EH248">
            <v>94302.742112849286</v>
          </cell>
          <cell r="EI248">
            <v>129288.33257272857</v>
          </cell>
          <cell r="EJ248">
            <v>152162.02126488817</v>
          </cell>
          <cell r="EK248">
            <v>161476.37739113191</v>
          </cell>
          <cell r="EL248">
            <v>169397.64602066742</v>
          </cell>
          <cell r="EM248">
            <v>224711.17730719139</v>
          </cell>
          <cell r="EN248">
            <v>308808.17772969528</v>
          </cell>
          <cell r="EO248">
            <v>195111.13843440483</v>
          </cell>
          <cell r="EP248">
            <v>171841.25456131136</v>
          </cell>
          <cell r="EQ248">
            <v>163355.74990092518</v>
          </cell>
          <cell r="ER248">
            <v>214610.29925252459</v>
          </cell>
          <cell r="ES248">
            <v>2239230.234719337</v>
          </cell>
          <cell r="ET248">
            <v>126122.18</v>
          </cell>
          <cell r="EU248">
            <v>179834.33</v>
          </cell>
          <cell r="EV248">
            <v>220071.26</v>
          </cell>
          <cell r="EW248">
            <v>266646.62</v>
          </cell>
          <cell r="EX248">
            <v>315030.67</v>
          </cell>
          <cell r="EY248">
            <v>421466.02</v>
          </cell>
          <cell r="EZ248">
            <v>459800.20397609501</v>
          </cell>
          <cell r="FA248">
            <v>444694.70052588353</v>
          </cell>
          <cell r="FB248">
            <v>398639.94885171216</v>
          </cell>
          <cell r="FC248">
            <v>385249.25687030656</v>
          </cell>
          <cell r="FD248">
            <v>468449.15892530547</v>
          </cell>
          <cell r="FE248">
            <v>572102.46768867271</v>
          </cell>
          <cell r="FF248">
            <v>164019.29</v>
          </cell>
          <cell r="FG248">
            <v>247340.36</v>
          </cell>
          <cell r="FH248">
            <v>328409.52</v>
          </cell>
          <cell r="FI248">
            <v>261152.7</v>
          </cell>
          <cell r="FJ248">
            <v>230706.4</v>
          </cell>
          <cell r="FK248">
            <v>289255.07</v>
          </cell>
          <cell r="FL248">
            <v>467099.66567019705</v>
          </cell>
          <cell r="FM248">
            <v>259070.77173300716</v>
          </cell>
          <cell r="FN248">
            <v>301266.9436190718</v>
          </cell>
          <cell r="FO248">
            <v>321644.39806882903</v>
          </cell>
          <cell r="FP248">
            <v>283758.85796158406</v>
          </cell>
          <cell r="FQ248">
            <v>301622.23954731086</v>
          </cell>
        </row>
        <row r="249">
          <cell r="D249" t="str">
            <v>7155p</v>
          </cell>
          <cell r="E249" t="str">
            <v>Ostali prihodi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336018.23420682386</v>
          </cell>
          <cell r="CM249">
            <v>987196.96372280282</v>
          </cell>
          <cell r="CN249">
            <v>1151286.4752454229</v>
          </cell>
          <cell r="CO249">
            <v>518417.99742558866</v>
          </cell>
          <cell r="CP249">
            <v>951965.0778906456</v>
          </cell>
          <cell r="CQ249">
            <v>592163.28912062617</v>
          </cell>
          <cell r="CR249">
            <v>703226.53359586268</v>
          </cell>
          <cell r="CS249">
            <v>1047010.8706933472</v>
          </cell>
          <cell r="CT249">
            <v>564817.35724486422</v>
          </cell>
          <cell r="CU249">
            <v>982078.96470797341</v>
          </cell>
          <cell r="CV249">
            <v>607477.99681908905</v>
          </cell>
          <cell r="CW249">
            <v>1542668.0967029808</v>
          </cell>
          <cell r="CX249">
            <v>1490834.6110858985</v>
          </cell>
          <cell r="CY249">
            <v>440219.45600746165</v>
          </cell>
          <cell r="CZ249">
            <v>551636.42647757428</v>
          </cell>
          <cell r="DA249">
            <v>765096.95168544387</v>
          </cell>
          <cell r="DB249">
            <v>1417116.8136678741</v>
          </cell>
          <cell r="DC249">
            <v>574718.45765354158</v>
          </cell>
          <cell r="DD249">
            <v>1213380.6328217408</v>
          </cell>
          <cell r="DE249">
            <v>632140.51510745951</v>
          </cell>
          <cell r="DF249">
            <v>1118668.9431218756</v>
          </cell>
          <cell r="DG249">
            <v>1063325.5636898233</v>
          </cell>
          <cell r="DH249">
            <v>1225430.1467358419</v>
          </cell>
          <cell r="DI249">
            <v>1340316.4209489555</v>
          </cell>
          <cell r="DJ249">
            <v>851007.85530840326</v>
          </cell>
          <cell r="DK249">
            <v>517692.36695859663</v>
          </cell>
          <cell r="DL249">
            <v>911829.35266536823</v>
          </cell>
          <cell r="DM249">
            <v>1099338.5209162855</v>
          </cell>
          <cell r="DN249">
            <v>1811512.6370501274</v>
          </cell>
          <cell r="DO249">
            <v>1820233.6046629529</v>
          </cell>
          <cell r="DP249">
            <v>1232088.9442271725</v>
          </cell>
          <cell r="DQ249">
            <v>990557.77048002672</v>
          </cell>
          <cell r="DR249">
            <v>1223649.5775366377</v>
          </cell>
          <cell r="DS249">
            <v>1127842.8954585465</v>
          </cell>
          <cell r="DT249">
            <v>1231633.7850032793</v>
          </cell>
          <cell r="DU249">
            <v>2548155.3275161628</v>
          </cell>
          <cell r="DV249">
            <v>1395561.8787191869</v>
          </cell>
          <cell r="DW249">
            <v>646069.20147787454</v>
          </cell>
          <cell r="DX249">
            <v>804023.89412304829</v>
          </cell>
          <cell r="DY249">
            <v>1408863.4925249268</v>
          </cell>
          <cell r="DZ249">
            <v>2173816.271391389</v>
          </cell>
          <cell r="EA249">
            <v>7032850.8718918562</v>
          </cell>
          <cell r="EB249">
            <v>7096218.6918125143</v>
          </cell>
          <cell r="EC249">
            <v>7220543.3439489724</v>
          </cell>
          <cell r="ED249">
            <v>1234367.0800651093</v>
          </cell>
          <cell r="EE249">
            <v>1077600.9823166705</v>
          </cell>
          <cell r="EF249">
            <v>1615571.2068439925</v>
          </cell>
          <cell r="EG249">
            <v>3361528.0228333324</v>
          </cell>
          <cell r="EH249">
            <v>427599.86795937526</v>
          </cell>
          <cell r="EI249">
            <v>695463.75771675585</v>
          </cell>
          <cell r="EJ249">
            <v>1608661.1915179035</v>
          </cell>
          <cell r="EK249">
            <v>2372624.4522056561</v>
          </cell>
          <cell r="EL249">
            <v>1092417.9949021372</v>
          </cell>
          <cell r="EM249">
            <v>1724146.0961891445</v>
          </cell>
          <cell r="EN249">
            <v>754449.21428088658</v>
          </cell>
          <cell r="EO249">
            <v>937208.64243463741</v>
          </cell>
          <cell r="EP249">
            <v>1118933.544222143</v>
          </cell>
          <cell r="EQ249">
            <v>859662.35991592577</v>
          </cell>
          <cell r="ER249">
            <v>752721.28451209771</v>
          </cell>
          <cell r="ES249">
            <v>1118159.5785778388</v>
          </cell>
          <cell r="ET249">
            <v>884483.19</v>
          </cell>
          <cell r="EU249">
            <v>558412.55000000005</v>
          </cell>
          <cell r="EV249">
            <v>754229.21</v>
          </cell>
          <cell r="EW249">
            <v>2271431.5699999998</v>
          </cell>
          <cell r="EX249">
            <v>900361.61</v>
          </cell>
          <cell r="EY249">
            <v>1081823.33</v>
          </cell>
          <cell r="EZ249">
            <v>849505.30440468935</v>
          </cell>
          <cell r="FA249">
            <v>494969.62419158086</v>
          </cell>
          <cell r="FB249">
            <v>497272.60590455757</v>
          </cell>
          <cell r="FC249">
            <v>1561388.8556642469</v>
          </cell>
          <cell r="FD249">
            <v>494368.62423425581</v>
          </cell>
          <cell r="FE249">
            <v>2594270.7910710992</v>
          </cell>
          <cell r="FF249">
            <v>474394.59</v>
          </cell>
          <cell r="FG249">
            <v>759602.89</v>
          </cell>
          <cell r="FH249">
            <v>1649538.05</v>
          </cell>
          <cell r="FI249">
            <v>1042259.6</v>
          </cell>
          <cell r="FJ249">
            <v>1649659</v>
          </cell>
          <cell r="FK249">
            <v>878007.98</v>
          </cell>
          <cell r="FL249">
            <v>1643910.130784465</v>
          </cell>
          <cell r="FM249">
            <v>1576993.8964972103</v>
          </cell>
          <cell r="FN249">
            <v>873479.10363403056</v>
          </cell>
          <cell r="FO249">
            <v>947888.4454102806</v>
          </cell>
          <cell r="FP249">
            <v>2405022.7958438578</v>
          </cell>
          <cell r="FQ249">
            <v>1637954.6278301545</v>
          </cell>
        </row>
        <row r="250">
          <cell r="A250">
            <v>0</v>
          </cell>
          <cell r="B250">
            <v>72</v>
          </cell>
          <cell r="C250" t="str">
            <v xml:space="preserve"> </v>
          </cell>
          <cell r="D250" t="str">
            <v>72p</v>
          </cell>
          <cell r="E250" t="str">
            <v>Primici od prodaje imovine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8000000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416666.66666666669</v>
          </cell>
          <cell r="CY250">
            <v>416666.66666666669</v>
          </cell>
          <cell r="CZ250">
            <v>416666.66666666669</v>
          </cell>
          <cell r="DA250">
            <v>416666.66666666669</v>
          </cell>
          <cell r="DB250">
            <v>416666.66666666669</v>
          </cell>
          <cell r="DC250">
            <v>416666.66666666669</v>
          </cell>
          <cell r="DD250">
            <v>416666.66666666669</v>
          </cell>
          <cell r="DE250">
            <v>416666.66666666669</v>
          </cell>
          <cell r="DF250">
            <v>416666.66666666669</v>
          </cell>
          <cell r="DG250">
            <v>416666.66666666669</v>
          </cell>
          <cell r="DH250">
            <v>416666.66666666669</v>
          </cell>
          <cell r="DI250">
            <v>416666.66666666669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FE250">
            <v>16000000</v>
          </cell>
          <cell r="FF250">
            <v>500000</v>
          </cell>
          <cell r="FG250">
            <v>500000</v>
          </cell>
          <cell r="FH250">
            <v>500000</v>
          </cell>
          <cell r="FI250">
            <v>500000</v>
          </cell>
          <cell r="FJ250">
            <v>500000</v>
          </cell>
          <cell r="FK250">
            <v>500000</v>
          </cell>
          <cell r="FL250">
            <v>500000</v>
          </cell>
          <cell r="FM250">
            <v>500000</v>
          </cell>
          <cell r="FN250">
            <v>500000</v>
          </cell>
          <cell r="FO250">
            <v>500000</v>
          </cell>
          <cell r="FP250">
            <v>500000</v>
          </cell>
          <cell r="FQ250">
            <v>500000</v>
          </cell>
        </row>
        <row r="251">
          <cell r="C251">
            <v>721</v>
          </cell>
          <cell r="D251" t="str">
            <v>7212p</v>
          </cell>
          <cell r="E251" t="str">
            <v>Primici od prodaje nefinansijske imovine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</row>
        <row r="252">
          <cell r="C252">
            <v>722</v>
          </cell>
          <cell r="D252" t="str">
            <v>7222p</v>
          </cell>
          <cell r="E252" t="str">
            <v>Primici od prodaje finansijske imovine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</row>
        <row r="253">
          <cell r="A253">
            <v>0</v>
          </cell>
          <cell r="B253">
            <v>73</v>
          </cell>
          <cell r="C253">
            <v>0</v>
          </cell>
          <cell r="D253" t="str">
            <v>73p</v>
          </cell>
          <cell r="E253" t="str">
            <v>Primici od otplate kredita i sredstva prenesena iz prethodne godine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559600.7769500342</v>
          </cell>
          <cell r="CM253">
            <v>354476.86713533319</v>
          </cell>
          <cell r="CN253">
            <v>385297.92814256047</v>
          </cell>
          <cell r="CO253">
            <v>255274.24635764034</v>
          </cell>
          <cell r="CP253">
            <v>249492.02995238511</v>
          </cell>
          <cell r="CQ253">
            <v>375486.02775821509</v>
          </cell>
          <cell r="CR253">
            <v>535390.30249528366</v>
          </cell>
          <cell r="CS253">
            <v>597926.67182852363</v>
          </cell>
          <cell r="CT253">
            <v>377295.10829472088</v>
          </cell>
          <cell r="CU253">
            <v>319944.5954149249</v>
          </cell>
          <cell r="CV253">
            <v>559463.96219362307</v>
          </cell>
          <cell r="CW253">
            <v>239411.49161934044</v>
          </cell>
          <cell r="CX253">
            <v>192772.11381205477</v>
          </cell>
          <cell r="CY253">
            <v>219000.95458843262</v>
          </cell>
          <cell r="CZ253">
            <v>279212.95056261157</v>
          </cell>
          <cell r="DA253">
            <v>278484.14214295219</v>
          </cell>
          <cell r="DB253">
            <v>194564.22932022985</v>
          </cell>
          <cell r="DC253">
            <v>305977.50152959337</v>
          </cell>
          <cell r="DD253">
            <v>3232893.976992269</v>
          </cell>
          <cell r="DE253">
            <v>546027.11320662138</v>
          </cell>
          <cell r="DF253">
            <v>373977.62507384352</v>
          </cell>
          <cell r="DG253">
            <v>572522.69594572182</v>
          </cell>
          <cell r="DH253">
            <v>159825.78339378684</v>
          </cell>
          <cell r="DI253">
            <v>691003.4005981891</v>
          </cell>
          <cell r="DJ253">
            <v>102742.57243539664</v>
          </cell>
          <cell r="DK253">
            <v>80570.77591245556</v>
          </cell>
          <cell r="DL253">
            <v>207943.58242626418</v>
          </cell>
          <cell r="DM253">
            <v>255508.97776091041</v>
          </cell>
          <cell r="DN253">
            <v>94657.993290660001</v>
          </cell>
          <cell r="DO253">
            <v>451041.3115294326</v>
          </cell>
          <cell r="DP253">
            <v>850260.27680842578</v>
          </cell>
          <cell r="DQ253">
            <v>271751.70792733377</v>
          </cell>
          <cell r="DR253">
            <v>299578.18186702713</v>
          </cell>
          <cell r="DS253">
            <v>296967.92792094528</v>
          </cell>
          <cell r="DT253">
            <v>830659.77314096305</v>
          </cell>
          <cell r="DU253">
            <v>1332064.798278471</v>
          </cell>
          <cell r="DV253">
            <v>253250.30057727409</v>
          </cell>
          <cell r="DW253">
            <v>695838.96268096345</v>
          </cell>
          <cell r="DX253">
            <v>349250.65446083574</v>
          </cell>
          <cell r="DY253">
            <v>328188.56365903834</v>
          </cell>
          <cell r="DZ253">
            <v>234734.25312116489</v>
          </cell>
          <cell r="EA253">
            <v>745592.50489778304</v>
          </cell>
          <cell r="EB253">
            <v>1162897.8060049608</v>
          </cell>
          <cell r="EC253">
            <v>314798.40965867613</v>
          </cell>
          <cell r="ED253">
            <v>306801.39412826992</v>
          </cell>
          <cell r="EE253">
            <v>407546.83241463639</v>
          </cell>
          <cell r="EF253">
            <v>761665.66094479046</v>
          </cell>
          <cell r="EG253">
            <v>1818172.3466734623</v>
          </cell>
          <cell r="EH253">
            <v>183698.17865459234</v>
          </cell>
          <cell r="EI253">
            <v>102035.58643931696</v>
          </cell>
          <cell r="EJ253">
            <v>148096.29167512842</v>
          </cell>
          <cell r="EK253">
            <v>127767.63759506466</v>
          </cell>
          <cell r="EL253">
            <v>1142721.3076513549</v>
          </cell>
          <cell r="EM253">
            <v>701618.42572295177</v>
          </cell>
          <cell r="EN253">
            <v>104750.01912924652</v>
          </cell>
          <cell r="EO253">
            <v>98423.786607340022</v>
          </cell>
          <cell r="EP253">
            <v>166546.28014151528</v>
          </cell>
          <cell r="EQ253">
            <v>280543.43877720588</v>
          </cell>
          <cell r="ER253">
            <v>972014.9027765803</v>
          </cell>
          <cell r="ES253">
            <v>1282367.813650754</v>
          </cell>
          <cell r="ET253">
            <v>172043.05</v>
          </cell>
          <cell r="EU253">
            <v>78777.210000000006</v>
          </cell>
          <cell r="EV253">
            <v>195694.06</v>
          </cell>
          <cell r="EW253">
            <v>433978.03</v>
          </cell>
          <cell r="EX253">
            <v>1090667.1299999999</v>
          </cell>
          <cell r="EY253">
            <v>2374577.77</v>
          </cell>
          <cell r="EZ253">
            <v>478781.26200871647</v>
          </cell>
          <cell r="FA253">
            <v>135623.91601735391</v>
          </cell>
          <cell r="FB253">
            <v>165878.65208433714</v>
          </cell>
          <cell r="FC253">
            <v>490320.35892417241</v>
          </cell>
          <cell r="FD253">
            <v>785775.49666312477</v>
          </cell>
          <cell r="FE253">
            <v>860197.30493980495</v>
          </cell>
          <cell r="FF253">
            <v>69158.880000000005</v>
          </cell>
          <cell r="FG253">
            <v>378338.04</v>
          </cell>
          <cell r="FH253">
            <v>257172.98</v>
          </cell>
          <cell r="FI253">
            <v>349238.34</v>
          </cell>
          <cell r="FJ253">
            <v>808656.23</v>
          </cell>
          <cell r="FK253">
            <v>1298753.81</v>
          </cell>
          <cell r="FL253">
            <v>142080.0960214606</v>
          </cell>
          <cell r="FM253">
            <v>117083.56784272524</v>
          </cell>
          <cell r="FN253">
            <v>723504.94882674748</v>
          </cell>
          <cell r="FO253">
            <v>419152.39381785714</v>
          </cell>
          <cell r="FP253">
            <v>3373987.8037220733</v>
          </cell>
          <cell r="FQ253">
            <v>574536.91176913551</v>
          </cell>
        </row>
        <row r="254">
          <cell r="B254" t="str">
            <v xml:space="preserve"> </v>
          </cell>
          <cell r="C254">
            <v>731</v>
          </cell>
          <cell r="D254" t="str">
            <v>7311p</v>
          </cell>
          <cell r="E254" t="str">
            <v>Primici od otplate kredita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172043.05</v>
          </cell>
          <cell r="EU254">
            <v>78777.210000000006</v>
          </cell>
          <cell r="EV254">
            <v>195694.06</v>
          </cell>
          <cell r="EW254">
            <v>433978.03</v>
          </cell>
          <cell r="EX254">
            <v>1090667.1299999999</v>
          </cell>
          <cell r="EY254">
            <v>2374577.77</v>
          </cell>
          <cell r="EZ254">
            <v>478781.26200871647</v>
          </cell>
          <cell r="FA254">
            <v>135623.91601735391</v>
          </cell>
          <cell r="FB254">
            <v>165878.65208433714</v>
          </cell>
          <cell r="FC254">
            <v>490320.35892417241</v>
          </cell>
          <cell r="FD254">
            <v>785775.49666312477</v>
          </cell>
          <cell r="FE254">
            <v>860197.30493980495</v>
          </cell>
          <cell r="FF254">
            <v>69158.880000000005</v>
          </cell>
          <cell r="FG254">
            <v>378338.04</v>
          </cell>
          <cell r="FH254">
            <v>257172.98</v>
          </cell>
          <cell r="FI254">
            <v>349238.34</v>
          </cell>
          <cell r="FJ254">
            <v>808656.23</v>
          </cell>
          <cell r="FK254">
            <v>1298753.81</v>
          </cell>
          <cell r="FL254">
            <v>142080.0960214606</v>
          </cell>
          <cell r="FM254">
            <v>117083.56784272524</v>
          </cell>
          <cell r="FN254">
            <v>723504.94882674748</v>
          </cell>
          <cell r="FO254">
            <v>419152.39381785714</v>
          </cell>
          <cell r="FP254">
            <v>3373987.8037220733</v>
          </cell>
          <cell r="FQ254">
            <v>574536.91176913551</v>
          </cell>
        </row>
        <row r="255">
          <cell r="C255">
            <v>732</v>
          </cell>
          <cell r="D255" t="str">
            <v>7321p</v>
          </cell>
          <cell r="E255" t="str">
            <v>Sredstva prenesena iz prethodne godine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</row>
        <row r="256">
          <cell r="A256">
            <v>0</v>
          </cell>
          <cell r="B256">
            <v>74</v>
          </cell>
          <cell r="C256" t="str">
            <v xml:space="preserve"> </v>
          </cell>
          <cell r="D256" t="str">
            <v>74p</v>
          </cell>
          <cell r="E256" t="str">
            <v>Donacije i transferi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666666.66666666663</v>
          </cell>
          <cell r="CY256">
            <v>666666.66666666663</v>
          </cell>
          <cell r="CZ256">
            <v>666666.66666666663</v>
          </cell>
          <cell r="DA256">
            <v>666666.66666666663</v>
          </cell>
          <cell r="DB256">
            <v>666666.66666666663</v>
          </cell>
          <cell r="DC256">
            <v>666666.66666666663</v>
          </cell>
          <cell r="DD256">
            <v>666666.66666666663</v>
          </cell>
          <cell r="DE256">
            <v>666666.66666666663</v>
          </cell>
          <cell r="DF256">
            <v>666666.66666666663</v>
          </cell>
          <cell r="DG256">
            <v>666666.66666666663</v>
          </cell>
          <cell r="DH256">
            <v>666666.66666666663</v>
          </cell>
          <cell r="DI256">
            <v>666666.66666666663</v>
          </cell>
          <cell r="DJ256">
            <v>151870.61020172067</v>
          </cell>
          <cell r="DK256">
            <v>759284.21401818644</v>
          </cell>
          <cell r="DL256">
            <v>232686.29412273181</v>
          </cell>
          <cell r="DM256">
            <v>680176.81394201145</v>
          </cell>
          <cell r="DN256">
            <v>334566.54127297708</v>
          </cell>
          <cell r="DO256">
            <v>290134.08358243544</v>
          </cell>
          <cell r="DP256">
            <v>384254.59140583908</v>
          </cell>
          <cell r="DQ256">
            <v>311193.36925083847</v>
          </cell>
          <cell r="DR256">
            <v>574859.18368163658</v>
          </cell>
          <cell r="DS256">
            <v>752410.21529335005</v>
          </cell>
          <cell r="DT256">
            <v>963792.40888977866</v>
          </cell>
          <cell r="DU256">
            <v>1156891.4845592449</v>
          </cell>
          <cell r="DV256">
            <v>878692.97446426435</v>
          </cell>
          <cell r="DW256">
            <v>1757032.3136169473</v>
          </cell>
          <cell r="DX256">
            <v>1641296.3253875526</v>
          </cell>
          <cell r="DY256">
            <v>2057251.9562577028</v>
          </cell>
          <cell r="DZ256">
            <v>1165798.2124013356</v>
          </cell>
          <cell r="EA256">
            <v>1626226.367012884</v>
          </cell>
          <cell r="EB256">
            <v>2268437.1611972838</v>
          </cell>
          <cell r="EC256">
            <v>1088287.2617470617</v>
          </cell>
          <cell r="ED256">
            <v>2354336.3073598729</v>
          </cell>
          <cell r="EE256">
            <v>3603761.2068113876</v>
          </cell>
          <cell r="EF256">
            <v>3267998.0201318627</v>
          </cell>
          <cell r="EG256">
            <v>7546095.2223542193</v>
          </cell>
          <cell r="EH256">
            <v>547322.26784047682</v>
          </cell>
          <cell r="EI256">
            <v>467022.50625958334</v>
          </cell>
          <cell r="EJ256">
            <v>2218647.0372368339</v>
          </cell>
          <cell r="EK256">
            <v>1658251.9080133145</v>
          </cell>
          <cell r="EL256">
            <v>2940231.9146968834</v>
          </cell>
          <cell r="EM256">
            <v>3480111.7653140961</v>
          </cell>
          <cell r="EN256">
            <v>1506547.2713743269</v>
          </cell>
          <cell r="EO256">
            <v>1860592.1593926547</v>
          </cell>
          <cell r="EP256">
            <v>4235813.5165702263</v>
          </cell>
          <cell r="EQ256">
            <v>3997546.8172499253</v>
          </cell>
          <cell r="ER256">
            <v>4745750.1562713273</v>
          </cell>
          <cell r="ES256">
            <v>7542162.679780351</v>
          </cell>
          <cell r="ET256">
            <v>1518621.66</v>
          </cell>
          <cell r="EU256">
            <v>776556.18</v>
          </cell>
          <cell r="EV256">
            <v>1210159.24</v>
          </cell>
          <cell r="EW256">
            <v>8493510.6400000006</v>
          </cell>
          <cell r="EX256">
            <v>1746477.29</v>
          </cell>
          <cell r="EY256">
            <v>1532517.83</v>
          </cell>
          <cell r="EZ256">
            <v>2435550.5406138748</v>
          </cell>
          <cell r="FA256">
            <v>570671.53597611003</v>
          </cell>
          <cell r="FB256">
            <v>1353198.8801805205</v>
          </cell>
          <cell r="FC256">
            <v>2470225.2025423776</v>
          </cell>
          <cell r="FD256">
            <v>2112933.3732640138</v>
          </cell>
          <cell r="FE256">
            <v>7307967.0482751997</v>
          </cell>
          <cell r="FF256">
            <v>13526711.25</v>
          </cell>
          <cell r="FG256">
            <v>1001055.74</v>
          </cell>
          <cell r="FH256">
            <v>861265.77</v>
          </cell>
          <cell r="FI256">
            <v>627154.51</v>
          </cell>
          <cell r="FJ256">
            <v>1388870.5</v>
          </cell>
          <cell r="FK256">
            <v>827810.06</v>
          </cell>
          <cell r="FL256">
            <v>1487222.9580633398</v>
          </cell>
          <cell r="FM256">
            <v>1494727.7085961688</v>
          </cell>
          <cell r="FN256">
            <v>1256927.0639557138</v>
          </cell>
          <cell r="FO256">
            <v>2914661.9432842401</v>
          </cell>
          <cell r="FP256">
            <v>9560814.8118033875</v>
          </cell>
          <cell r="FQ256">
            <v>9532777.6842971519</v>
          </cell>
        </row>
        <row r="257">
          <cell r="C257">
            <v>741</v>
          </cell>
          <cell r="D257" t="str">
            <v>7411p</v>
          </cell>
          <cell r="E257" t="str">
            <v>Donacije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T257">
            <v>1518621.66</v>
          </cell>
          <cell r="EU257">
            <v>776556.18</v>
          </cell>
          <cell r="EV257">
            <v>1210159.24</v>
          </cell>
          <cell r="EW257">
            <v>8493510.6400000006</v>
          </cell>
          <cell r="EX257">
            <v>1746477.29</v>
          </cell>
          <cell r="EY257">
            <v>1532517.83</v>
          </cell>
          <cell r="EZ257">
            <v>2435550.5406138748</v>
          </cell>
          <cell r="FA257">
            <v>570671.53597611003</v>
          </cell>
          <cell r="FB257">
            <v>1353198.8801805205</v>
          </cell>
          <cell r="FC257">
            <v>2470225.2025423776</v>
          </cell>
          <cell r="FD257">
            <v>2112933.3732640138</v>
          </cell>
          <cell r="FE257">
            <v>7307967.0482751997</v>
          </cell>
          <cell r="FF257">
            <v>13526711.25</v>
          </cell>
          <cell r="FG257">
            <v>1001055.74</v>
          </cell>
          <cell r="FH257">
            <v>861265.77</v>
          </cell>
          <cell r="FI257">
            <v>627154.51</v>
          </cell>
          <cell r="FJ257">
            <v>1388870.5</v>
          </cell>
          <cell r="FK257">
            <v>827810.06</v>
          </cell>
          <cell r="FL257">
            <v>1487222.9580633398</v>
          </cell>
          <cell r="FM257">
            <v>1494727.7085961688</v>
          </cell>
          <cell r="FN257">
            <v>1256927.0639557138</v>
          </cell>
          <cell r="FO257">
            <v>2914661.9432842401</v>
          </cell>
          <cell r="FP257">
            <v>9560814.8118033875</v>
          </cell>
          <cell r="FQ257">
            <v>9532777.6842971519</v>
          </cell>
        </row>
        <row r="258">
          <cell r="C258">
            <v>742</v>
          </cell>
          <cell r="D258" t="str">
            <v>7421p</v>
          </cell>
          <cell r="E258" t="str">
            <v>Transferi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</row>
        <row r="259">
          <cell r="B259">
            <v>75</v>
          </cell>
          <cell r="D259" t="str">
            <v>75p</v>
          </cell>
          <cell r="E259" t="str">
            <v xml:space="preserve">Pozajmice i krediti 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</row>
        <row r="260">
          <cell r="A260">
            <v>0</v>
          </cell>
          <cell r="B260">
            <v>0</v>
          </cell>
          <cell r="C260">
            <v>751</v>
          </cell>
          <cell r="D260" t="str">
            <v>751p</v>
          </cell>
          <cell r="E260" t="str">
            <v>Pozajmice i krediti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200000000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50000000</v>
          </cell>
          <cell r="CV260">
            <v>0</v>
          </cell>
          <cell r="CW260">
            <v>0</v>
          </cell>
          <cell r="CX260">
            <v>18997964.655235786</v>
          </cell>
          <cell r="CY260">
            <v>18997964.655235786</v>
          </cell>
          <cell r="CZ260">
            <v>18997964.655235786</v>
          </cell>
          <cell r="DA260">
            <v>18997964.655235786</v>
          </cell>
          <cell r="DB260">
            <v>18997964.655235786</v>
          </cell>
          <cell r="DC260">
            <v>18997964.655235786</v>
          </cell>
          <cell r="DD260">
            <v>18997964.655235786</v>
          </cell>
          <cell r="DE260">
            <v>18997964.655235786</v>
          </cell>
          <cell r="DF260">
            <v>18997964.655235786</v>
          </cell>
          <cell r="DG260">
            <v>18997964.655235786</v>
          </cell>
          <cell r="DH260">
            <v>18997964.655235786</v>
          </cell>
          <cell r="DI260">
            <v>18997964.655235786</v>
          </cell>
          <cell r="DJ260">
            <v>52840136.569718093</v>
          </cell>
          <cell r="DK260">
            <v>52840136.569718093</v>
          </cell>
          <cell r="DL260">
            <v>52840136.569718093</v>
          </cell>
          <cell r="DM260">
            <v>52840136.569718093</v>
          </cell>
          <cell r="DN260">
            <v>52840136.569718093</v>
          </cell>
          <cell r="DO260">
            <v>52840136.569718093</v>
          </cell>
          <cell r="DP260">
            <v>52840136.569718093</v>
          </cell>
          <cell r="DQ260">
            <v>52840136.569718093</v>
          </cell>
          <cell r="DR260">
            <v>52840136.569718093</v>
          </cell>
          <cell r="DS260">
            <v>52840136.569718093</v>
          </cell>
          <cell r="DT260">
            <v>52840136.569718093</v>
          </cell>
          <cell r="DU260">
            <v>52840136.569718093</v>
          </cell>
          <cell r="DV260">
            <v>55595756.08804667</v>
          </cell>
          <cell r="DW260">
            <v>55595756.08804667</v>
          </cell>
          <cell r="DX260">
            <v>55595756.08804667</v>
          </cell>
          <cell r="DY260">
            <v>55595756.08804667</v>
          </cell>
          <cell r="DZ260">
            <v>55595756.08804667</v>
          </cell>
          <cell r="EA260">
            <v>55595756.08804667</v>
          </cell>
          <cell r="EB260">
            <v>55595756.08804667</v>
          </cell>
          <cell r="EC260">
            <v>55595756.08804667</v>
          </cell>
          <cell r="ED260">
            <v>55595756.08804667</v>
          </cell>
          <cell r="EE260">
            <v>55595756.08804667</v>
          </cell>
          <cell r="EF260">
            <v>55595756.08804667</v>
          </cell>
          <cell r="EG260">
            <v>55595756.08804667</v>
          </cell>
          <cell r="EH260">
            <v>37847818.636239164</v>
          </cell>
          <cell r="EI260">
            <v>37847818.636239164</v>
          </cell>
          <cell r="EJ260">
            <v>37847818.636239164</v>
          </cell>
          <cell r="EK260">
            <v>37847818.636239164</v>
          </cell>
          <cell r="EL260">
            <v>37847818.636239164</v>
          </cell>
          <cell r="EM260">
            <v>37847818.636239164</v>
          </cell>
          <cell r="EN260">
            <v>37847818.636239164</v>
          </cell>
          <cell r="EO260">
            <v>37847818.636239164</v>
          </cell>
          <cell r="EP260">
            <v>37847818.636239164</v>
          </cell>
          <cell r="EQ260">
            <v>37847818.636239164</v>
          </cell>
          <cell r="ER260">
            <v>37847818.636239164</v>
          </cell>
          <cell r="ES260">
            <v>37847818.636239164</v>
          </cell>
          <cell r="FF260">
            <v>24022843.850000001</v>
          </cell>
          <cell r="FG260">
            <v>0</v>
          </cell>
          <cell r="FH260">
            <v>107399337.39</v>
          </cell>
          <cell r="FI260">
            <v>15000000</v>
          </cell>
          <cell r="FJ260">
            <v>112000000</v>
          </cell>
          <cell r="FK260">
            <v>17000000</v>
          </cell>
          <cell r="FL260">
            <v>17000000</v>
          </cell>
          <cell r="FM260">
            <v>15000000</v>
          </cell>
          <cell r="FN260">
            <v>17000000</v>
          </cell>
          <cell r="FO260">
            <v>17000000</v>
          </cell>
          <cell r="FP260">
            <v>15000000</v>
          </cell>
          <cell r="FQ260">
            <v>13983087.501553783</v>
          </cell>
        </row>
        <row r="261">
          <cell r="D261" t="str">
            <v>7511p</v>
          </cell>
          <cell r="E261" t="str">
            <v>Pozajmice i krediti od domaćih izvora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833333.33333333337</v>
          </cell>
          <cell r="DW261">
            <v>833333.33333333337</v>
          </cell>
          <cell r="DX261">
            <v>833333.33333333337</v>
          </cell>
          <cell r="DY261">
            <v>833333.33333333337</v>
          </cell>
          <cell r="DZ261">
            <v>833333.33333333337</v>
          </cell>
          <cell r="EA261">
            <v>833333.33333333337</v>
          </cell>
          <cell r="EB261">
            <v>833333.33333333337</v>
          </cell>
          <cell r="EC261">
            <v>833333.33333333337</v>
          </cell>
          <cell r="ED261">
            <v>833333.33333333337</v>
          </cell>
          <cell r="EE261">
            <v>833333.33333333337</v>
          </cell>
          <cell r="EF261">
            <v>833333.33333333337</v>
          </cell>
          <cell r="EG261">
            <v>833333.33333333337</v>
          </cell>
          <cell r="EH261">
            <v>8333333.333333333</v>
          </cell>
          <cell r="EI261">
            <v>8333333.333333333</v>
          </cell>
          <cell r="EJ261">
            <v>8333333.333333333</v>
          </cell>
          <cell r="EK261">
            <v>8333333.333333333</v>
          </cell>
          <cell r="EL261">
            <v>8333333.333333333</v>
          </cell>
          <cell r="EM261">
            <v>8333333.333333333</v>
          </cell>
          <cell r="EN261">
            <v>8333333.333333333</v>
          </cell>
          <cell r="EO261">
            <v>8333333.333333333</v>
          </cell>
          <cell r="EP261">
            <v>8333333.333333333</v>
          </cell>
          <cell r="EQ261">
            <v>8333333.333333333</v>
          </cell>
          <cell r="ER261">
            <v>8333333.333333333</v>
          </cell>
          <cell r="ES261">
            <v>8333333.333333333</v>
          </cell>
          <cell r="FH261">
            <v>95000000</v>
          </cell>
          <cell r="FJ261">
            <v>95000000</v>
          </cell>
        </row>
        <row r="262">
          <cell r="D262" t="str">
            <v>7512p</v>
          </cell>
          <cell r="E262" t="str">
            <v>Pozajmice i krediti od inostranih izvora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200000000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50000000</v>
          </cell>
          <cell r="CV262">
            <v>0</v>
          </cell>
          <cell r="CW262">
            <v>0</v>
          </cell>
          <cell r="CX262">
            <v>18997964.655235786</v>
          </cell>
          <cell r="CY262">
            <v>18997964.655235786</v>
          </cell>
          <cell r="CZ262">
            <v>18997964.655235786</v>
          </cell>
          <cell r="DA262">
            <v>18997964.655235786</v>
          </cell>
          <cell r="DB262">
            <v>18997964.655235786</v>
          </cell>
          <cell r="DC262">
            <v>18997964.655235786</v>
          </cell>
          <cell r="DD262">
            <v>18997964.655235786</v>
          </cell>
          <cell r="DE262">
            <v>18997964.655235786</v>
          </cell>
          <cell r="DF262">
            <v>18997964.655235786</v>
          </cell>
          <cell r="DG262">
            <v>18997964.655235786</v>
          </cell>
          <cell r="DH262">
            <v>18997964.655235786</v>
          </cell>
          <cell r="DI262">
            <v>18997964.655235786</v>
          </cell>
          <cell r="DJ262">
            <v>52840136.569718093</v>
          </cell>
          <cell r="DK262">
            <v>52840136.569718093</v>
          </cell>
          <cell r="DL262">
            <v>52840136.569718093</v>
          </cell>
          <cell r="DM262">
            <v>52840136.569718093</v>
          </cell>
          <cell r="DN262">
            <v>52840136.569718093</v>
          </cell>
          <cell r="DO262">
            <v>52840136.569718093</v>
          </cell>
          <cell r="DP262">
            <v>52840136.569718093</v>
          </cell>
          <cell r="DQ262">
            <v>52840136.569718093</v>
          </cell>
          <cell r="DR262">
            <v>52840136.569718093</v>
          </cell>
          <cell r="DS262">
            <v>52840136.569718093</v>
          </cell>
          <cell r="DT262">
            <v>52840136.569718093</v>
          </cell>
          <cell r="DU262">
            <v>52840136.569718093</v>
          </cell>
          <cell r="DV262">
            <v>54762422.754713334</v>
          </cell>
          <cell r="DW262">
            <v>54762422.754713334</v>
          </cell>
          <cell r="DX262">
            <v>54762422.754713334</v>
          </cell>
          <cell r="DY262">
            <v>54762422.754713334</v>
          </cell>
          <cell r="DZ262">
            <v>54762422.754713334</v>
          </cell>
          <cell r="EA262">
            <v>54762422.754713334</v>
          </cell>
          <cell r="EB262">
            <v>54762422.754713334</v>
          </cell>
          <cell r="EC262">
            <v>54762422.754713334</v>
          </cell>
          <cell r="ED262">
            <v>54762422.754713334</v>
          </cell>
          <cell r="EE262">
            <v>54762422.754713334</v>
          </cell>
          <cell r="EF262">
            <v>54762422.754713334</v>
          </cell>
          <cell r="EG262">
            <v>54762422.754713334</v>
          </cell>
          <cell r="EH262">
            <v>29514485.302905828</v>
          </cell>
          <cell r="EI262">
            <v>29514485.302905828</v>
          </cell>
          <cell r="EJ262">
            <v>29514485.302905828</v>
          </cell>
          <cell r="EK262">
            <v>29514485.302905828</v>
          </cell>
          <cell r="EL262">
            <v>29514485.302905828</v>
          </cell>
          <cell r="EM262">
            <v>29514485.302905828</v>
          </cell>
          <cell r="EN262">
            <v>29514485.302905828</v>
          </cell>
          <cell r="EO262">
            <v>29514485.302905828</v>
          </cell>
          <cell r="EP262">
            <v>29514485.302905828</v>
          </cell>
          <cell r="EQ262">
            <v>29514485.302905828</v>
          </cell>
          <cell r="ER262">
            <v>29514485.302905828</v>
          </cell>
          <cell r="ES262">
            <v>29514485.302905828</v>
          </cell>
          <cell r="ET262">
            <v>24658333.329999998</v>
          </cell>
          <cell r="EU262">
            <v>24658333.329999998</v>
          </cell>
          <cell r="EV262">
            <v>24658333.329999998</v>
          </cell>
          <cell r="EW262">
            <v>24658333.329999998</v>
          </cell>
          <cell r="EX262">
            <v>24658333.329999998</v>
          </cell>
          <cell r="EY262">
            <v>24658333.329999998</v>
          </cell>
          <cell r="EZ262">
            <v>24658333.329999998</v>
          </cell>
          <cell r="FA262">
            <v>24658333.329999998</v>
          </cell>
          <cell r="FB262">
            <v>24658333.329999998</v>
          </cell>
          <cell r="FC262">
            <v>24658333.329999998</v>
          </cell>
          <cell r="FD262">
            <v>24658333.329999998</v>
          </cell>
          <cell r="FE262">
            <v>468022681.93578738</v>
          </cell>
          <cell r="FF262">
            <v>24022843.850000001</v>
          </cell>
          <cell r="FH262">
            <v>12399337.390000001</v>
          </cell>
          <cell r="FI262">
            <v>15000000</v>
          </cell>
          <cell r="FJ262">
            <v>17000000</v>
          </cell>
          <cell r="FK262">
            <v>17000000</v>
          </cell>
          <cell r="FL262">
            <v>17000000</v>
          </cell>
          <cell r="FM262">
            <v>15000000</v>
          </cell>
          <cell r="FN262">
            <v>17000000</v>
          </cell>
          <cell r="FO262">
            <v>17000000</v>
          </cell>
          <cell r="FP262">
            <v>15000000</v>
          </cell>
          <cell r="FQ262">
            <v>13983087.501553783</v>
          </cell>
        </row>
        <row r="263">
          <cell r="A263">
            <v>4</v>
          </cell>
          <cell r="B263" t="str">
            <v xml:space="preserve"> </v>
          </cell>
          <cell r="D263" t="str">
            <v>p</v>
          </cell>
          <cell r="E263" t="str">
            <v>IZDACI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133231658.01000001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147647270.72416666</v>
          </cell>
          <cell r="DW263">
            <v>147647270.72416666</v>
          </cell>
          <cell r="DX263">
            <v>147647270.72416666</v>
          </cell>
          <cell r="DY263">
            <v>147647270.72416666</v>
          </cell>
          <cell r="DZ263">
            <v>147647270.72416666</v>
          </cell>
          <cell r="EA263">
            <v>147647270.72416666</v>
          </cell>
          <cell r="EB263">
            <v>147647270.72416666</v>
          </cell>
          <cell r="EC263">
            <v>147647270.72416666</v>
          </cell>
          <cell r="ED263">
            <v>147647270.72416666</v>
          </cell>
          <cell r="EE263">
            <v>147647270.72416666</v>
          </cell>
          <cell r="EF263">
            <v>147647270.72416666</v>
          </cell>
          <cell r="EG263">
            <v>147647270.72416669</v>
          </cell>
          <cell r="EH263">
            <v>0</v>
          </cell>
        </row>
        <row r="264">
          <cell r="A264" t="str">
            <v xml:space="preserve"> </v>
          </cell>
          <cell r="B264">
            <v>41</v>
          </cell>
          <cell r="D264" t="str">
            <v>41p</v>
          </cell>
          <cell r="E264" t="str">
            <v>Tekući izdaci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52652196.172500007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58500304.586666666</v>
          </cell>
          <cell r="DW264">
            <v>58500304.586666666</v>
          </cell>
          <cell r="DX264">
            <v>58500304.586666666</v>
          </cell>
          <cell r="DY264">
            <v>58500304.586666666</v>
          </cell>
          <cell r="DZ264">
            <v>58500304.586666666</v>
          </cell>
          <cell r="EA264">
            <v>58500304.586666666</v>
          </cell>
          <cell r="EB264">
            <v>58500304.586666666</v>
          </cell>
          <cell r="EC264">
            <v>58500304.586666666</v>
          </cell>
          <cell r="ED264">
            <v>58500304.586666666</v>
          </cell>
          <cell r="EE264">
            <v>58500304.586666666</v>
          </cell>
          <cell r="EF264">
            <v>58500304.586666666</v>
          </cell>
          <cell r="EG264">
            <v>58500304.586666696</v>
          </cell>
          <cell r="EH264">
            <v>0</v>
          </cell>
        </row>
        <row r="265">
          <cell r="A265">
            <v>0</v>
          </cell>
          <cell r="B265">
            <v>0</v>
          </cell>
          <cell r="C265">
            <v>411</v>
          </cell>
          <cell r="D265" t="str">
            <v>411p</v>
          </cell>
          <cell r="E265" t="str">
            <v>Bruto zarade i doprinosi na teret poslodavca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31010717.645833336</v>
          </cell>
          <cell r="CM265">
            <v>31010717.645833336</v>
          </cell>
          <cell r="CN265">
            <v>31010717.645833336</v>
          </cell>
          <cell r="CO265">
            <v>31010717.645833336</v>
          </cell>
          <cell r="CP265">
            <v>31010717.645833336</v>
          </cell>
          <cell r="CQ265">
            <v>31010717.645833336</v>
          </cell>
          <cell r="CR265">
            <v>31010717.645833336</v>
          </cell>
          <cell r="CS265">
            <v>31010717.645833336</v>
          </cell>
          <cell r="CT265">
            <v>31010717.645833336</v>
          </cell>
          <cell r="CU265">
            <v>31010717.645833336</v>
          </cell>
          <cell r="CV265">
            <v>31010717.645833336</v>
          </cell>
          <cell r="CW265">
            <v>31010717.645833336</v>
          </cell>
          <cell r="CX265">
            <v>32195307.643333331</v>
          </cell>
          <cell r="CY265">
            <v>32195307.643333331</v>
          </cell>
          <cell r="CZ265">
            <v>32195307.643333331</v>
          </cell>
          <cell r="DA265">
            <v>32195307.643333331</v>
          </cell>
          <cell r="DB265">
            <v>32195307.643333331</v>
          </cell>
          <cell r="DC265">
            <v>32195307.643333331</v>
          </cell>
          <cell r="DD265">
            <v>32195307.643333331</v>
          </cell>
          <cell r="DE265">
            <v>32195307.643333331</v>
          </cell>
          <cell r="DF265">
            <v>32195307.643333331</v>
          </cell>
          <cell r="DG265">
            <v>32195307.643333331</v>
          </cell>
          <cell r="DH265">
            <v>32195307.643333331</v>
          </cell>
          <cell r="DI265">
            <v>32195307.643333331</v>
          </cell>
          <cell r="DJ265">
            <v>31613633.060833335</v>
          </cell>
          <cell r="DK265">
            <v>31613633.060833335</v>
          </cell>
          <cell r="DL265">
            <v>31613633.060833335</v>
          </cell>
          <cell r="DM265">
            <v>31613633.060833335</v>
          </cell>
          <cell r="DN265">
            <v>31613633.060833335</v>
          </cell>
          <cell r="DO265">
            <v>31613633.060833335</v>
          </cell>
          <cell r="DP265">
            <v>31613633.060833335</v>
          </cell>
          <cell r="DQ265">
            <v>31613633.060833335</v>
          </cell>
          <cell r="DR265">
            <v>31613633.060833335</v>
          </cell>
          <cell r="DS265">
            <v>31613633.060833335</v>
          </cell>
          <cell r="DT265">
            <v>31613633.060833335</v>
          </cell>
          <cell r="DU265">
            <v>31613633.060833335</v>
          </cell>
          <cell r="DV265">
            <v>34652899.586666666</v>
          </cell>
          <cell r="DW265">
            <v>34652899.586666666</v>
          </cell>
          <cell r="DX265">
            <v>34652899.586666666</v>
          </cell>
          <cell r="DY265">
            <v>34652899.586666666</v>
          </cell>
          <cell r="DZ265">
            <v>34652899.586666666</v>
          </cell>
          <cell r="EA265">
            <v>34652899.586666666</v>
          </cell>
          <cell r="EB265">
            <v>34652899.586666666</v>
          </cell>
          <cell r="EC265">
            <v>34652899.586666666</v>
          </cell>
          <cell r="ED265">
            <v>34652899.586666666</v>
          </cell>
          <cell r="EE265">
            <v>34652899.586666666</v>
          </cell>
          <cell r="EF265">
            <v>34652899.586666666</v>
          </cell>
          <cell r="EG265">
            <v>34652899.586666703</v>
          </cell>
          <cell r="EH265">
            <v>36520519.998333327</v>
          </cell>
          <cell r="EI265">
            <v>36520519.998333327</v>
          </cell>
          <cell r="EJ265">
            <v>36520519.998333327</v>
          </cell>
          <cell r="EK265">
            <v>36520519.998333327</v>
          </cell>
          <cell r="EL265">
            <v>36520519.998333327</v>
          </cell>
          <cell r="EM265">
            <v>36520519.998333327</v>
          </cell>
          <cell r="EN265">
            <v>36520519.998333327</v>
          </cell>
          <cell r="EO265">
            <v>36520519.998333327</v>
          </cell>
          <cell r="EP265">
            <v>36520519.998333327</v>
          </cell>
          <cell r="EQ265">
            <v>36520519.998333327</v>
          </cell>
          <cell r="ER265">
            <v>36520519.998333327</v>
          </cell>
          <cell r="ES265">
            <v>36520519.998333327</v>
          </cell>
          <cell r="ET265">
            <v>36581480.009166665</v>
          </cell>
          <cell r="EU265">
            <v>36581480.009166665</v>
          </cell>
          <cell r="EV265">
            <v>36581480.009166665</v>
          </cell>
          <cell r="EW265">
            <v>36581480.009166665</v>
          </cell>
          <cell r="EX265">
            <v>36581480.009166665</v>
          </cell>
          <cell r="EY265">
            <v>36581480.009166665</v>
          </cell>
          <cell r="EZ265">
            <v>36581480.009166665</v>
          </cell>
          <cell r="FA265">
            <v>36581480.009166665</v>
          </cell>
          <cell r="FB265">
            <v>42330489.099166654</v>
          </cell>
          <cell r="FC265">
            <v>42330489.099166654</v>
          </cell>
          <cell r="FD265">
            <v>42330489.099166654</v>
          </cell>
          <cell r="FE265">
            <v>42330489.099166654</v>
          </cell>
          <cell r="FF265">
            <v>39362332.101666681</v>
          </cell>
          <cell r="FG265">
            <v>39125646.701666676</v>
          </cell>
          <cell r="FH265">
            <v>39113380.221666679</v>
          </cell>
          <cell r="FI265">
            <v>39105431.161666669</v>
          </cell>
          <cell r="FJ265">
            <v>39107573.981666677</v>
          </cell>
          <cell r="FK265">
            <v>41935580.18166668</v>
          </cell>
          <cell r="FL265">
            <v>39107470.111666672</v>
          </cell>
          <cell r="FM265">
            <v>39093383.891666673</v>
          </cell>
          <cell r="FN265">
            <v>39030288.911666676</v>
          </cell>
          <cell r="FO265">
            <v>39107584.94166667</v>
          </cell>
          <cell r="FP265">
            <v>39107395.941666678</v>
          </cell>
          <cell r="FQ265">
            <v>38858179.001666702</v>
          </cell>
          <cell r="FR265">
            <v>472059398.15000004</v>
          </cell>
        </row>
        <row r="266">
          <cell r="D266" t="str">
            <v>4111p</v>
          </cell>
          <cell r="E266" t="str">
            <v>Neto zarade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18458213.403333332</v>
          </cell>
          <cell r="CM266">
            <v>18458213.403333332</v>
          </cell>
          <cell r="CN266">
            <v>18458213.403333332</v>
          </cell>
          <cell r="CO266">
            <v>18458213.403333332</v>
          </cell>
          <cell r="CP266">
            <v>18458213.403333332</v>
          </cell>
          <cell r="CQ266">
            <v>18458213.403333332</v>
          </cell>
          <cell r="CR266">
            <v>18458213.403333332</v>
          </cell>
          <cell r="CS266">
            <v>18458213.403333332</v>
          </cell>
          <cell r="CT266">
            <v>18458213.403333332</v>
          </cell>
          <cell r="CU266">
            <v>18458213.403333332</v>
          </cell>
          <cell r="CV266">
            <v>18458213.403333332</v>
          </cell>
          <cell r="CW266">
            <v>18458213.403333332</v>
          </cell>
          <cell r="CX266">
            <v>18867562.298333336</v>
          </cell>
          <cell r="CY266">
            <v>18867562.298333336</v>
          </cell>
          <cell r="CZ266">
            <v>18867562.298333336</v>
          </cell>
          <cell r="DA266">
            <v>18867562.298333336</v>
          </cell>
          <cell r="DB266">
            <v>18867562.298333336</v>
          </cell>
          <cell r="DC266">
            <v>18867562.298333336</v>
          </cell>
          <cell r="DD266">
            <v>18867562.298333336</v>
          </cell>
          <cell r="DE266">
            <v>18867562.298333336</v>
          </cell>
          <cell r="DF266">
            <v>18867562.298333336</v>
          </cell>
          <cell r="DG266">
            <v>18867562.298333336</v>
          </cell>
          <cell r="DH266">
            <v>18867562.298333336</v>
          </cell>
          <cell r="DI266">
            <v>18867562.298333336</v>
          </cell>
          <cell r="DJ266">
            <v>18559870.852500003</v>
          </cell>
          <cell r="DK266">
            <v>18559870.852500003</v>
          </cell>
          <cell r="DL266">
            <v>18559870.852500003</v>
          </cell>
          <cell r="DM266">
            <v>18559870.852500003</v>
          </cell>
          <cell r="DN266">
            <v>18559870.852500003</v>
          </cell>
          <cell r="DO266">
            <v>18559870.852500003</v>
          </cell>
          <cell r="DP266">
            <v>18559870.852500003</v>
          </cell>
          <cell r="DQ266">
            <v>18559870.852500003</v>
          </cell>
          <cell r="DR266">
            <v>18559870.852500003</v>
          </cell>
          <cell r="DS266">
            <v>18559870.852500003</v>
          </cell>
          <cell r="DT266">
            <v>18559870.852500003</v>
          </cell>
          <cell r="DU266">
            <v>18559870.852500003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</row>
        <row r="267">
          <cell r="D267" t="str">
            <v>4112p</v>
          </cell>
          <cell r="E267" t="str">
            <v>Porez na zarade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2493788.2441666666</v>
          </cell>
          <cell r="CM267">
            <v>2493788.2441666666</v>
          </cell>
          <cell r="CN267">
            <v>2493788.2441666666</v>
          </cell>
          <cell r="CO267">
            <v>2493788.2441666666</v>
          </cell>
          <cell r="CP267">
            <v>2493788.2441666666</v>
          </cell>
          <cell r="CQ267">
            <v>2493788.2441666666</v>
          </cell>
          <cell r="CR267">
            <v>2493788.2441666666</v>
          </cell>
          <cell r="CS267">
            <v>2493788.2441666666</v>
          </cell>
          <cell r="CT267">
            <v>2493788.2441666666</v>
          </cell>
          <cell r="CU267">
            <v>2493788.2441666666</v>
          </cell>
          <cell r="CV267">
            <v>2493788.2441666666</v>
          </cell>
          <cell r="CW267">
            <v>2493788.2441666666</v>
          </cell>
          <cell r="CX267">
            <v>2712342.7066666675</v>
          </cell>
          <cell r="CY267">
            <v>2712342.7066666675</v>
          </cell>
          <cell r="CZ267">
            <v>2712342.7066666675</v>
          </cell>
          <cell r="DA267">
            <v>2712342.7066666675</v>
          </cell>
          <cell r="DB267">
            <v>2712342.7066666675</v>
          </cell>
          <cell r="DC267">
            <v>2712342.7066666675</v>
          </cell>
          <cell r="DD267">
            <v>2712342.7066666675</v>
          </cell>
          <cell r="DE267">
            <v>2712342.7066666675</v>
          </cell>
          <cell r="DF267">
            <v>2712342.7066666675</v>
          </cell>
          <cell r="DG267">
            <v>2712342.7066666675</v>
          </cell>
          <cell r="DH267">
            <v>2712342.7066666675</v>
          </cell>
          <cell r="DI267">
            <v>2712342.7066666675</v>
          </cell>
          <cell r="DJ267">
            <v>2731089.59</v>
          </cell>
          <cell r="DK267">
            <v>2731089.59</v>
          </cell>
          <cell r="DL267">
            <v>2731089.59</v>
          </cell>
          <cell r="DM267">
            <v>2731089.59</v>
          </cell>
          <cell r="DN267">
            <v>2731089.59</v>
          </cell>
          <cell r="DO267">
            <v>2731089.59</v>
          </cell>
          <cell r="DP267">
            <v>2731089.59</v>
          </cell>
          <cell r="DQ267">
            <v>2731089.59</v>
          </cell>
          <cell r="DR267">
            <v>2731089.59</v>
          </cell>
          <cell r="DS267">
            <v>2731089.59</v>
          </cell>
          <cell r="DT267">
            <v>2731089.59</v>
          </cell>
          <cell r="DU267">
            <v>2731089.59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</row>
        <row r="268">
          <cell r="D268" t="str">
            <v>4113p</v>
          </cell>
          <cell r="E268" t="str">
            <v>Doprinosi na teret zaposlenog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6333349.3816666668</v>
          </cell>
          <cell r="CM268">
            <v>6333349.3816666668</v>
          </cell>
          <cell r="CN268">
            <v>6333349.3816666668</v>
          </cell>
          <cell r="CO268">
            <v>6333349.3816666668</v>
          </cell>
          <cell r="CP268">
            <v>6333349.3816666668</v>
          </cell>
          <cell r="CQ268">
            <v>6333349.3816666668</v>
          </cell>
          <cell r="CR268">
            <v>6333349.3816666668</v>
          </cell>
          <cell r="CS268">
            <v>6333349.3816666668</v>
          </cell>
          <cell r="CT268">
            <v>6333349.3816666668</v>
          </cell>
          <cell r="CU268">
            <v>6333349.3816666668</v>
          </cell>
          <cell r="CV268">
            <v>6333349.3816666668</v>
          </cell>
          <cell r="CW268">
            <v>6333349.3816666668</v>
          </cell>
          <cell r="CX268">
            <v>6757582.0116666639</v>
          </cell>
          <cell r="CY268">
            <v>6757582.0116666639</v>
          </cell>
          <cell r="CZ268">
            <v>6757582.0116666639</v>
          </cell>
          <cell r="DA268">
            <v>6757582.0116666639</v>
          </cell>
          <cell r="DB268">
            <v>6757582.0116666639</v>
          </cell>
          <cell r="DC268">
            <v>6757582.0116666639</v>
          </cell>
          <cell r="DD268">
            <v>6757582.0116666639</v>
          </cell>
          <cell r="DE268">
            <v>6757582.0116666639</v>
          </cell>
          <cell r="DF268">
            <v>6757582.0116666639</v>
          </cell>
          <cell r="DG268">
            <v>6757582.0116666639</v>
          </cell>
          <cell r="DH268">
            <v>6757582.0116666639</v>
          </cell>
          <cell r="DI268">
            <v>6757582.0116666639</v>
          </cell>
          <cell r="DJ268">
            <v>6606213.9525000006</v>
          </cell>
          <cell r="DK268">
            <v>6606213.9525000006</v>
          </cell>
          <cell r="DL268">
            <v>6606213.9525000006</v>
          </cell>
          <cell r="DM268">
            <v>6606213.9525000006</v>
          </cell>
          <cell r="DN268">
            <v>6606213.9525000006</v>
          </cell>
          <cell r="DO268">
            <v>6606213.9525000006</v>
          </cell>
          <cell r="DP268">
            <v>6606213.9525000006</v>
          </cell>
          <cell r="DQ268">
            <v>6606213.9525000006</v>
          </cell>
          <cell r="DR268">
            <v>6606213.9525000006</v>
          </cell>
          <cell r="DS268">
            <v>6606213.9525000006</v>
          </cell>
          <cell r="DT268">
            <v>6606213.9525000006</v>
          </cell>
          <cell r="DU268">
            <v>6606213.9525000006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</row>
        <row r="269">
          <cell r="D269" t="str">
            <v>4114p</v>
          </cell>
          <cell r="E269" t="str">
            <v>Doprinosi na teret poslodavca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3366474.3091666666</v>
          </cell>
          <cell r="CM269">
            <v>3366474.3091666666</v>
          </cell>
          <cell r="CN269">
            <v>3366474.3091666666</v>
          </cell>
          <cell r="CO269">
            <v>3366474.3091666666</v>
          </cell>
          <cell r="CP269">
            <v>3366474.3091666666</v>
          </cell>
          <cell r="CQ269">
            <v>3366474.3091666666</v>
          </cell>
          <cell r="CR269">
            <v>3366474.3091666666</v>
          </cell>
          <cell r="CS269">
            <v>3366474.3091666666</v>
          </cell>
          <cell r="CT269">
            <v>3366474.3091666666</v>
          </cell>
          <cell r="CU269">
            <v>3366474.3091666666</v>
          </cell>
          <cell r="CV269">
            <v>3366474.3091666666</v>
          </cell>
          <cell r="CW269">
            <v>3366474.3091666666</v>
          </cell>
          <cell r="CX269">
            <v>3473848.1883333339</v>
          </cell>
          <cell r="CY269">
            <v>3473848.1883333339</v>
          </cell>
          <cell r="CZ269">
            <v>3473848.1883333339</v>
          </cell>
          <cell r="DA269">
            <v>3473848.1883333339</v>
          </cell>
          <cell r="DB269">
            <v>3473848.1883333339</v>
          </cell>
          <cell r="DC269">
            <v>3473848.1883333339</v>
          </cell>
          <cell r="DD269">
            <v>3473848.1883333339</v>
          </cell>
          <cell r="DE269">
            <v>3473848.1883333339</v>
          </cell>
          <cell r="DF269">
            <v>3473848.1883333339</v>
          </cell>
          <cell r="DG269">
            <v>3473848.1883333339</v>
          </cell>
          <cell r="DH269">
            <v>3473848.1883333339</v>
          </cell>
          <cell r="DI269">
            <v>3473848.1883333339</v>
          </cell>
          <cell r="DJ269">
            <v>3331068.5941666663</v>
          </cell>
          <cell r="DK269">
            <v>3331068.5941666663</v>
          </cell>
          <cell r="DL269">
            <v>3331068.5941666663</v>
          </cell>
          <cell r="DM269">
            <v>3331068.5941666663</v>
          </cell>
          <cell r="DN269">
            <v>3331068.5941666663</v>
          </cell>
          <cell r="DO269">
            <v>3331068.5941666663</v>
          </cell>
          <cell r="DP269">
            <v>3331068.5941666663</v>
          </cell>
          <cell r="DQ269">
            <v>3331068.5941666663</v>
          </cell>
          <cell r="DR269">
            <v>3331068.5941666663</v>
          </cell>
          <cell r="DS269">
            <v>3331068.5941666663</v>
          </cell>
          <cell r="DT269">
            <v>3331068.5941666663</v>
          </cell>
          <cell r="DU269">
            <v>3331068.5941666663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</row>
        <row r="270">
          <cell r="D270" t="str">
            <v>4115p</v>
          </cell>
          <cell r="E270" t="str">
            <v>Opštinski prirez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358892.30750000005</v>
          </cell>
          <cell r="CM270">
            <v>358892.30750000005</v>
          </cell>
          <cell r="CN270">
            <v>358892.30750000005</v>
          </cell>
          <cell r="CO270">
            <v>358892.30750000005</v>
          </cell>
          <cell r="CP270">
            <v>358892.30750000005</v>
          </cell>
          <cell r="CQ270">
            <v>358892.30750000005</v>
          </cell>
          <cell r="CR270">
            <v>358892.30750000005</v>
          </cell>
          <cell r="CS270">
            <v>358892.30750000005</v>
          </cell>
          <cell r="CT270">
            <v>358892.30750000005</v>
          </cell>
          <cell r="CU270">
            <v>358892.30750000005</v>
          </cell>
          <cell r="CV270">
            <v>358892.30750000005</v>
          </cell>
          <cell r="CW270">
            <v>358892.30750000005</v>
          </cell>
          <cell r="CX270">
            <v>383972.43833333335</v>
          </cell>
          <cell r="CY270">
            <v>383972.43833333335</v>
          </cell>
          <cell r="CZ270">
            <v>383972.43833333335</v>
          </cell>
          <cell r="DA270">
            <v>383972.43833333335</v>
          </cell>
          <cell r="DB270">
            <v>383972.43833333335</v>
          </cell>
          <cell r="DC270">
            <v>383972.43833333335</v>
          </cell>
          <cell r="DD270">
            <v>383972.43833333335</v>
          </cell>
          <cell r="DE270">
            <v>383972.43833333335</v>
          </cell>
          <cell r="DF270">
            <v>383972.43833333335</v>
          </cell>
          <cell r="DG270">
            <v>383972.43833333335</v>
          </cell>
          <cell r="DH270">
            <v>383972.43833333335</v>
          </cell>
          <cell r="DI270">
            <v>383972.43833333335</v>
          </cell>
          <cell r="DJ270">
            <v>385390.0716666666</v>
          </cell>
          <cell r="DK270">
            <v>385390.0716666666</v>
          </cell>
          <cell r="DL270">
            <v>385390.0716666666</v>
          </cell>
          <cell r="DM270">
            <v>385390.0716666666</v>
          </cell>
          <cell r="DN270">
            <v>385390.0716666666</v>
          </cell>
          <cell r="DO270">
            <v>385390.0716666666</v>
          </cell>
          <cell r="DP270">
            <v>385390.0716666666</v>
          </cell>
          <cell r="DQ270">
            <v>385390.0716666666</v>
          </cell>
          <cell r="DR270">
            <v>385390.0716666666</v>
          </cell>
          <cell r="DS270">
            <v>385390.0716666666</v>
          </cell>
          <cell r="DT270">
            <v>385390.0716666666</v>
          </cell>
          <cell r="DU270">
            <v>385390.0716666666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</row>
        <row r="271">
          <cell r="A271">
            <v>0</v>
          </cell>
          <cell r="B271">
            <v>0</v>
          </cell>
          <cell r="C271">
            <v>412</v>
          </cell>
          <cell r="D271" t="str">
            <v>412p</v>
          </cell>
          <cell r="E271" t="str">
            <v>Ostala lična primanja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901608.53416666668</v>
          </cell>
          <cell r="CM271">
            <v>901608.53416666668</v>
          </cell>
          <cell r="CN271">
            <v>901608.53416666668</v>
          </cell>
          <cell r="CO271">
            <v>901608.53416666668</v>
          </cell>
          <cell r="CP271">
            <v>901608.53416666668</v>
          </cell>
          <cell r="CQ271">
            <v>901608.53416666668</v>
          </cell>
          <cell r="CR271">
            <v>901608.53416666668</v>
          </cell>
          <cell r="CS271">
            <v>901608.53416666668</v>
          </cell>
          <cell r="CT271">
            <v>901608.53416666668</v>
          </cell>
          <cell r="CU271">
            <v>901608.53416666668</v>
          </cell>
          <cell r="CV271">
            <v>901608.53416666668</v>
          </cell>
          <cell r="CW271">
            <v>901608.53416666668</v>
          </cell>
          <cell r="CX271">
            <v>956513.66333333333</v>
          </cell>
          <cell r="CY271">
            <v>956513.66333333333</v>
          </cell>
          <cell r="CZ271">
            <v>956513.66333333333</v>
          </cell>
          <cell r="DA271">
            <v>956513.66333333333</v>
          </cell>
          <cell r="DB271">
            <v>956513.66333333333</v>
          </cell>
          <cell r="DC271">
            <v>956513.66333333333</v>
          </cell>
          <cell r="DD271">
            <v>956513.66333333333</v>
          </cell>
          <cell r="DE271">
            <v>956513.66333333333</v>
          </cell>
          <cell r="DF271">
            <v>956513.66333333333</v>
          </cell>
          <cell r="DG271">
            <v>956513.66333333333</v>
          </cell>
          <cell r="DH271">
            <v>956513.66333333333</v>
          </cell>
          <cell r="DI271">
            <v>956513.66333333333</v>
          </cell>
          <cell r="DJ271">
            <v>968300.41833333322</v>
          </cell>
          <cell r="DK271">
            <v>968300.41833333322</v>
          </cell>
          <cell r="DL271">
            <v>968300.41833333322</v>
          </cell>
          <cell r="DM271">
            <v>968300.41833333322</v>
          </cell>
          <cell r="DN271">
            <v>968300.41833333322</v>
          </cell>
          <cell r="DO271">
            <v>968300.41833333322</v>
          </cell>
          <cell r="DP271">
            <v>968300.41833333322</v>
          </cell>
          <cell r="DQ271">
            <v>968300.41833333322</v>
          </cell>
          <cell r="DR271">
            <v>968300.41833333322</v>
          </cell>
          <cell r="DS271">
            <v>968300.41833333322</v>
          </cell>
          <cell r="DT271">
            <v>968300.41833333322</v>
          </cell>
          <cell r="DU271">
            <v>968300.41833333322</v>
          </cell>
          <cell r="DV271">
            <v>832657.85499999998</v>
          </cell>
          <cell r="DW271">
            <v>832657.85499999998</v>
          </cell>
          <cell r="DX271">
            <v>832657.85499999998</v>
          </cell>
          <cell r="DY271">
            <v>832657.85499999998</v>
          </cell>
          <cell r="DZ271">
            <v>832657.85499999998</v>
          </cell>
          <cell r="EA271">
            <v>832657.85499999998</v>
          </cell>
          <cell r="EB271">
            <v>832657.85499999998</v>
          </cell>
          <cell r="EC271">
            <v>832657.85499999998</v>
          </cell>
          <cell r="ED271">
            <v>832657.85499999998</v>
          </cell>
          <cell r="EE271">
            <v>832657.85499999998</v>
          </cell>
          <cell r="EF271">
            <v>832657.85499999998</v>
          </cell>
          <cell r="EG271">
            <v>832657.85499999998</v>
          </cell>
          <cell r="EH271">
            <v>849012.24750000006</v>
          </cell>
          <cell r="EI271">
            <v>849012.24750000006</v>
          </cell>
          <cell r="EJ271">
            <v>849012.24750000006</v>
          </cell>
          <cell r="EK271">
            <v>849012.24750000006</v>
          </cell>
          <cell r="EL271">
            <v>849012.24750000006</v>
          </cell>
          <cell r="EM271">
            <v>849012.24750000006</v>
          </cell>
          <cell r="EN271">
            <v>849012.24750000006</v>
          </cell>
          <cell r="EO271">
            <v>849012.24750000006</v>
          </cell>
          <cell r="EP271">
            <v>849012.24750000006</v>
          </cell>
          <cell r="EQ271">
            <v>849012.24750000006</v>
          </cell>
          <cell r="ER271">
            <v>849012.24750000006</v>
          </cell>
          <cell r="ES271">
            <v>849012.24750000006</v>
          </cell>
          <cell r="ET271">
            <v>1045765.8483333333</v>
          </cell>
          <cell r="EU271">
            <v>1045765.8483333333</v>
          </cell>
          <cell r="EV271">
            <v>1045765.8483333333</v>
          </cell>
          <cell r="EW271">
            <v>1064654.7372222226</v>
          </cell>
          <cell r="EX271">
            <v>1064654.7372222226</v>
          </cell>
          <cell r="EY271">
            <v>1064654.7372222226</v>
          </cell>
          <cell r="EZ271">
            <v>1064654.7372222226</v>
          </cell>
          <cell r="FA271">
            <v>1064654.7372222226</v>
          </cell>
          <cell r="FB271">
            <v>1064654.7372222201</v>
          </cell>
          <cell r="FC271">
            <v>1064654.7372222201</v>
          </cell>
          <cell r="FD271">
            <v>1064654.7372222226</v>
          </cell>
          <cell r="FE271">
            <v>1608087.7372222189</v>
          </cell>
          <cell r="FF271">
            <v>1281057.9508333332</v>
          </cell>
          <cell r="FG271">
            <v>1323983.3608333331</v>
          </cell>
          <cell r="FH271">
            <v>1260740.2808333333</v>
          </cell>
          <cell r="FI271">
            <v>1247473.6108333331</v>
          </cell>
          <cell r="FJ271">
            <v>1248015.2908333333</v>
          </cell>
          <cell r="FK271">
            <v>1249948.9408333332</v>
          </cell>
          <cell r="FL271">
            <v>1249158.6208333333</v>
          </cell>
          <cell r="FM271">
            <v>1249158.6208333333</v>
          </cell>
          <cell r="FN271">
            <v>1249658.6108333331</v>
          </cell>
          <cell r="FO271">
            <v>1239658.6108333331</v>
          </cell>
          <cell r="FP271">
            <v>1238097.2408333332</v>
          </cell>
          <cell r="FQ271">
            <v>1240174.31083333</v>
          </cell>
          <cell r="FR271">
            <v>15072625.449999999</v>
          </cell>
        </row>
        <row r="272">
          <cell r="D272" t="str">
            <v>4121p</v>
          </cell>
          <cell r="E272" t="str">
            <v>Naknada za zimnicu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4122p</v>
          </cell>
          <cell r="E273" t="str">
            <v>Naknada za stanovanje i odvojen život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128521.15000000001</v>
          </cell>
          <cell r="CM273">
            <v>128521.15000000001</v>
          </cell>
          <cell r="CN273">
            <v>128521.15000000001</v>
          </cell>
          <cell r="CO273">
            <v>128521.15000000001</v>
          </cell>
          <cell r="CP273">
            <v>128521.15000000001</v>
          </cell>
          <cell r="CQ273">
            <v>128521.15000000001</v>
          </cell>
          <cell r="CR273">
            <v>128521.15000000001</v>
          </cell>
          <cell r="CS273">
            <v>128521.15000000001</v>
          </cell>
          <cell r="CT273">
            <v>128521.15000000001</v>
          </cell>
          <cell r="CU273">
            <v>128521.15000000001</v>
          </cell>
          <cell r="CV273">
            <v>128521.15000000001</v>
          </cell>
          <cell r="CW273">
            <v>128521.15000000001</v>
          </cell>
          <cell r="CX273">
            <v>176580.35833333331</v>
          </cell>
          <cell r="CY273">
            <v>176580.35833333331</v>
          </cell>
          <cell r="CZ273">
            <v>176580.35833333331</v>
          </cell>
          <cell r="DA273">
            <v>176580.35833333331</v>
          </cell>
          <cell r="DB273">
            <v>176580.35833333331</v>
          </cell>
          <cell r="DC273">
            <v>176580.35833333331</v>
          </cell>
          <cell r="DD273">
            <v>176580.35833333331</v>
          </cell>
          <cell r="DE273">
            <v>176580.35833333331</v>
          </cell>
          <cell r="DF273">
            <v>176580.35833333331</v>
          </cell>
          <cell r="DG273">
            <v>176580.35833333331</v>
          </cell>
          <cell r="DH273">
            <v>176580.35833333331</v>
          </cell>
          <cell r="DI273">
            <v>176580.35833333331</v>
          </cell>
          <cell r="DJ273">
            <v>182094.51583333334</v>
          </cell>
          <cell r="DK273">
            <v>182094.51583333334</v>
          </cell>
          <cell r="DL273">
            <v>182094.51583333334</v>
          </cell>
          <cell r="DM273">
            <v>182094.51583333334</v>
          </cell>
          <cell r="DN273">
            <v>182094.51583333334</v>
          </cell>
          <cell r="DO273">
            <v>182094.51583333334</v>
          </cell>
          <cell r="DP273">
            <v>182094.51583333334</v>
          </cell>
          <cell r="DQ273">
            <v>182094.51583333334</v>
          </cell>
          <cell r="DR273">
            <v>182094.51583333334</v>
          </cell>
          <cell r="DS273">
            <v>182094.51583333334</v>
          </cell>
          <cell r="DT273">
            <v>182094.51583333334</v>
          </cell>
          <cell r="DU273">
            <v>182094.51583333334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4123p</v>
          </cell>
          <cell r="E274" t="str">
            <v>Naknada za prevoz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6290.331666666666</v>
          </cell>
          <cell r="CM274">
            <v>6290.331666666666</v>
          </cell>
          <cell r="CN274">
            <v>6290.331666666666</v>
          </cell>
          <cell r="CO274">
            <v>6290.331666666666</v>
          </cell>
          <cell r="CP274">
            <v>6290.331666666666</v>
          </cell>
          <cell r="CQ274">
            <v>6290.331666666666</v>
          </cell>
          <cell r="CR274">
            <v>6290.331666666666</v>
          </cell>
          <cell r="CS274">
            <v>6290.331666666666</v>
          </cell>
          <cell r="CT274">
            <v>6290.331666666666</v>
          </cell>
          <cell r="CU274">
            <v>6290.331666666666</v>
          </cell>
          <cell r="CV274">
            <v>6290.331666666666</v>
          </cell>
          <cell r="CW274">
            <v>6290.331666666666</v>
          </cell>
          <cell r="CX274">
            <v>14691.803333333335</v>
          </cell>
          <cell r="CY274">
            <v>14691.803333333335</v>
          </cell>
          <cell r="CZ274">
            <v>14691.803333333335</v>
          </cell>
          <cell r="DA274">
            <v>14691.803333333335</v>
          </cell>
          <cell r="DB274">
            <v>14691.803333333335</v>
          </cell>
          <cell r="DC274">
            <v>14691.803333333335</v>
          </cell>
          <cell r="DD274">
            <v>14691.803333333335</v>
          </cell>
          <cell r="DE274">
            <v>14691.803333333335</v>
          </cell>
          <cell r="DF274">
            <v>14691.803333333335</v>
          </cell>
          <cell r="DG274">
            <v>14691.803333333335</v>
          </cell>
          <cell r="DH274">
            <v>14691.803333333335</v>
          </cell>
          <cell r="DI274">
            <v>14691.803333333335</v>
          </cell>
          <cell r="DJ274">
            <v>17427.005833333333</v>
          </cell>
          <cell r="DK274">
            <v>17427.005833333333</v>
          </cell>
          <cell r="DL274">
            <v>17427.005833333333</v>
          </cell>
          <cell r="DM274">
            <v>17427.005833333333</v>
          </cell>
          <cell r="DN274">
            <v>17427.005833333333</v>
          </cell>
          <cell r="DO274">
            <v>17427.005833333333</v>
          </cell>
          <cell r="DP274">
            <v>17427.005833333333</v>
          </cell>
          <cell r="DQ274">
            <v>17427.005833333333</v>
          </cell>
          <cell r="DR274">
            <v>17427.005833333333</v>
          </cell>
          <cell r="DS274">
            <v>17427.005833333333</v>
          </cell>
          <cell r="DT274">
            <v>17427.005833333333</v>
          </cell>
          <cell r="DU274">
            <v>17427.005833333333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4124p</v>
          </cell>
          <cell r="E275" t="str">
            <v>Jubilarne nagrade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8115</v>
          </cell>
          <cell r="CM275">
            <v>8115</v>
          </cell>
          <cell r="CN275">
            <v>8115</v>
          </cell>
          <cell r="CO275">
            <v>8115</v>
          </cell>
          <cell r="CP275">
            <v>8115</v>
          </cell>
          <cell r="CQ275">
            <v>8115</v>
          </cell>
          <cell r="CR275">
            <v>8115</v>
          </cell>
          <cell r="CS275">
            <v>8115</v>
          </cell>
          <cell r="CT275">
            <v>8115</v>
          </cell>
          <cell r="CU275">
            <v>8115</v>
          </cell>
          <cell r="CV275">
            <v>8115</v>
          </cell>
          <cell r="CW275">
            <v>8115</v>
          </cell>
          <cell r="CX275">
            <v>8063.25</v>
          </cell>
          <cell r="CY275">
            <v>8063.25</v>
          </cell>
          <cell r="CZ275">
            <v>8063.25</v>
          </cell>
          <cell r="DA275">
            <v>8063.25</v>
          </cell>
          <cell r="DB275">
            <v>8063.25</v>
          </cell>
          <cell r="DC275">
            <v>8063.25</v>
          </cell>
          <cell r="DD275">
            <v>8063.25</v>
          </cell>
          <cell r="DE275">
            <v>8063.25</v>
          </cell>
          <cell r="DF275">
            <v>8063.25</v>
          </cell>
          <cell r="DG275">
            <v>8063.25</v>
          </cell>
          <cell r="DH275">
            <v>8063.25</v>
          </cell>
          <cell r="DI275">
            <v>8063.25</v>
          </cell>
          <cell r="DJ275">
            <v>10753.916666666666</v>
          </cell>
          <cell r="DK275">
            <v>10753.916666666666</v>
          </cell>
          <cell r="DL275">
            <v>10753.916666666666</v>
          </cell>
          <cell r="DM275">
            <v>10753.916666666666</v>
          </cell>
          <cell r="DN275">
            <v>10753.916666666666</v>
          </cell>
          <cell r="DO275">
            <v>10753.916666666666</v>
          </cell>
          <cell r="DP275">
            <v>10753.916666666666</v>
          </cell>
          <cell r="DQ275">
            <v>10753.916666666666</v>
          </cell>
          <cell r="DR275">
            <v>10753.916666666666</v>
          </cell>
          <cell r="DS275">
            <v>10753.916666666666</v>
          </cell>
          <cell r="DT275">
            <v>10753.916666666666</v>
          </cell>
          <cell r="DU275">
            <v>10753.916666666666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4125p</v>
          </cell>
          <cell r="E276" t="str">
            <v>Otpremnine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31286.818333333333</v>
          </cell>
          <cell r="CM276">
            <v>31286.818333333333</v>
          </cell>
          <cell r="CN276">
            <v>31286.818333333333</v>
          </cell>
          <cell r="CO276">
            <v>31286.818333333333</v>
          </cell>
          <cell r="CP276">
            <v>31286.818333333333</v>
          </cell>
          <cell r="CQ276">
            <v>31286.818333333333</v>
          </cell>
          <cell r="CR276">
            <v>31286.818333333333</v>
          </cell>
          <cell r="CS276">
            <v>31286.818333333333</v>
          </cell>
          <cell r="CT276">
            <v>31286.818333333333</v>
          </cell>
          <cell r="CU276">
            <v>31286.818333333333</v>
          </cell>
          <cell r="CV276">
            <v>31286.818333333333</v>
          </cell>
          <cell r="CW276">
            <v>31286.818333333333</v>
          </cell>
          <cell r="CX276">
            <v>50250.643333333333</v>
          </cell>
          <cell r="CY276">
            <v>50250.643333333333</v>
          </cell>
          <cell r="CZ276">
            <v>50250.643333333333</v>
          </cell>
          <cell r="DA276">
            <v>50250.643333333333</v>
          </cell>
          <cell r="DB276">
            <v>50250.643333333333</v>
          </cell>
          <cell r="DC276">
            <v>50250.643333333333</v>
          </cell>
          <cell r="DD276">
            <v>50250.643333333333</v>
          </cell>
          <cell r="DE276">
            <v>50250.643333333333</v>
          </cell>
          <cell r="DF276">
            <v>50250.643333333333</v>
          </cell>
          <cell r="DG276">
            <v>50250.643333333333</v>
          </cell>
          <cell r="DH276">
            <v>50250.643333333333</v>
          </cell>
          <cell r="DI276">
            <v>50250.643333333333</v>
          </cell>
          <cell r="DJ276">
            <v>48826.666666666664</v>
          </cell>
          <cell r="DK276">
            <v>48826.666666666664</v>
          </cell>
          <cell r="DL276">
            <v>48826.666666666664</v>
          </cell>
          <cell r="DM276">
            <v>48826.666666666664</v>
          </cell>
          <cell r="DN276">
            <v>48826.666666666664</v>
          </cell>
          <cell r="DO276">
            <v>48826.666666666664</v>
          </cell>
          <cell r="DP276">
            <v>48826.666666666664</v>
          </cell>
          <cell r="DQ276">
            <v>48826.666666666664</v>
          </cell>
          <cell r="DR276">
            <v>48826.666666666664</v>
          </cell>
          <cell r="DS276">
            <v>48826.666666666664</v>
          </cell>
          <cell r="DT276">
            <v>48826.666666666664</v>
          </cell>
          <cell r="DU276">
            <v>48826.666666666664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D277" t="str">
            <v>4126p</v>
          </cell>
          <cell r="E277" t="str">
            <v>Naknada skupstinskim poslanicima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30000</v>
          </cell>
          <cell r="CM277">
            <v>30000</v>
          </cell>
          <cell r="CN277">
            <v>30000</v>
          </cell>
          <cell r="CO277">
            <v>30000</v>
          </cell>
          <cell r="CP277">
            <v>30000</v>
          </cell>
          <cell r="CQ277">
            <v>30000</v>
          </cell>
          <cell r="CR277">
            <v>30000</v>
          </cell>
          <cell r="CS277">
            <v>30000</v>
          </cell>
          <cell r="CT277">
            <v>30000</v>
          </cell>
          <cell r="CU277">
            <v>30000</v>
          </cell>
          <cell r="CV277">
            <v>30000</v>
          </cell>
          <cell r="CW277">
            <v>30000</v>
          </cell>
          <cell r="CX277">
            <v>33333.333333333336</v>
          </cell>
          <cell r="CY277">
            <v>33333.333333333336</v>
          </cell>
          <cell r="CZ277">
            <v>33333.333333333336</v>
          </cell>
          <cell r="DA277">
            <v>33333.333333333336</v>
          </cell>
          <cell r="DB277">
            <v>33333.333333333336</v>
          </cell>
          <cell r="DC277">
            <v>33333.333333333336</v>
          </cell>
          <cell r="DD277">
            <v>33333.333333333336</v>
          </cell>
          <cell r="DE277">
            <v>33333.333333333336</v>
          </cell>
          <cell r="DF277">
            <v>33333.333333333336</v>
          </cell>
          <cell r="DG277">
            <v>33333.333333333336</v>
          </cell>
          <cell r="DH277">
            <v>33333.333333333336</v>
          </cell>
          <cell r="DI277">
            <v>33333.333333333336</v>
          </cell>
          <cell r="DJ277">
            <v>33333.333333333336</v>
          </cell>
          <cell r="DK277">
            <v>33333.333333333336</v>
          </cell>
          <cell r="DL277">
            <v>33333.333333333336</v>
          </cell>
          <cell r="DM277">
            <v>33333.333333333336</v>
          </cell>
          <cell r="DN277">
            <v>33333.333333333336</v>
          </cell>
          <cell r="DO277">
            <v>33333.333333333336</v>
          </cell>
          <cell r="DP277">
            <v>33333.333333333336</v>
          </cell>
          <cell r="DQ277">
            <v>33333.333333333336</v>
          </cell>
          <cell r="DR277">
            <v>33333.333333333336</v>
          </cell>
          <cell r="DS277">
            <v>33333.333333333336</v>
          </cell>
          <cell r="DT277">
            <v>33333.333333333336</v>
          </cell>
          <cell r="DU277">
            <v>33333.333333333336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</row>
        <row r="278">
          <cell r="D278" t="str">
            <v>4127p</v>
          </cell>
          <cell r="E278" t="str">
            <v>Ostale naknade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697395.23416666663</v>
          </cell>
          <cell r="CM278">
            <v>697395.23416666663</v>
          </cell>
          <cell r="CN278">
            <v>697395.23416666663</v>
          </cell>
          <cell r="CO278">
            <v>697395.23416666663</v>
          </cell>
          <cell r="CP278">
            <v>697395.23416666663</v>
          </cell>
          <cell r="CQ278">
            <v>697395.23416666663</v>
          </cell>
          <cell r="CR278">
            <v>697395.23416666663</v>
          </cell>
          <cell r="CS278">
            <v>697395.23416666663</v>
          </cell>
          <cell r="CT278">
            <v>697395.23416666663</v>
          </cell>
          <cell r="CU278">
            <v>697395.23416666663</v>
          </cell>
          <cell r="CV278">
            <v>697395.23416666663</v>
          </cell>
          <cell r="CW278">
            <v>697395.23416666663</v>
          </cell>
          <cell r="CX278">
            <v>673594.27500000002</v>
          </cell>
          <cell r="CY278">
            <v>673594.27500000002</v>
          </cell>
          <cell r="CZ278">
            <v>673594.27500000002</v>
          </cell>
          <cell r="DA278">
            <v>673594.27500000002</v>
          </cell>
          <cell r="DB278">
            <v>673594.27500000002</v>
          </cell>
          <cell r="DC278">
            <v>673594.27500000002</v>
          </cell>
          <cell r="DD278">
            <v>673594.27500000002</v>
          </cell>
          <cell r="DE278">
            <v>673594.27500000002</v>
          </cell>
          <cell r="DF278">
            <v>673594.27500000002</v>
          </cell>
          <cell r="DG278">
            <v>673594.27500000002</v>
          </cell>
          <cell r="DH278">
            <v>673594.27500000002</v>
          </cell>
          <cell r="DI278">
            <v>673594.27500000002</v>
          </cell>
          <cell r="DJ278">
            <v>675864.98</v>
          </cell>
          <cell r="DK278">
            <v>675864.98</v>
          </cell>
          <cell r="DL278">
            <v>675864.98</v>
          </cell>
          <cell r="DM278">
            <v>675864.98</v>
          </cell>
          <cell r="DN278">
            <v>675864.98</v>
          </cell>
          <cell r="DO278">
            <v>675864.98</v>
          </cell>
          <cell r="DP278">
            <v>675864.98</v>
          </cell>
          <cell r="DQ278">
            <v>675864.98</v>
          </cell>
          <cell r="DR278">
            <v>675864.98</v>
          </cell>
          <cell r="DS278">
            <v>675864.98</v>
          </cell>
          <cell r="DT278">
            <v>675864.98</v>
          </cell>
          <cell r="DU278">
            <v>675864.98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A279">
            <v>0</v>
          </cell>
          <cell r="B279">
            <v>0</v>
          </cell>
          <cell r="C279">
            <v>413</v>
          </cell>
          <cell r="D279" t="str">
            <v>413p</v>
          </cell>
          <cell r="E279" t="str">
            <v>Rashodi za materijal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2109966.5125000002</v>
          </cell>
          <cell r="CM279">
            <v>2109966.5125000002</v>
          </cell>
          <cell r="CN279">
            <v>2109966.5125000002</v>
          </cell>
          <cell r="CO279">
            <v>2109966.5125000002</v>
          </cell>
          <cell r="CP279">
            <v>2109966.5125000002</v>
          </cell>
          <cell r="CQ279">
            <v>2109966.5125000002</v>
          </cell>
          <cell r="CR279">
            <v>2109966.5125000002</v>
          </cell>
          <cell r="CS279">
            <v>2109966.5125000002</v>
          </cell>
          <cell r="CT279">
            <v>2109966.5125000002</v>
          </cell>
          <cell r="CU279">
            <v>2109966.5125000002</v>
          </cell>
          <cell r="CV279">
            <v>2109966.5125000002</v>
          </cell>
          <cell r="CW279">
            <v>2109966.5125000002</v>
          </cell>
          <cell r="CX279">
            <v>2567060.8260771562</v>
          </cell>
          <cell r="CY279">
            <v>2567060.8260771562</v>
          </cell>
          <cell r="CZ279">
            <v>2567060.8260771562</v>
          </cell>
          <cell r="DA279">
            <v>2567060.8260771562</v>
          </cell>
          <cell r="DB279">
            <v>2567060.8260771562</v>
          </cell>
          <cell r="DC279">
            <v>2567060.8260771562</v>
          </cell>
          <cell r="DD279">
            <v>2567060.8260771562</v>
          </cell>
          <cell r="DE279">
            <v>2567060.8260771562</v>
          </cell>
          <cell r="DF279">
            <v>2567060.8260771562</v>
          </cell>
          <cell r="DG279">
            <v>2567060.8260771562</v>
          </cell>
          <cell r="DH279">
            <v>2567060.8260771562</v>
          </cell>
          <cell r="DI279">
            <v>2567060.8260771562</v>
          </cell>
          <cell r="DJ279">
            <v>2450506.84</v>
          </cell>
          <cell r="DK279">
            <v>2450506.84</v>
          </cell>
          <cell r="DL279">
            <v>2450506.84</v>
          </cell>
          <cell r="DM279">
            <v>2450506.84</v>
          </cell>
          <cell r="DN279">
            <v>2450506.84</v>
          </cell>
          <cell r="DO279">
            <v>2450506.84</v>
          </cell>
          <cell r="DP279">
            <v>2450506.84</v>
          </cell>
          <cell r="DQ279">
            <v>2450506.84</v>
          </cell>
          <cell r="DR279">
            <v>2450506.84</v>
          </cell>
          <cell r="DS279">
            <v>2450506.84</v>
          </cell>
          <cell r="DT279">
            <v>2450506.84</v>
          </cell>
          <cell r="DU279">
            <v>2450506.84</v>
          </cell>
          <cell r="DV279">
            <v>2552421.9891666668</v>
          </cell>
          <cell r="DW279">
            <v>2552421.9891666668</v>
          </cell>
          <cell r="DX279">
            <v>2552421.9891666668</v>
          </cell>
          <cell r="DY279">
            <v>2552421.9891666668</v>
          </cell>
          <cell r="DZ279">
            <v>2552421.9891666668</v>
          </cell>
          <cell r="EA279">
            <v>2552421.9891666668</v>
          </cell>
          <cell r="EB279">
            <v>2552421.9891666668</v>
          </cell>
          <cell r="EC279">
            <v>2552421.9891666668</v>
          </cell>
          <cell r="ED279">
            <v>2552421.9891666668</v>
          </cell>
          <cell r="EE279">
            <v>2552421.9891666668</v>
          </cell>
          <cell r="EF279">
            <v>2552421.9891666668</v>
          </cell>
          <cell r="EG279">
            <v>2552421.9891666668</v>
          </cell>
          <cell r="EH279">
            <v>1973140.86</v>
          </cell>
          <cell r="EI279">
            <v>1973140.86</v>
          </cell>
          <cell r="EJ279">
            <v>1973140.86</v>
          </cell>
          <cell r="EK279">
            <v>1973140.86</v>
          </cell>
          <cell r="EL279">
            <v>1973140.86</v>
          </cell>
          <cell r="EM279">
            <v>1973140.86</v>
          </cell>
          <cell r="EN279">
            <v>2959711.29</v>
          </cell>
          <cell r="EO279">
            <v>2959711.29</v>
          </cell>
          <cell r="EP279">
            <v>2959711.29</v>
          </cell>
          <cell r="EQ279">
            <v>2959711.29</v>
          </cell>
          <cell r="ER279">
            <v>2959711.29</v>
          </cell>
          <cell r="ES279">
            <v>2959711.29</v>
          </cell>
          <cell r="ET279">
            <v>2429373.3213333334</v>
          </cell>
          <cell r="EU279">
            <v>2429373.3213333334</v>
          </cell>
          <cell r="EV279">
            <v>2429373.3213333334</v>
          </cell>
          <cell r="EW279">
            <v>2429373.3213333334</v>
          </cell>
          <cell r="EX279">
            <v>2429373.3213333334</v>
          </cell>
          <cell r="EY279">
            <v>2429373.3213333334</v>
          </cell>
          <cell r="EZ279">
            <v>3644059.9819999994</v>
          </cell>
          <cell r="FA279">
            <v>3644059.9819999994</v>
          </cell>
          <cell r="FB279">
            <v>4454463.4019999988</v>
          </cell>
          <cell r="FC279">
            <v>4454463.4019999988</v>
          </cell>
          <cell r="FD279">
            <v>4454463.4019999988</v>
          </cell>
          <cell r="FE279">
            <v>4454463.4019999988</v>
          </cell>
          <cell r="FF279">
            <v>3067786.435833334</v>
          </cell>
          <cell r="FG279">
            <v>3019826.0658333339</v>
          </cell>
          <cell r="FH279">
            <v>3058309.8858333337</v>
          </cell>
          <cell r="FI279">
            <v>3046755.8058333341</v>
          </cell>
          <cell r="FJ279">
            <v>3057105.8058333341</v>
          </cell>
          <cell r="FK279">
            <v>3056755.8058333341</v>
          </cell>
          <cell r="FL279">
            <v>3059180.8058333341</v>
          </cell>
          <cell r="FM279">
            <v>3059180.8058333341</v>
          </cell>
          <cell r="FN279">
            <v>3059040.8058333341</v>
          </cell>
          <cell r="FO279">
            <v>3063161.8058333341</v>
          </cell>
          <cell r="FP279">
            <v>3060771.8058333341</v>
          </cell>
          <cell r="FQ279">
            <v>3044951.8258333337</v>
          </cell>
          <cell r="FR279">
            <v>36652827.660000004</v>
          </cell>
        </row>
        <row r="280">
          <cell r="D280" t="str">
            <v>4131p</v>
          </cell>
          <cell r="E280" t="str">
            <v>Administrativni materijal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524982.86083333334</v>
          </cell>
          <cell r="CM280">
            <v>524982.86083333334</v>
          </cell>
          <cell r="CN280">
            <v>524982.86083333334</v>
          </cell>
          <cell r="CO280">
            <v>524982.86083333334</v>
          </cell>
          <cell r="CP280">
            <v>524982.86083333334</v>
          </cell>
          <cell r="CQ280">
            <v>524982.86083333334</v>
          </cell>
          <cell r="CR280">
            <v>524982.86083333334</v>
          </cell>
          <cell r="CS280">
            <v>524982.86083333334</v>
          </cell>
          <cell r="CT280">
            <v>524982.86083333334</v>
          </cell>
          <cell r="CU280">
            <v>524982.86083333334</v>
          </cell>
          <cell r="CV280">
            <v>524982.86083333334</v>
          </cell>
          <cell r="CW280">
            <v>524982.86083333334</v>
          </cell>
          <cell r="CX280">
            <v>509745.79880760954</v>
          </cell>
          <cell r="CY280">
            <v>509745.79880760954</v>
          </cell>
          <cell r="CZ280">
            <v>509745.79880760954</v>
          </cell>
          <cell r="DA280">
            <v>509745.79880760954</v>
          </cell>
          <cell r="DB280">
            <v>509745.79880760954</v>
          </cell>
          <cell r="DC280">
            <v>509745.79880760954</v>
          </cell>
          <cell r="DD280">
            <v>509745.79880760954</v>
          </cell>
          <cell r="DE280">
            <v>509745.79880760954</v>
          </cell>
          <cell r="DF280">
            <v>509745.79880760954</v>
          </cell>
          <cell r="DG280">
            <v>509745.79880760954</v>
          </cell>
          <cell r="DH280">
            <v>509745.79880760954</v>
          </cell>
          <cell r="DI280">
            <v>509745.79880760954</v>
          </cell>
          <cell r="DJ280">
            <v>563652.23916666664</v>
          </cell>
          <cell r="DK280">
            <v>563652.23916666664</v>
          </cell>
          <cell r="DL280">
            <v>563652.23916666664</v>
          </cell>
          <cell r="DM280">
            <v>563652.23916666664</v>
          </cell>
          <cell r="DN280">
            <v>563652.23916666664</v>
          </cell>
          <cell r="DO280">
            <v>563652.23916666664</v>
          </cell>
          <cell r="DP280">
            <v>563652.23916666664</v>
          </cell>
          <cell r="DQ280">
            <v>563652.23916666664</v>
          </cell>
          <cell r="DR280">
            <v>563652.23916666664</v>
          </cell>
          <cell r="DS280">
            <v>563652.23916666664</v>
          </cell>
          <cell r="DT280">
            <v>563652.23916666664</v>
          </cell>
          <cell r="DU280">
            <v>563652.23916666664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4132p</v>
          </cell>
          <cell r="E281" t="str">
            <v>Materijal za zdravstvenu zaštitu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57550.642499999994</v>
          </cell>
          <cell r="CM281">
            <v>57550.642499999994</v>
          </cell>
          <cell r="CN281">
            <v>57550.642499999994</v>
          </cell>
          <cell r="CO281">
            <v>57550.642499999994</v>
          </cell>
          <cell r="CP281">
            <v>57550.642499999994</v>
          </cell>
          <cell r="CQ281">
            <v>57550.642499999994</v>
          </cell>
          <cell r="CR281">
            <v>57550.642499999994</v>
          </cell>
          <cell r="CS281">
            <v>57550.642499999994</v>
          </cell>
          <cell r="CT281">
            <v>57550.642499999994</v>
          </cell>
          <cell r="CU281">
            <v>57550.642499999994</v>
          </cell>
          <cell r="CV281">
            <v>57550.642499999994</v>
          </cell>
          <cell r="CW281">
            <v>57550.642499999994</v>
          </cell>
          <cell r="CX281">
            <v>68000.435934037057</v>
          </cell>
          <cell r="CY281">
            <v>68000.435934037057</v>
          </cell>
          <cell r="CZ281">
            <v>68000.435934037057</v>
          </cell>
          <cell r="DA281">
            <v>68000.435934037057</v>
          </cell>
          <cell r="DB281">
            <v>68000.435934037057</v>
          </cell>
          <cell r="DC281">
            <v>68000.435934037057</v>
          </cell>
          <cell r="DD281">
            <v>68000.435934037057</v>
          </cell>
          <cell r="DE281">
            <v>68000.435934037057</v>
          </cell>
          <cell r="DF281">
            <v>68000.435934037057</v>
          </cell>
          <cell r="DG281">
            <v>68000.435934037057</v>
          </cell>
          <cell r="DH281">
            <v>68000.435934037057</v>
          </cell>
          <cell r="DI281">
            <v>68000.435934037057</v>
          </cell>
          <cell r="DJ281">
            <v>82363.179166666669</v>
          </cell>
          <cell r="DK281">
            <v>82363.179166666669</v>
          </cell>
          <cell r="DL281">
            <v>82363.179166666669</v>
          </cell>
          <cell r="DM281">
            <v>82363.179166666669</v>
          </cell>
          <cell r="DN281">
            <v>82363.179166666669</v>
          </cell>
          <cell r="DO281">
            <v>82363.179166666669</v>
          </cell>
          <cell r="DP281">
            <v>82363.179166666669</v>
          </cell>
          <cell r="DQ281">
            <v>82363.179166666669</v>
          </cell>
          <cell r="DR281">
            <v>82363.179166666669</v>
          </cell>
          <cell r="DS281">
            <v>82363.179166666669</v>
          </cell>
          <cell r="DT281">
            <v>82363.179166666669</v>
          </cell>
          <cell r="DU281">
            <v>82363.179166666669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4133p</v>
          </cell>
          <cell r="E282" t="str">
            <v>Materijal za posebne namjene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388482.88500000001</v>
          </cell>
          <cell r="CM282">
            <v>388482.88500000001</v>
          </cell>
          <cell r="CN282">
            <v>388482.88500000001</v>
          </cell>
          <cell r="CO282">
            <v>388482.88500000001</v>
          </cell>
          <cell r="CP282">
            <v>388482.88500000001</v>
          </cell>
          <cell r="CQ282">
            <v>388482.88500000001</v>
          </cell>
          <cell r="CR282">
            <v>388482.88500000001</v>
          </cell>
          <cell r="CS282">
            <v>388482.88500000001</v>
          </cell>
          <cell r="CT282">
            <v>388482.88500000001</v>
          </cell>
          <cell r="CU282">
            <v>388482.88500000001</v>
          </cell>
          <cell r="CV282">
            <v>388482.88500000001</v>
          </cell>
          <cell r="CW282">
            <v>388482.88500000001</v>
          </cell>
          <cell r="CX282">
            <v>504921.06750279834</v>
          </cell>
          <cell r="CY282">
            <v>504921.06750279834</v>
          </cell>
          <cell r="CZ282">
            <v>504921.06750279834</v>
          </cell>
          <cell r="DA282">
            <v>504921.06750279834</v>
          </cell>
          <cell r="DB282">
            <v>504921.06750279834</v>
          </cell>
          <cell r="DC282">
            <v>504921.06750279834</v>
          </cell>
          <cell r="DD282">
            <v>504921.06750279834</v>
          </cell>
          <cell r="DE282">
            <v>504921.06750279834</v>
          </cell>
          <cell r="DF282">
            <v>504921.06750279834</v>
          </cell>
          <cell r="DG282">
            <v>504921.06750279834</v>
          </cell>
          <cell r="DH282">
            <v>504921.06750279834</v>
          </cell>
          <cell r="DI282">
            <v>504921.06750279834</v>
          </cell>
          <cell r="DJ282">
            <v>428059.09333333332</v>
          </cell>
          <cell r="DK282">
            <v>428059.09333333332</v>
          </cell>
          <cell r="DL282">
            <v>428059.09333333332</v>
          </cell>
          <cell r="DM282">
            <v>428059.09333333332</v>
          </cell>
          <cell r="DN282">
            <v>428059.09333333332</v>
          </cell>
          <cell r="DO282">
            <v>428059.09333333332</v>
          </cell>
          <cell r="DP282">
            <v>428059.09333333332</v>
          </cell>
          <cell r="DQ282">
            <v>428059.09333333332</v>
          </cell>
          <cell r="DR282">
            <v>428059.09333333332</v>
          </cell>
          <cell r="DS282">
            <v>428059.09333333332</v>
          </cell>
          <cell r="DT282">
            <v>428059.09333333332</v>
          </cell>
          <cell r="DU282">
            <v>428059.09333333332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4134p</v>
          </cell>
          <cell r="E283" t="str">
            <v>Rashodi za energiju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500217.03249999997</v>
          </cell>
          <cell r="CM283">
            <v>500217.03249999997</v>
          </cell>
          <cell r="CN283">
            <v>500217.03249999997</v>
          </cell>
          <cell r="CO283">
            <v>500217.03249999997</v>
          </cell>
          <cell r="CP283">
            <v>500217.03249999997</v>
          </cell>
          <cell r="CQ283">
            <v>500217.03249999997</v>
          </cell>
          <cell r="CR283">
            <v>500217.03249999997</v>
          </cell>
          <cell r="CS283">
            <v>500217.03249999997</v>
          </cell>
          <cell r="CT283">
            <v>500217.03249999997</v>
          </cell>
          <cell r="CU283">
            <v>500217.03249999997</v>
          </cell>
          <cell r="CV283">
            <v>500217.03249999997</v>
          </cell>
          <cell r="CW283">
            <v>500217.03249999997</v>
          </cell>
          <cell r="CX283">
            <v>570061.04204176902</v>
          </cell>
          <cell r="CY283">
            <v>570061.04204176902</v>
          </cell>
          <cell r="CZ283">
            <v>570061.04204176902</v>
          </cell>
          <cell r="DA283">
            <v>570061.04204176902</v>
          </cell>
          <cell r="DB283">
            <v>570061.04204176902</v>
          </cell>
          <cell r="DC283">
            <v>570061.04204176902</v>
          </cell>
          <cell r="DD283">
            <v>570061.04204176902</v>
          </cell>
          <cell r="DE283">
            <v>570061.04204176902</v>
          </cell>
          <cell r="DF283">
            <v>570061.04204176902</v>
          </cell>
          <cell r="DG283">
            <v>570061.04204176902</v>
          </cell>
          <cell r="DH283">
            <v>570061.04204176902</v>
          </cell>
          <cell r="DI283">
            <v>570061.04204176902</v>
          </cell>
          <cell r="DJ283">
            <v>589989.77749999997</v>
          </cell>
          <cell r="DK283">
            <v>589989.77749999997</v>
          </cell>
          <cell r="DL283">
            <v>589989.77749999997</v>
          </cell>
          <cell r="DM283">
            <v>589989.77749999997</v>
          </cell>
          <cell r="DN283">
            <v>589989.77749999997</v>
          </cell>
          <cell r="DO283">
            <v>589989.77749999997</v>
          </cell>
          <cell r="DP283">
            <v>589989.77749999997</v>
          </cell>
          <cell r="DQ283">
            <v>589989.77749999997</v>
          </cell>
          <cell r="DR283">
            <v>589989.77749999997</v>
          </cell>
          <cell r="DS283">
            <v>589989.77749999997</v>
          </cell>
          <cell r="DT283">
            <v>589989.77749999997</v>
          </cell>
          <cell r="DU283">
            <v>589989.77749999997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4135p</v>
          </cell>
          <cell r="E284" t="str">
            <v>Rashodi za gorivo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638733.09166666667</v>
          </cell>
          <cell r="CM284">
            <v>638733.09166666667</v>
          </cell>
          <cell r="CN284">
            <v>638733.09166666667</v>
          </cell>
          <cell r="CO284">
            <v>638733.09166666667</v>
          </cell>
          <cell r="CP284">
            <v>638733.09166666667</v>
          </cell>
          <cell r="CQ284">
            <v>638733.09166666667</v>
          </cell>
          <cell r="CR284">
            <v>638733.09166666667</v>
          </cell>
          <cell r="CS284">
            <v>638733.09166666667</v>
          </cell>
          <cell r="CT284">
            <v>638733.09166666667</v>
          </cell>
          <cell r="CU284">
            <v>638733.09166666667</v>
          </cell>
          <cell r="CV284">
            <v>638733.09166666667</v>
          </cell>
          <cell r="CW284">
            <v>638733.09166666667</v>
          </cell>
          <cell r="CX284">
            <v>894502.49057674524</v>
          </cell>
          <cell r="CY284">
            <v>894502.49057674524</v>
          </cell>
          <cell r="CZ284">
            <v>894502.49057674524</v>
          </cell>
          <cell r="DA284">
            <v>894502.49057674524</v>
          </cell>
          <cell r="DB284">
            <v>894502.49057674524</v>
          </cell>
          <cell r="DC284">
            <v>894502.49057674524</v>
          </cell>
          <cell r="DD284">
            <v>894502.49057674524</v>
          </cell>
          <cell r="DE284">
            <v>894502.49057674524</v>
          </cell>
          <cell r="DF284">
            <v>894502.49057674524</v>
          </cell>
          <cell r="DG284">
            <v>894502.49057674524</v>
          </cell>
          <cell r="DH284">
            <v>894502.49057674524</v>
          </cell>
          <cell r="DI284">
            <v>894502.49057674524</v>
          </cell>
          <cell r="DJ284">
            <v>755325.88416666677</v>
          </cell>
          <cell r="DK284">
            <v>755325.88416666677</v>
          </cell>
          <cell r="DL284">
            <v>755325.88416666677</v>
          </cell>
          <cell r="DM284">
            <v>755325.88416666677</v>
          </cell>
          <cell r="DN284">
            <v>755325.88416666677</v>
          </cell>
          <cell r="DO284">
            <v>755325.88416666677</v>
          </cell>
          <cell r="DP284">
            <v>755325.88416666677</v>
          </cell>
          <cell r="DQ284">
            <v>755325.88416666677</v>
          </cell>
          <cell r="DR284">
            <v>755325.88416666677</v>
          </cell>
          <cell r="DS284">
            <v>755325.88416666677</v>
          </cell>
          <cell r="DT284">
            <v>755325.88416666677</v>
          </cell>
          <cell r="DU284">
            <v>755325.88416666677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D285" t="str">
            <v>4139p</v>
          </cell>
          <cell r="E285" t="str">
            <v>Ostali 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19829.9912141971</v>
          </cell>
          <cell r="CY285">
            <v>19829.9912141971</v>
          </cell>
          <cell r="CZ285">
            <v>19829.9912141971</v>
          </cell>
          <cell r="DA285">
            <v>19829.9912141971</v>
          </cell>
          <cell r="DB285">
            <v>19829.9912141971</v>
          </cell>
          <cell r="DC285">
            <v>19829.9912141971</v>
          </cell>
          <cell r="DD285">
            <v>19829.9912141971</v>
          </cell>
          <cell r="DE285">
            <v>19829.9912141971</v>
          </cell>
          <cell r="DF285">
            <v>19829.9912141971</v>
          </cell>
          <cell r="DG285">
            <v>19829.9912141971</v>
          </cell>
          <cell r="DH285">
            <v>19829.9912141971</v>
          </cell>
          <cell r="DI285">
            <v>19829.9912141971</v>
          </cell>
          <cell r="DJ285">
            <v>31116.666666666668</v>
          </cell>
          <cell r="DK285">
            <v>31116.666666666668</v>
          </cell>
          <cell r="DL285">
            <v>31116.666666666668</v>
          </cell>
          <cell r="DM285">
            <v>31116.666666666668</v>
          </cell>
          <cell r="DN285">
            <v>31116.666666666668</v>
          </cell>
          <cell r="DO285">
            <v>31116.666666666668</v>
          </cell>
          <cell r="DP285">
            <v>31116.666666666668</v>
          </cell>
          <cell r="DQ285">
            <v>31116.666666666668</v>
          </cell>
          <cell r="DR285">
            <v>31116.666666666668</v>
          </cell>
          <cell r="DS285">
            <v>31116.666666666668</v>
          </cell>
          <cell r="DT285">
            <v>31116.666666666668</v>
          </cell>
          <cell r="DU285">
            <v>31116.666666666668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</row>
        <row r="286">
          <cell r="A286">
            <v>0</v>
          </cell>
          <cell r="B286">
            <v>0</v>
          </cell>
          <cell r="C286">
            <v>414</v>
          </cell>
          <cell r="D286" t="str">
            <v>414p</v>
          </cell>
          <cell r="E286" t="str">
            <v>Rashodi za usluge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3636728.03</v>
          </cell>
          <cell r="CM286">
            <v>3636728.03</v>
          </cell>
          <cell r="CN286">
            <v>3636728.03</v>
          </cell>
          <cell r="CO286">
            <v>3636728.03</v>
          </cell>
          <cell r="CP286">
            <v>3636728.03</v>
          </cell>
          <cell r="CQ286">
            <v>3636728.03</v>
          </cell>
          <cell r="CR286">
            <v>3636728.03</v>
          </cell>
          <cell r="CS286">
            <v>3636728.03</v>
          </cell>
          <cell r="CT286">
            <v>3636728.03</v>
          </cell>
          <cell r="CU286">
            <v>3636728.03</v>
          </cell>
          <cell r="CV286">
            <v>3636728.03</v>
          </cell>
          <cell r="CW286">
            <v>3636728.03</v>
          </cell>
          <cell r="CX286">
            <v>3555210.7859614557</v>
          </cell>
          <cell r="CY286">
            <v>3555210.7859614557</v>
          </cell>
          <cell r="CZ286">
            <v>3555210.7859614557</v>
          </cell>
          <cell r="DA286">
            <v>3555210.7859614557</v>
          </cell>
          <cell r="DB286">
            <v>3555210.7859614557</v>
          </cell>
          <cell r="DC286">
            <v>3555210.7859614557</v>
          </cell>
          <cell r="DD286">
            <v>3555210.7859614557</v>
          </cell>
          <cell r="DE286">
            <v>3555210.7859614557</v>
          </cell>
          <cell r="DF286">
            <v>3555210.7859614557</v>
          </cell>
          <cell r="DG286">
            <v>3555210.7859614557</v>
          </cell>
          <cell r="DH286">
            <v>3555210.7859614557</v>
          </cell>
          <cell r="DI286">
            <v>3555210.7859614557</v>
          </cell>
          <cell r="DJ286">
            <v>3460881.1266666669</v>
          </cell>
          <cell r="DK286">
            <v>3460881.1266666669</v>
          </cell>
          <cell r="DL286">
            <v>3460881.1266666669</v>
          </cell>
          <cell r="DM286">
            <v>3460881.1266666669</v>
          </cell>
          <cell r="DN286">
            <v>3460881.1266666669</v>
          </cell>
          <cell r="DO286">
            <v>3460881.1266666669</v>
          </cell>
          <cell r="DP286">
            <v>3460881.1266666669</v>
          </cell>
          <cell r="DQ286">
            <v>3460881.1266666669</v>
          </cell>
          <cell r="DR286">
            <v>3460881.1266666669</v>
          </cell>
          <cell r="DS286">
            <v>3460881.1266666669</v>
          </cell>
          <cell r="DT286">
            <v>3460881.1266666669</v>
          </cell>
          <cell r="DU286">
            <v>3460881.1266666669</v>
          </cell>
          <cell r="DV286">
            <v>3780934.8033333328</v>
          </cell>
          <cell r="DW286">
            <v>3780934.8033333328</v>
          </cell>
          <cell r="DX286">
            <v>3780934.8033333328</v>
          </cell>
          <cell r="DY286">
            <v>3780934.8033333328</v>
          </cell>
          <cell r="DZ286">
            <v>3780934.8033333328</v>
          </cell>
          <cell r="EA286">
            <v>3780934.8033333328</v>
          </cell>
          <cell r="EB286">
            <v>3780934.8033333328</v>
          </cell>
          <cell r="EC286">
            <v>3780934.8033333328</v>
          </cell>
          <cell r="ED286">
            <v>3780934.8033333328</v>
          </cell>
          <cell r="EE286">
            <v>3780934.8033333328</v>
          </cell>
          <cell r="EF286">
            <v>3780934.8033333328</v>
          </cell>
          <cell r="EG286">
            <v>3780934.8033333328</v>
          </cell>
          <cell r="EH286">
            <v>3534983.4</v>
          </cell>
          <cell r="EI286">
            <v>3534983.4</v>
          </cell>
          <cell r="EJ286">
            <v>3534983.4</v>
          </cell>
          <cell r="EK286">
            <v>3534983.4</v>
          </cell>
          <cell r="EL286">
            <v>3534983.4</v>
          </cell>
          <cell r="EM286">
            <v>3534983.4</v>
          </cell>
          <cell r="EN286">
            <v>5302475.09</v>
          </cell>
          <cell r="EO286">
            <v>5302475.09</v>
          </cell>
          <cell r="EP286">
            <v>5302475.09</v>
          </cell>
          <cell r="EQ286">
            <v>5302475.09</v>
          </cell>
          <cell r="ER286">
            <v>5302475.09</v>
          </cell>
          <cell r="ES286">
            <v>5302475.09</v>
          </cell>
          <cell r="ET286">
            <v>3986420.5893333331</v>
          </cell>
          <cell r="EU286">
            <v>3986420.5893333331</v>
          </cell>
          <cell r="EV286">
            <v>3986420.5893333331</v>
          </cell>
          <cell r="EW286">
            <v>4097531.7004444432</v>
          </cell>
          <cell r="EX286">
            <v>4097531.7004444432</v>
          </cell>
          <cell r="EY286">
            <v>4097531.7004444432</v>
          </cell>
          <cell r="EZ286">
            <v>6090741.9951111097</v>
          </cell>
          <cell r="FA286">
            <v>6090741.9951111097</v>
          </cell>
          <cell r="FB286">
            <v>5577148.0201111175</v>
          </cell>
          <cell r="FC286">
            <v>5577148.0201111175</v>
          </cell>
          <cell r="FD286">
            <v>5577148.0201111175</v>
          </cell>
          <cell r="FE286">
            <v>5577148.0201111175</v>
          </cell>
          <cell r="FF286">
            <v>6120514.5875000004</v>
          </cell>
          <cell r="FG286">
            <v>5971668.0075000003</v>
          </cell>
          <cell r="FH286">
            <v>5177760.0175000001</v>
          </cell>
          <cell r="FI286">
            <v>5087042.1275000004</v>
          </cell>
          <cell r="FJ286">
            <v>5141875.5275000008</v>
          </cell>
          <cell r="FK286">
            <v>5197534.4975000005</v>
          </cell>
          <cell r="FL286">
            <v>5059087.2374999989</v>
          </cell>
          <cell r="FM286">
            <v>5071091.2374999989</v>
          </cell>
          <cell r="FN286">
            <v>5175886.7374999989</v>
          </cell>
          <cell r="FO286">
            <v>5062253.3274999987</v>
          </cell>
          <cell r="FP286">
            <v>5061881.6574999988</v>
          </cell>
          <cell r="FQ286">
            <v>5000451.0074999994</v>
          </cell>
          <cell r="FR286">
            <v>63045731.57</v>
          </cell>
        </row>
        <row r="287">
          <cell r="D287" t="str">
            <v>4141p</v>
          </cell>
          <cell r="E287" t="str">
            <v>Službena putovanja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403359.6141666667</v>
          </cell>
          <cell r="CM287">
            <v>403359.6141666667</v>
          </cell>
          <cell r="CN287">
            <v>403359.6141666667</v>
          </cell>
          <cell r="CO287">
            <v>403359.6141666667</v>
          </cell>
          <cell r="CP287">
            <v>403359.6141666667</v>
          </cell>
          <cell r="CQ287">
            <v>403359.6141666667</v>
          </cell>
          <cell r="CR287">
            <v>403359.6141666667</v>
          </cell>
          <cell r="CS287">
            <v>403359.6141666667</v>
          </cell>
          <cell r="CT287">
            <v>403359.6141666667</v>
          </cell>
          <cell r="CU287">
            <v>403359.6141666667</v>
          </cell>
          <cell r="CV287">
            <v>403359.6141666667</v>
          </cell>
          <cell r="CW287">
            <v>403359.6141666667</v>
          </cell>
          <cell r="CX287">
            <v>474900.64720598352</v>
          </cell>
          <cell r="CY287">
            <v>474900.64720598352</v>
          </cell>
          <cell r="CZ287">
            <v>474900.64720598352</v>
          </cell>
          <cell r="DA287">
            <v>474900.64720598352</v>
          </cell>
          <cell r="DB287">
            <v>474900.64720598352</v>
          </cell>
          <cell r="DC287">
            <v>474900.64720598352</v>
          </cell>
          <cell r="DD287">
            <v>474900.64720598352</v>
          </cell>
          <cell r="DE287">
            <v>474900.64720598352</v>
          </cell>
          <cell r="DF287">
            <v>474900.64720598352</v>
          </cell>
          <cell r="DG287">
            <v>474900.64720598352</v>
          </cell>
          <cell r="DH287">
            <v>474900.64720598352</v>
          </cell>
          <cell r="DI287">
            <v>474900.64720598352</v>
          </cell>
          <cell r="DJ287">
            <v>359062.23833333334</v>
          </cell>
          <cell r="DK287">
            <v>359062.23833333334</v>
          </cell>
          <cell r="DL287">
            <v>359062.23833333334</v>
          </cell>
          <cell r="DM287">
            <v>359062.23833333334</v>
          </cell>
          <cell r="DN287">
            <v>359062.23833333334</v>
          </cell>
          <cell r="DO287">
            <v>359062.23833333334</v>
          </cell>
          <cell r="DP287">
            <v>359062.23833333334</v>
          </cell>
          <cell r="DQ287">
            <v>359062.23833333334</v>
          </cell>
          <cell r="DR287">
            <v>359062.23833333334</v>
          </cell>
          <cell r="DS287">
            <v>359062.23833333334</v>
          </cell>
          <cell r="DT287">
            <v>359062.23833333334</v>
          </cell>
          <cell r="DU287">
            <v>359062.23833333334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4142p</v>
          </cell>
          <cell r="E288" t="str">
            <v>Reprezentacija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41926.574166666665</v>
          </cell>
          <cell r="CM288">
            <v>41926.574166666665</v>
          </cell>
          <cell r="CN288">
            <v>41926.574166666665</v>
          </cell>
          <cell r="CO288">
            <v>41926.574166666665</v>
          </cell>
          <cell r="CP288">
            <v>41926.574166666665</v>
          </cell>
          <cell r="CQ288">
            <v>41926.574166666665</v>
          </cell>
          <cell r="CR288">
            <v>41926.574166666665</v>
          </cell>
          <cell r="CS288">
            <v>41926.574166666665</v>
          </cell>
          <cell r="CT288">
            <v>41926.574166666665</v>
          </cell>
          <cell r="CU288">
            <v>41926.574166666665</v>
          </cell>
          <cell r="CV288">
            <v>41926.574166666665</v>
          </cell>
          <cell r="CW288">
            <v>41926.574166666665</v>
          </cell>
          <cell r="CX288">
            <v>36601.72000316067</v>
          </cell>
          <cell r="CY288">
            <v>36601.72000316067</v>
          </cell>
          <cell r="CZ288">
            <v>36601.72000316067</v>
          </cell>
          <cell r="DA288">
            <v>36601.72000316067</v>
          </cell>
          <cell r="DB288">
            <v>36601.72000316067</v>
          </cell>
          <cell r="DC288">
            <v>36601.72000316067</v>
          </cell>
          <cell r="DD288">
            <v>36601.72000316067</v>
          </cell>
          <cell r="DE288">
            <v>36601.72000316067</v>
          </cell>
          <cell r="DF288">
            <v>36601.72000316067</v>
          </cell>
          <cell r="DG288">
            <v>36601.72000316067</v>
          </cell>
          <cell r="DH288">
            <v>36601.72000316067</v>
          </cell>
          <cell r="DI288">
            <v>36601.72000316067</v>
          </cell>
          <cell r="DJ288">
            <v>34338.280833333331</v>
          </cell>
          <cell r="DK288">
            <v>34338.280833333331</v>
          </cell>
          <cell r="DL288">
            <v>34338.280833333331</v>
          </cell>
          <cell r="DM288">
            <v>34338.280833333331</v>
          </cell>
          <cell r="DN288">
            <v>34338.280833333331</v>
          </cell>
          <cell r="DO288">
            <v>34338.280833333331</v>
          </cell>
          <cell r="DP288">
            <v>34338.280833333331</v>
          </cell>
          <cell r="DQ288">
            <v>34338.280833333331</v>
          </cell>
          <cell r="DR288">
            <v>34338.280833333331</v>
          </cell>
          <cell r="DS288">
            <v>34338.280833333331</v>
          </cell>
          <cell r="DT288">
            <v>34338.280833333331</v>
          </cell>
          <cell r="DU288">
            <v>34338.280833333331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4143p</v>
          </cell>
          <cell r="E289" t="str">
            <v>Komunikacione usluge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520158.69</v>
          </cell>
          <cell r="CM289">
            <v>520158.69</v>
          </cell>
          <cell r="CN289">
            <v>520158.69</v>
          </cell>
          <cell r="CO289">
            <v>520158.69</v>
          </cell>
          <cell r="CP289">
            <v>520158.69</v>
          </cell>
          <cell r="CQ289">
            <v>520158.69</v>
          </cell>
          <cell r="CR289">
            <v>520158.69</v>
          </cell>
          <cell r="CS289">
            <v>520158.69</v>
          </cell>
          <cell r="CT289">
            <v>520158.69</v>
          </cell>
          <cell r="CU289">
            <v>520158.69</v>
          </cell>
          <cell r="CV289">
            <v>520158.69</v>
          </cell>
          <cell r="CW289">
            <v>520158.69</v>
          </cell>
          <cell r="CX289">
            <v>554477.60404232587</v>
          </cell>
          <cell r="CY289">
            <v>554477.60404232587</v>
          </cell>
          <cell r="CZ289">
            <v>554477.60404232587</v>
          </cell>
          <cell r="DA289">
            <v>554477.60404232587</v>
          </cell>
          <cell r="DB289">
            <v>554477.60404232587</v>
          </cell>
          <cell r="DC289">
            <v>554477.60404232587</v>
          </cell>
          <cell r="DD289">
            <v>554477.60404232587</v>
          </cell>
          <cell r="DE289">
            <v>554477.60404232587</v>
          </cell>
          <cell r="DF289">
            <v>554477.60404232587</v>
          </cell>
          <cell r="DG289">
            <v>554477.60404232587</v>
          </cell>
          <cell r="DH289">
            <v>554477.60404232587</v>
          </cell>
          <cell r="DI289">
            <v>554477.60404232587</v>
          </cell>
          <cell r="DJ289">
            <v>523482.64500000002</v>
          </cell>
          <cell r="DK289">
            <v>523482.64500000002</v>
          </cell>
          <cell r="DL289">
            <v>523482.64500000002</v>
          </cell>
          <cell r="DM289">
            <v>523482.64500000002</v>
          </cell>
          <cell r="DN289">
            <v>523482.64500000002</v>
          </cell>
          <cell r="DO289">
            <v>523482.64500000002</v>
          </cell>
          <cell r="DP289">
            <v>523482.64500000002</v>
          </cell>
          <cell r="DQ289">
            <v>523482.64500000002</v>
          </cell>
          <cell r="DR289">
            <v>523482.64500000002</v>
          </cell>
          <cell r="DS289">
            <v>523482.64500000002</v>
          </cell>
          <cell r="DT289">
            <v>523482.64500000002</v>
          </cell>
          <cell r="DU289">
            <v>523482.64500000002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4144p</v>
          </cell>
          <cell r="E290" t="str">
            <v>Bankarske usluge i negativne kursne razlike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245645.35499999998</v>
          </cell>
          <cell r="CM290">
            <v>245645.35499999998</v>
          </cell>
          <cell r="CN290">
            <v>245645.35499999998</v>
          </cell>
          <cell r="CO290">
            <v>245645.35499999998</v>
          </cell>
          <cell r="CP290">
            <v>245645.35499999998</v>
          </cell>
          <cell r="CQ290">
            <v>245645.35499999998</v>
          </cell>
          <cell r="CR290">
            <v>245645.35499999998</v>
          </cell>
          <cell r="CS290">
            <v>245645.35499999998</v>
          </cell>
          <cell r="CT290">
            <v>245645.35499999998</v>
          </cell>
          <cell r="CU290">
            <v>245645.35499999998</v>
          </cell>
          <cell r="CV290">
            <v>245645.35499999998</v>
          </cell>
          <cell r="CW290">
            <v>245645.35499999998</v>
          </cell>
          <cell r="CX290">
            <v>255268.47321223555</v>
          </cell>
          <cell r="CY290">
            <v>255268.47321223555</v>
          </cell>
          <cell r="CZ290">
            <v>255268.47321223555</v>
          </cell>
          <cell r="DA290">
            <v>255268.47321223555</v>
          </cell>
          <cell r="DB290">
            <v>255268.47321223555</v>
          </cell>
          <cell r="DC290">
            <v>255268.47321223555</v>
          </cell>
          <cell r="DD290">
            <v>255268.47321223555</v>
          </cell>
          <cell r="DE290">
            <v>255268.47321223555</v>
          </cell>
          <cell r="DF290">
            <v>255268.47321223555</v>
          </cell>
          <cell r="DG290">
            <v>255268.47321223555</v>
          </cell>
          <cell r="DH290">
            <v>255268.47321223555</v>
          </cell>
          <cell r="DI290">
            <v>255268.47321223555</v>
          </cell>
          <cell r="DJ290">
            <v>370596.14833333337</v>
          </cell>
          <cell r="DK290">
            <v>370596.14833333337</v>
          </cell>
          <cell r="DL290">
            <v>370596.14833333337</v>
          </cell>
          <cell r="DM290">
            <v>370596.14833333337</v>
          </cell>
          <cell r="DN290">
            <v>370596.14833333337</v>
          </cell>
          <cell r="DO290">
            <v>370596.14833333337</v>
          </cell>
          <cell r="DP290">
            <v>370596.14833333337</v>
          </cell>
          <cell r="DQ290">
            <v>370596.14833333337</v>
          </cell>
          <cell r="DR290">
            <v>370596.14833333337</v>
          </cell>
          <cell r="DS290">
            <v>370596.14833333337</v>
          </cell>
          <cell r="DT290">
            <v>370596.14833333337</v>
          </cell>
          <cell r="DU290">
            <v>370596.14833333337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4145p</v>
          </cell>
          <cell r="E291" t="str">
            <v>Usluge prevoza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91913.333333333328</v>
          </cell>
          <cell r="CM291">
            <v>91913.333333333328</v>
          </cell>
          <cell r="CN291">
            <v>91913.333333333328</v>
          </cell>
          <cell r="CO291">
            <v>91913.333333333328</v>
          </cell>
          <cell r="CP291">
            <v>91913.333333333328</v>
          </cell>
          <cell r="CQ291">
            <v>91913.333333333328</v>
          </cell>
          <cell r="CR291">
            <v>91913.333333333328</v>
          </cell>
          <cell r="CS291">
            <v>91913.333333333328</v>
          </cell>
          <cell r="CT291">
            <v>91913.333333333328</v>
          </cell>
          <cell r="CU291">
            <v>91913.333333333328</v>
          </cell>
          <cell r="CV291">
            <v>91913.333333333328</v>
          </cell>
          <cell r="CW291">
            <v>91913.333333333328</v>
          </cell>
          <cell r="CX291">
            <v>95320.115048602951</v>
          </cell>
          <cell r="CY291">
            <v>95320.115048602951</v>
          </cell>
          <cell r="CZ291">
            <v>95320.115048602951</v>
          </cell>
          <cell r="DA291">
            <v>95320.115048602951</v>
          </cell>
          <cell r="DB291">
            <v>95320.115048602951</v>
          </cell>
          <cell r="DC291">
            <v>95320.115048602951</v>
          </cell>
          <cell r="DD291">
            <v>95320.115048602951</v>
          </cell>
          <cell r="DE291">
            <v>95320.115048602951</v>
          </cell>
          <cell r="DF291">
            <v>95320.115048602951</v>
          </cell>
          <cell r="DG291">
            <v>95320.115048602951</v>
          </cell>
          <cell r="DH291">
            <v>95320.115048602951</v>
          </cell>
          <cell r="DI291">
            <v>95320.115048602951</v>
          </cell>
          <cell r="DJ291">
            <v>78915.125</v>
          </cell>
          <cell r="DK291">
            <v>78915.125</v>
          </cell>
          <cell r="DL291">
            <v>78915.125</v>
          </cell>
          <cell r="DM291">
            <v>78915.125</v>
          </cell>
          <cell r="DN291">
            <v>78915.125</v>
          </cell>
          <cell r="DO291">
            <v>78915.125</v>
          </cell>
          <cell r="DP291">
            <v>78915.125</v>
          </cell>
          <cell r="DQ291">
            <v>78915.125</v>
          </cell>
          <cell r="DR291">
            <v>78915.125</v>
          </cell>
          <cell r="DS291">
            <v>78915.125</v>
          </cell>
          <cell r="DT291">
            <v>78915.125</v>
          </cell>
          <cell r="DU291">
            <v>78915.125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D292" t="str">
            <v>4146p</v>
          </cell>
          <cell r="E292" t="str">
            <v>Advokatske, notarske i pravne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129867.41666666667</v>
          </cell>
          <cell r="CM292">
            <v>129867.41666666667</v>
          </cell>
          <cell r="CN292">
            <v>129867.41666666667</v>
          </cell>
          <cell r="CO292">
            <v>129867.41666666667</v>
          </cell>
          <cell r="CP292">
            <v>129867.41666666667</v>
          </cell>
          <cell r="CQ292">
            <v>129867.41666666667</v>
          </cell>
          <cell r="CR292">
            <v>129867.41666666667</v>
          </cell>
          <cell r="CS292">
            <v>129867.41666666667</v>
          </cell>
          <cell r="CT292">
            <v>129867.41666666667</v>
          </cell>
          <cell r="CU292">
            <v>129867.41666666667</v>
          </cell>
          <cell r="CV292">
            <v>129867.41666666667</v>
          </cell>
          <cell r="CW292">
            <v>129867.41666666667</v>
          </cell>
          <cell r="CX292">
            <v>191362.34434435467</v>
          </cell>
          <cell r="CY292">
            <v>191362.34434435467</v>
          </cell>
          <cell r="CZ292">
            <v>191362.34434435467</v>
          </cell>
          <cell r="DA292">
            <v>191362.34434435467</v>
          </cell>
          <cell r="DB292">
            <v>191362.34434435467</v>
          </cell>
          <cell r="DC292">
            <v>191362.34434435467</v>
          </cell>
          <cell r="DD292">
            <v>191362.34434435467</v>
          </cell>
          <cell r="DE292">
            <v>191362.34434435467</v>
          </cell>
          <cell r="DF292">
            <v>191362.34434435467</v>
          </cell>
          <cell r="DG292">
            <v>191362.34434435467</v>
          </cell>
          <cell r="DH292">
            <v>191362.34434435467</v>
          </cell>
          <cell r="DI292">
            <v>191362.34434435467</v>
          </cell>
          <cell r="DJ292">
            <v>176326.52416666667</v>
          </cell>
          <cell r="DK292">
            <v>176326.52416666667</v>
          </cell>
          <cell r="DL292">
            <v>176326.52416666667</v>
          </cell>
          <cell r="DM292">
            <v>176326.52416666667</v>
          </cell>
          <cell r="DN292">
            <v>176326.52416666667</v>
          </cell>
          <cell r="DO292">
            <v>176326.52416666667</v>
          </cell>
          <cell r="DP292">
            <v>176326.52416666667</v>
          </cell>
          <cell r="DQ292">
            <v>176326.52416666667</v>
          </cell>
          <cell r="DR292">
            <v>176326.52416666667</v>
          </cell>
          <cell r="DS292">
            <v>176326.52416666667</v>
          </cell>
          <cell r="DT292">
            <v>176326.52416666667</v>
          </cell>
          <cell r="DU292">
            <v>176326.52416666667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</row>
        <row r="293">
          <cell r="D293" t="str">
            <v>4147p</v>
          </cell>
          <cell r="E293" t="str">
            <v>Konsultantske usluge, projekti i studije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1562893.1016666666</v>
          </cell>
          <cell r="CM293">
            <v>1562893.1016666666</v>
          </cell>
          <cell r="CN293">
            <v>1562893.1016666666</v>
          </cell>
          <cell r="CO293">
            <v>1562893.1016666666</v>
          </cell>
          <cell r="CP293">
            <v>1562893.1016666666</v>
          </cell>
          <cell r="CQ293">
            <v>1562893.1016666666</v>
          </cell>
          <cell r="CR293">
            <v>1562893.1016666666</v>
          </cell>
          <cell r="CS293">
            <v>1562893.1016666666</v>
          </cell>
          <cell r="CT293">
            <v>1562893.1016666666</v>
          </cell>
          <cell r="CU293">
            <v>1562893.1016666666</v>
          </cell>
          <cell r="CV293">
            <v>1562893.1016666666</v>
          </cell>
          <cell r="CW293">
            <v>1562893.1016666666</v>
          </cell>
          <cell r="CX293">
            <v>1378043.4232588904</v>
          </cell>
          <cell r="CY293">
            <v>1378043.4232588904</v>
          </cell>
          <cell r="CZ293">
            <v>1378043.4232588904</v>
          </cell>
          <cell r="DA293">
            <v>1378043.4232588904</v>
          </cell>
          <cell r="DB293">
            <v>1378043.4232588904</v>
          </cell>
          <cell r="DC293">
            <v>1378043.4232588904</v>
          </cell>
          <cell r="DD293">
            <v>1378043.4232588904</v>
          </cell>
          <cell r="DE293">
            <v>1378043.4232588904</v>
          </cell>
          <cell r="DF293">
            <v>1378043.4232588904</v>
          </cell>
          <cell r="DG293">
            <v>1378043.4232588904</v>
          </cell>
          <cell r="DH293">
            <v>1378043.4232588904</v>
          </cell>
          <cell r="DI293">
            <v>1378043.4232588904</v>
          </cell>
          <cell r="DJ293">
            <v>1255232.0716666665</v>
          </cell>
          <cell r="DK293">
            <v>1255232.0716666665</v>
          </cell>
          <cell r="DL293">
            <v>1255232.0716666665</v>
          </cell>
          <cell r="DM293">
            <v>1255232.0716666665</v>
          </cell>
          <cell r="DN293">
            <v>1255232.0716666665</v>
          </cell>
          <cell r="DO293">
            <v>1255232.0716666665</v>
          </cell>
          <cell r="DP293">
            <v>1255232.0716666665</v>
          </cell>
          <cell r="DQ293">
            <v>1255232.0716666665</v>
          </cell>
          <cell r="DR293">
            <v>1255232.0716666665</v>
          </cell>
          <cell r="DS293">
            <v>1255232.0716666665</v>
          </cell>
          <cell r="DT293">
            <v>1255232.0716666665</v>
          </cell>
          <cell r="DU293">
            <v>1255232.0716666665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4148p</v>
          </cell>
          <cell r="E294" t="str">
            <v>Usluge stručnog usavršavanja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119475.49083333333</v>
          </cell>
          <cell r="CM294">
            <v>119475.49083333333</v>
          </cell>
          <cell r="CN294">
            <v>119475.49083333333</v>
          </cell>
          <cell r="CO294">
            <v>119475.49083333333</v>
          </cell>
          <cell r="CP294">
            <v>119475.49083333333</v>
          </cell>
          <cell r="CQ294">
            <v>119475.49083333333</v>
          </cell>
          <cell r="CR294">
            <v>119475.49083333333</v>
          </cell>
          <cell r="CS294">
            <v>119475.49083333333</v>
          </cell>
          <cell r="CT294">
            <v>119475.49083333333</v>
          </cell>
          <cell r="CU294">
            <v>119475.49083333333</v>
          </cell>
          <cell r="CV294">
            <v>119475.49083333333</v>
          </cell>
          <cell r="CW294">
            <v>119475.49083333333</v>
          </cell>
          <cell r="CX294">
            <v>105093.75354828646</v>
          </cell>
          <cell r="CY294">
            <v>105093.75354828646</v>
          </cell>
          <cell r="CZ294">
            <v>105093.75354828646</v>
          </cell>
          <cell r="DA294">
            <v>105093.75354828646</v>
          </cell>
          <cell r="DB294">
            <v>105093.75354828646</v>
          </cell>
          <cell r="DC294">
            <v>105093.75354828646</v>
          </cell>
          <cell r="DD294">
            <v>105093.75354828646</v>
          </cell>
          <cell r="DE294">
            <v>105093.75354828646</v>
          </cell>
          <cell r="DF294">
            <v>105093.75354828646</v>
          </cell>
          <cell r="DG294">
            <v>105093.75354828646</v>
          </cell>
          <cell r="DH294">
            <v>105093.75354828646</v>
          </cell>
          <cell r="DI294">
            <v>105093.75354828646</v>
          </cell>
          <cell r="DJ294">
            <v>106549.58083333333</v>
          </cell>
          <cell r="DK294">
            <v>106549.58083333333</v>
          </cell>
          <cell r="DL294">
            <v>106549.58083333333</v>
          </cell>
          <cell r="DM294">
            <v>106549.58083333333</v>
          </cell>
          <cell r="DN294">
            <v>106549.58083333333</v>
          </cell>
          <cell r="DO294">
            <v>106549.58083333333</v>
          </cell>
          <cell r="DP294">
            <v>106549.58083333333</v>
          </cell>
          <cell r="DQ294">
            <v>106549.58083333333</v>
          </cell>
          <cell r="DR294">
            <v>106549.58083333333</v>
          </cell>
          <cell r="DS294">
            <v>106549.58083333333</v>
          </cell>
          <cell r="DT294">
            <v>106549.58083333333</v>
          </cell>
          <cell r="DU294">
            <v>106549.58083333333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4149p</v>
          </cell>
          <cell r="E295" t="str">
            <v>Ostale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521488.45416666666</v>
          </cell>
          <cell r="CM295">
            <v>521488.45416666666</v>
          </cell>
          <cell r="CN295">
            <v>521488.45416666666</v>
          </cell>
          <cell r="CO295">
            <v>521488.45416666666</v>
          </cell>
          <cell r="CP295">
            <v>521488.45416666666</v>
          </cell>
          <cell r="CQ295">
            <v>521488.45416666666</v>
          </cell>
          <cell r="CR295">
            <v>521488.45416666666</v>
          </cell>
          <cell r="CS295">
            <v>521488.45416666666</v>
          </cell>
          <cell r="CT295">
            <v>521488.45416666666</v>
          </cell>
          <cell r="CU295">
            <v>521488.45416666666</v>
          </cell>
          <cell r="CV295">
            <v>521488.45416666666</v>
          </cell>
          <cell r="CW295">
            <v>521488.45416666666</v>
          </cell>
          <cell r="CX295">
            <v>464142.70529761608</v>
          </cell>
          <cell r="CY295">
            <v>464142.70529761608</v>
          </cell>
          <cell r="CZ295">
            <v>464142.70529761608</v>
          </cell>
          <cell r="DA295">
            <v>464142.70529761608</v>
          </cell>
          <cell r="DB295">
            <v>464142.70529761608</v>
          </cell>
          <cell r="DC295">
            <v>464142.70529761608</v>
          </cell>
          <cell r="DD295">
            <v>464142.70529761608</v>
          </cell>
          <cell r="DE295">
            <v>464142.70529761608</v>
          </cell>
          <cell r="DF295">
            <v>464142.70529761608</v>
          </cell>
          <cell r="DG295">
            <v>464142.70529761608</v>
          </cell>
          <cell r="DH295">
            <v>464142.70529761608</v>
          </cell>
          <cell r="DI295">
            <v>464142.70529761608</v>
          </cell>
          <cell r="DJ295">
            <v>556378.51249999995</v>
          </cell>
          <cell r="DK295">
            <v>556378.51249999995</v>
          </cell>
          <cell r="DL295">
            <v>556378.51249999995</v>
          </cell>
          <cell r="DM295">
            <v>556378.51249999995</v>
          </cell>
          <cell r="DN295">
            <v>556378.51249999995</v>
          </cell>
          <cell r="DO295">
            <v>556378.51249999995</v>
          </cell>
          <cell r="DP295">
            <v>556378.51249999995</v>
          </cell>
          <cell r="DQ295">
            <v>556378.51249999995</v>
          </cell>
          <cell r="DR295">
            <v>556378.51249999995</v>
          </cell>
          <cell r="DS295">
            <v>556378.51249999995</v>
          </cell>
          <cell r="DT295">
            <v>556378.51249999995</v>
          </cell>
          <cell r="DU295">
            <v>556378.51249999995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A296">
            <v>0</v>
          </cell>
          <cell r="B296">
            <v>0</v>
          </cell>
          <cell r="C296">
            <v>415</v>
          </cell>
          <cell r="D296" t="str">
            <v>415p</v>
          </cell>
          <cell r="E296" t="str">
            <v>Rashodi za tekuće održavanje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1705556.6708333332</v>
          </cell>
          <cell r="CM296">
            <v>1705556.6708333332</v>
          </cell>
          <cell r="CN296">
            <v>1705556.6708333332</v>
          </cell>
          <cell r="CO296">
            <v>1705556.6708333332</v>
          </cell>
          <cell r="CP296">
            <v>1705556.6708333332</v>
          </cell>
          <cell r="CQ296">
            <v>1705556.6708333332</v>
          </cell>
          <cell r="CR296">
            <v>1705556.6708333332</v>
          </cell>
          <cell r="CS296">
            <v>1705556.6708333332</v>
          </cell>
          <cell r="CT296">
            <v>1705556.6708333332</v>
          </cell>
          <cell r="CU296">
            <v>1705556.6708333332</v>
          </cell>
          <cell r="CV296">
            <v>1705556.6708333332</v>
          </cell>
          <cell r="CW296">
            <v>1705556.6708333332</v>
          </cell>
          <cell r="CX296">
            <v>1804616.9333333331</v>
          </cell>
          <cell r="CY296">
            <v>1804616.9333333331</v>
          </cell>
          <cell r="CZ296">
            <v>1804616.9333333331</v>
          </cell>
          <cell r="DA296">
            <v>1804616.9333333331</v>
          </cell>
          <cell r="DB296">
            <v>1804616.9333333331</v>
          </cell>
          <cell r="DC296">
            <v>1804616.9333333331</v>
          </cell>
          <cell r="DD296">
            <v>1804616.9333333331</v>
          </cell>
          <cell r="DE296">
            <v>1804616.9333333331</v>
          </cell>
          <cell r="DF296">
            <v>1804616.9333333331</v>
          </cell>
          <cell r="DG296">
            <v>1804616.9333333331</v>
          </cell>
          <cell r="DH296">
            <v>1804616.9333333331</v>
          </cell>
          <cell r="DI296">
            <v>1804116.9333333331</v>
          </cell>
          <cell r="DJ296">
            <v>1734268.4441666668</v>
          </cell>
          <cell r="DK296">
            <v>1734268.4441666668</v>
          </cell>
          <cell r="DL296">
            <v>1734268.4441666668</v>
          </cell>
          <cell r="DM296">
            <v>1734268.4441666668</v>
          </cell>
          <cell r="DN296">
            <v>1734268.4441666668</v>
          </cell>
          <cell r="DO296">
            <v>1734268.4441666668</v>
          </cell>
          <cell r="DP296">
            <v>1734268.4441666668</v>
          </cell>
          <cell r="DQ296">
            <v>1734268.4441666668</v>
          </cell>
          <cell r="DR296">
            <v>1734268.4441666668</v>
          </cell>
          <cell r="DS296">
            <v>1734268.4441666668</v>
          </cell>
          <cell r="DT296">
            <v>1734268.4441666668</v>
          </cell>
          <cell r="DU296">
            <v>1734268.4441666668</v>
          </cell>
          <cell r="DV296">
            <v>1778023.41</v>
          </cell>
          <cell r="DW296">
            <v>1778023.41</v>
          </cell>
          <cell r="DX296">
            <v>1778023.41</v>
          </cell>
          <cell r="DY296">
            <v>1778023.41</v>
          </cell>
          <cell r="DZ296">
            <v>1778023.41</v>
          </cell>
          <cell r="EA296">
            <v>1778023.41</v>
          </cell>
          <cell r="EB296">
            <v>1778023.41</v>
          </cell>
          <cell r="EC296">
            <v>1778023.41</v>
          </cell>
          <cell r="ED296">
            <v>1778023.41</v>
          </cell>
          <cell r="EE296">
            <v>1778023.41</v>
          </cell>
          <cell r="EF296">
            <v>1778023.41</v>
          </cell>
          <cell r="EG296">
            <v>1778023.41</v>
          </cell>
          <cell r="EH296">
            <v>1415131.31</v>
          </cell>
          <cell r="EI296">
            <v>1415131.31</v>
          </cell>
          <cell r="EJ296">
            <v>1415131.31</v>
          </cell>
          <cell r="EK296">
            <v>1415131.31</v>
          </cell>
          <cell r="EL296">
            <v>1415131.31</v>
          </cell>
          <cell r="EM296">
            <v>1415131.31</v>
          </cell>
          <cell r="EN296">
            <v>2122696.9700000002</v>
          </cell>
          <cell r="EO296">
            <v>2122696.9700000002</v>
          </cell>
          <cell r="EP296">
            <v>2122696.9700000002</v>
          </cell>
          <cell r="EQ296">
            <v>2122696.9700000002</v>
          </cell>
          <cell r="ER296">
            <v>2122696.9700000002</v>
          </cell>
          <cell r="ES296">
            <v>2122696.9700000002</v>
          </cell>
          <cell r="ET296">
            <v>1860319.3983333334</v>
          </cell>
          <cell r="EU296">
            <v>1860319.3983333334</v>
          </cell>
          <cell r="EV296">
            <v>1860319.3983333334</v>
          </cell>
          <cell r="EW296">
            <v>1860319.3983333334</v>
          </cell>
          <cell r="EX296">
            <v>1860319.3983333334</v>
          </cell>
          <cell r="EY296">
            <v>1860319.3983333334</v>
          </cell>
          <cell r="EZ296">
            <v>1860319.3983333334</v>
          </cell>
          <cell r="FA296">
            <v>1860319.3983333334</v>
          </cell>
          <cell r="FB296">
            <v>1850732.9058333328</v>
          </cell>
          <cell r="FC296">
            <v>1850732.9058333328</v>
          </cell>
          <cell r="FD296">
            <v>1850732.9058333328</v>
          </cell>
          <cell r="FE296">
            <v>1850732.9058333328</v>
          </cell>
          <cell r="FF296">
            <v>1931829.4616666667</v>
          </cell>
          <cell r="FG296">
            <v>1929704.3816666668</v>
          </cell>
          <cell r="FH296">
            <v>1921162.7116666667</v>
          </cell>
          <cell r="FI296">
            <v>1920662.7116666667</v>
          </cell>
          <cell r="FJ296">
            <v>1927678.7016666669</v>
          </cell>
          <cell r="FK296">
            <v>1927612.7316666667</v>
          </cell>
          <cell r="FL296">
            <v>1934953.7116666667</v>
          </cell>
          <cell r="FM296">
            <v>1934887.7116666667</v>
          </cell>
          <cell r="FN296">
            <v>1926953.7016666669</v>
          </cell>
          <cell r="FO296">
            <v>1926887.7016666669</v>
          </cell>
          <cell r="FP296">
            <v>1926953.7016666669</v>
          </cell>
          <cell r="FQ296">
            <v>1908616.3716666668</v>
          </cell>
          <cell r="FR296">
            <v>23117903.600000001</v>
          </cell>
        </row>
        <row r="297">
          <cell r="D297" t="str">
            <v>4151p</v>
          </cell>
          <cell r="E297" t="str">
            <v>Tekuće održavanje javne infrastrukture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1379583.3333333333</v>
          </cell>
          <cell r="CM297">
            <v>1379583.3333333333</v>
          </cell>
          <cell r="CN297">
            <v>1379583.3333333333</v>
          </cell>
          <cell r="CO297">
            <v>1379583.3333333333</v>
          </cell>
          <cell r="CP297">
            <v>1379583.3333333333</v>
          </cell>
          <cell r="CQ297">
            <v>1379583.3333333333</v>
          </cell>
          <cell r="CR297">
            <v>1379583.3333333333</v>
          </cell>
          <cell r="CS297">
            <v>1379583.3333333333</v>
          </cell>
          <cell r="CT297">
            <v>1379583.3333333333</v>
          </cell>
          <cell r="CU297">
            <v>1379583.3333333333</v>
          </cell>
          <cell r="CV297">
            <v>1379583.3333333333</v>
          </cell>
          <cell r="CW297">
            <v>1379583.3333333333</v>
          </cell>
          <cell r="CX297">
            <v>1391775.75</v>
          </cell>
          <cell r="CY297">
            <v>1391775.75</v>
          </cell>
          <cell r="CZ297">
            <v>1391775.75</v>
          </cell>
          <cell r="DA297">
            <v>1391775.75</v>
          </cell>
          <cell r="DB297">
            <v>1391775.75</v>
          </cell>
          <cell r="DC297">
            <v>1391775.75</v>
          </cell>
          <cell r="DD297">
            <v>1391775.75</v>
          </cell>
          <cell r="DE297">
            <v>1391775.75</v>
          </cell>
          <cell r="DF297">
            <v>1391775.75</v>
          </cell>
          <cell r="DG297">
            <v>1391775.75</v>
          </cell>
          <cell r="DH297">
            <v>1391775.75</v>
          </cell>
          <cell r="DI297">
            <v>1391275.75</v>
          </cell>
          <cell r="DJ297">
            <v>1367666.6666666667</v>
          </cell>
          <cell r="DK297">
            <v>1367666.6666666667</v>
          </cell>
          <cell r="DL297">
            <v>1367666.6666666667</v>
          </cell>
          <cell r="DM297">
            <v>1367666.6666666667</v>
          </cell>
          <cell r="DN297">
            <v>1367666.6666666667</v>
          </cell>
          <cell r="DO297">
            <v>1367666.6666666667</v>
          </cell>
          <cell r="DP297">
            <v>1367666.6666666667</v>
          </cell>
          <cell r="DQ297">
            <v>1367666.6666666667</v>
          </cell>
          <cell r="DR297">
            <v>1367666.6666666667</v>
          </cell>
          <cell r="DS297">
            <v>1367666.6666666667</v>
          </cell>
          <cell r="DT297">
            <v>1367666.6666666667</v>
          </cell>
          <cell r="DU297">
            <v>1367666.6666666667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4152p</v>
          </cell>
          <cell r="E298" t="str">
            <v>Tekuće održavanje građevinskih objekata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119125.75833333335</v>
          </cell>
          <cell r="CM298">
            <v>119125.75833333335</v>
          </cell>
          <cell r="CN298">
            <v>119125.75833333335</v>
          </cell>
          <cell r="CO298">
            <v>119125.75833333335</v>
          </cell>
          <cell r="CP298">
            <v>119125.75833333335</v>
          </cell>
          <cell r="CQ298">
            <v>119125.75833333335</v>
          </cell>
          <cell r="CR298">
            <v>119125.75833333335</v>
          </cell>
          <cell r="CS298">
            <v>119125.75833333335</v>
          </cell>
          <cell r="CT298">
            <v>119125.75833333335</v>
          </cell>
          <cell r="CU298">
            <v>119125.75833333335</v>
          </cell>
          <cell r="CV298">
            <v>119125.75833333335</v>
          </cell>
          <cell r="CW298">
            <v>119125.75833333335</v>
          </cell>
          <cell r="CX298">
            <v>125527.68416666666</v>
          </cell>
          <cell r="CY298">
            <v>125527.68416666666</v>
          </cell>
          <cell r="CZ298">
            <v>125527.68416666666</v>
          </cell>
          <cell r="DA298">
            <v>125527.68416666666</v>
          </cell>
          <cell r="DB298">
            <v>125527.68416666666</v>
          </cell>
          <cell r="DC298">
            <v>125527.68416666666</v>
          </cell>
          <cell r="DD298">
            <v>125527.68416666666</v>
          </cell>
          <cell r="DE298">
            <v>125527.68416666666</v>
          </cell>
          <cell r="DF298">
            <v>125527.68416666666</v>
          </cell>
          <cell r="DG298">
            <v>125527.68416666666</v>
          </cell>
          <cell r="DH298">
            <v>125527.68416666666</v>
          </cell>
          <cell r="DI298">
            <v>125527.68416666666</v>
          </cell>
          <cell r="DJ298">
            <v>122583.6125</v>
          </cell>
          <cell r="DK298">
            <v>122583.6125</v>
          </cell>
          <cell r="DL298">
            <v>122583.6125</v>
          </cell>
          <cell r="DM298">
            <v>122583.6125</v>
          </cell>
          <cell r="DN298">
            <v>122583.6125</v>
          </cell>
          <cell r="DO298">
            <v>122583.6125</v>
          </cell>
          <cell r="DP298">
            <v>122583.6125</v>
          </cell>
          <cell r="DQ298">
            <v>122583.6125</v>
          </cell>
          <cell r="DR298">
            <v>122583.6125</v>
          </cell>
          <cell r="DS298">
            <v>122583.6125</v>
          </cell>
          <cell r="DT298">
            <v>122583.6125</v>
          </cell>
          <cell r="DU298">
            <v>122583.6125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4153p</v>
          </cell>
          <cell r="E299" t="str">
            <v>Tekuće održavanje opreme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206847.57916666669</v>
          </cell>
          <cell r="CM299">
            <v>206847.57916666669</v>
          </cell>
          <cell r="CN299">
            <v>206847.57916666669</v>
          </cell>
          <cell r="CO299">
            <v>206847.57916666669</v>
          </cell>
          <cell r="CP299">
            <v>206847.57916666669</v>
          </cell>
          <cell r="CQ299">
            <v>206847.57916666669</v>
          </cell>
          <cell r="CR299">
            <v>206847.57916666669</v>
          </cell>
          <cell r="CS299">
            <v>206847.57916666669</v>
          </cell>
          <cell r="CT299">
            <v>206847.57916666669</v>
          </cell>
          <cell r="CU299">
            <v>206847.57916666669</v>
          </cell>
          <cell r="CV299">
            <v>206847.57916666669</v>
          </cell>
          <cell r="CW299">
            <v>206847.57916666669</v>
          </cell>
          <cell r="CX299">
            <v>287313.49916666659</v>
          </cell>
          <cell r="CY299">
            <v>287313.49916666659</v>
          </cell>
          <cell r="CZ299">
            <v>287313.49916666659</v>
          </cell>
          <cell r="DA299">
            <v>287313.49916666659</v>
          </cell>
          <cell r="DB299">
            <v>287313.49916666659</v>
          </cell>
          <cell r="DC299">
            <v>287313.49916666659</v>
          </cell>
          <cell r="DD299">
            <v>287313.49916666659</v>
          </cell>
          <cell r="DE299">
            <v>287313.49916666659</v>
          </cell>
          <cell r="DF299">
            <v>287313.49916666659</v>
          </cell>
          <cell r="DG299">
            <v>287313.49916666659</v>
          </cell>
          <cell r="DH299">
            <v>287313.49916666659</v>
          </cell>
          <cell r="DI299">
            <v>287313.49916666659</v>
          </cell>
          <cell r="DJ299">
            <v>244018.16500000001</v>
          </cell>
          <cell r="DK299">
            <v>244018.16500000001</v>
          </cell>
          <cell r="DL299">
            <v>244018.16500000001</v>
          </cell>
          <cell r="DM299">
            <v>244018.16500000001</v>
          </cell>
          <cell r="DN299">
            <v>244018.16500000001</v>
          </cell>
          <cell r="DO299">
            <v>244018.16500000001</v>
          </cell>
          <cell r="DP299">
            <v>244018.16500000001</v>
          </cell>
          <cell r="DQ299">
            <v>244018.16500000001</v>
          </cell>
          <cell r="DR299">
            <v>244018.16500000001</v>
          </cell>
          <cell r="DS299">
            <v>244018.16500000001</v>
          </cell>
          <cell r="DT299">
            <v>244018.16500000001</v>
          </cell>
          <cell r="DU299">
            <v>244018.16500000001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A300">
            <v>0</v>
          </cell>
          <cell r="B300">
            <v>0</v>
          </cell>
          <cell r="C300">
            <v>416</v>
          </cell>
          <cell r="D300" t="str">
            <v>416p</v>
          </cell>
          <cell r="E300" t="str">
            <v>Kamate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5866967.2749999994</v>
          </cell>
          <cell r="CM300">
            <v>5866967.2749999994</v>
          </cell>
          <cell r="CN300">
            <v>5866967.2749999994</v>
          </cell>
          <cell r="CO300">
            <v>5866967.2749999994</v>
          </cell>
          <cell r="CP300">
            <v>5866967.2749999994</v>
          </cell>
          <cell r="CQ300">
            <v>5866967.2749999994</v>
          </cell>
          <cell r="CR300">
            <v>5866967.2749999994</v>
          </cell>
          <cell r="CS300">
            <v>5866967.2749999994</v>
          </cell>
          <cell r="CT300">
            <v>5866967.2749999994</v>
          </cell>
          <cell r="CU300">
            <v>5866967.2749999994</v>
          </cell>
          <cell r="CV300">
            <v>5866967.2749999994</v>
          </cell>
          <cell r="CW300">
            <v>5866967.2749999994</v>
          </cell>
          <cell r="CX300">
            <v>6297113.5108333332</v>
          </cell>
          <cell r="CY300">
            <v>6297113.5108333332</v>
          </cell>
          <cell r="CZ300">
            <v>6297113.5108333332</v>
          </cell>
          <cell r="DA300">
            <v>6297113.5108333332</v>
          </cell>
          <cell r="DB300">
            <v>6297113.5108333332</v>
          </cell>
          <cell r="DC300">
            <v>6297113.5108333332</v>
          </cell>
          <cell r="DD300">
            <v>6297113.5108333332</v>
          </cell>
          <cell r="DE300">
            <v>6297113.5108333332</v>
          </cell>
          <cell r="DF300">
            <v>6297113.5108333332</v>
          </cell>
          <cell r="DG300">
            <v>6297113.5108333332</v>
          </cell>
          <cell r="DH300">
            <v>6297113.5108333332</v>
          </cell>
          <cell r="DI300">
            <v>6297113.5108333332</v>
          </cell>
          <cell r="DJ300">
            <v>6313823.6641666666</v>
          </cell>
          <cell r="DK300">
            <v>6313823.6641666666</v>
          </cell>
          <cell r="DL300">
            <v>6313823.6641666666</v>
          </cell>
          <cell r="DM300">
            <v>6313823.6641666666</v>
          </cell>
          <cell r="DN300">
            <v>6313823.6641666666</v>
          </cell>
          <cell r="DO300">
            <v>6313823.6641666666</v>
          </cell>
          <cell r="DP300">
            <v>6313823.6641666666</v>
          </cell>
          <cell r="DQ300">
            <v>6313823.6641666666</v>
          </cell>
          <cell r="DR300">
            <v>6313823.6641666666</v>
          </cell>
          <cell r="DS300">
            <v>6313823.6641666666</v>
          </cell>
          <cell r="DT300">
            <v>6313823.6641666666</v>
          </cell>
          <cell r="DU300">
            <v>6313823.6641666666</v>
          </cell>
          <cell r="DV300">
            <v>6374029.6833333336</v>
          </cell>
          <cell r="DW300">
            <v>6374029.6833333336</v>
          </cell>
          <cell r="DX300">
            <v>6374029.6833333336</v>
          </cell>
          <cell r="DY300">
            <v>6374029.6833333336</v>
          </cell>
          <cell r="DZ300">
            <v>6374029.6833333336</v>
          </cell>
          <cell r="EA300">
            <v>6374029.6833333336</v>
          </cell>
          <cell r="EB300">
            <v>6374029.6833333336</v>
          </cell>
          <cell r="EC300">
            <v>6374029.6833333336</v>
          </cell>
          <cell r="ED300">
            <v>6374029.6833333336</v>
          </cell>
          <cell r="EE300">
            <v>6374029.6833333336</v>
          </cell>
          <cell r="EF300">
            <v>6374029.6833333336</v>
          </cell>
          <cell r="EG300">
            <v>6374029.6833333336</v>
          </cell>
          <cell r="EH300">
            <v>3333757.43</v>
          </cell>
          <cell r="EI300">
            <v>1096671.53</v>
          </cell>
          <cell r="EJ300">
            <v>36126290.18</v>
          </cell>
          <cell r="EK300">
            <v>21246911.27</v>
          </cell>
          <cell r="EL300">
            <v>16205436.859999999</v>
          </cell>
          <cell r="EM300">
            <v>2300084.98</v>
          </cell>
          <cell r="EN300">
            <v>5535297.3899999997</v>
          </cell>
          <cell r="EO300">
            <v>1275261.51</v>
          </cell>
          <cell r="EP300">
            <v>1875594.36</v>
          </cell>
          <cell r="EQ300">
            <v>394180.91</v>
          </cell>
          <cell r="ER300">
            <v>3829719.18</v>
          </cell>
          <cell r="ES300">
            <v>2144420.31</v>
          </cell>
          <cell r="ET300">
            <v>7122725</v>
          </cell>
          <cell r="EU300">
            <v>7122725</v>
          </cell>
          <cell r="EV300">
            <v>7122725</v>
          </cell>
          <cell r="EW300">
            <v>7122725</v>
          </cell>
          <cell r="EX300">
            <v>7122725</v>
          </cell>
          <cell r="EY300">
            <v>7122725</v>
          </cell>
          <cell r="EZ300">
            <v>7122725</v>
          </cell>
          <cell r="FA300">
            <v>7122725</v>
          </cell>
          <cell r="FB300">
            <v>7615225</v>
          </cell>
          <cell r="FC300">
            <v>7615225</v>
          </cell>
          <cell r="FD300">
            <v>7615225</v>
          </cell>
          <cell r="FE300">
            <v>7615225</v>
          </cell>
          <cell r="FF300">
            <v>7980725.0000000009</v>
          </cell>
          <cell r="FG300">
            <v>986719.96000000054</v>
          </cell>
          <cell r="FH300">
            <v>28101499.100000001</v>
          </cell>
          <cell r="FI300">
            <v>18499732.100000001</v>
          </cell>
          <cell r="FJ300">
            <v>14045836.270000001</v>
          </cell>
          <cell r="FK300">
            <v>1973802.6600000008</v>
          </cell>
          <cell r="FL300">
            <v>8764475.7899999991</v>
          </cell>
          <cell r="FM300">
            <v>1297206.1400000008</v>
          </cell>
          <cell r="FN300">
            <v>3140325.8000000007</v>
          </cell>
          <cell r="FO300">
            <v>1321292.0800000008</v>
          </cell>
          <cell r="FP300">
            <v>7803737.330000001</v>
          </cell>
          <cell r="FQ300">
            <v>1837347.7700000007</v>
          </cell>
          <cell r="FR300">
            <v>95752699.999999985</v>
          </cell>
        </row>
        <row r="301">
          <cell r="D301" t="str">
            <v>4161p</v>
          </cell>
          <cell r="E301" t="str">
            <v>Kamate rezidentima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498500</v>
          </cell>
          <cell r="CM301">
            <v>498500</v>
          </cell>
          <cell r="CN301">
            <v>498500</v>
          </cell>
          <cell r="CO301">
            <v>498500</v>
          </cell>
          <cell r="CP301">
            <v>498500</v>
          </cell>
          <cell r="CQ301">
            <v>498500</v>
          </cell>
          <cell r="CR301">
            <v>498500</v>
          </cell>
          <cell r="CS301">
            <v>498500</v>
          </cell>
          <cell r="CT301">
            <v>498500</v>
          </cell>
          <cell r="CU301">
            <v>498500</v>
          </cell>
          <cell r="CV301">
            <v>498500</v>
          </cell>
          <cell r="CW301">
            <v>498500</v>
          </cell>
          <cell r="CX301">
            <v>817754.84511759283</v>
          </cell>
          <cell r="CY301">
            <v>817754.84511759283</v>
          </cell>
          <cell r="CZ301">
            <v>817754.84511759283</v>
          </cell>
          <cell r="DA301">
            <v>817754.84511759283</v>
          </cell>
          <cell r="DB301">
            <v>817754.84511759283</v>
          </cell>
          <cell r="DC301">
            <v>817754.84511759283</v>
          </cell>
          <cell r="DD301">
            <v>817754.84511759283</v>
          </cell>
          <cell r="DE301">
            <v>817754.84511759283</v>
          </cell>
          <cell r="DF301">
            <v>817754.84511759283</v>
          </cell>
          <cell r="DG301">
            <v>817754.84511759283</v>
          </cell>
          <cell r="DH301">
            <v>817754.84511759283</v>
          </cell>
          <cell r="DI301">
            <v>817754.84511759295</v>
          </cell>
          <cell r="DJ301">
            <v>565782.0708333333</v>
          </cell>
          <cell r="DK301">
            <v>565782.0708333333</v>
          </cell>
          <cell r="DL301">
            <v>565782.0708333333</v>
          </cell>
          <cell r="DM301">
            <v>565782.0708333333</v>
          </cell>
          <cell r="DN301">
            <v>565782.0708333333</v>
          </cell>
          <cell r="DO301">
            <v>565782.0708333333</v>
          </cell>
          <cell r="DP301">
            <v>565782.0708333333</v>
          </cell>
          <cell r="DQ301">
            <v>565782.0708333333</v>
          </cell>
          <cell r="DR301">
            <v>565782.0708333333</v>
          </cell>
          <cell r="DS301">
            <v>565782.0708333333</v>
          </cell>
          <cell r="DT301">
            <v>565782.0708333333</v>
          </cell>
          <cell r="DU301">
            <v>565782.0708333333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D302" t="str">
            <v>4162p</v>
          </cell>
          <cell r="E302" t="str">
            <v>Kamate nerezidentima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5368467.2749999994</v>
          </cell>
          <cell r="CM302">
            <v>5368467.2749999994</v>
          </cell>
          <cell r="CN302">
            <v>5368467.2749999994</v>
          </cell>
          <cell r="CO302">
            <v>5368467.2749999994</v>
          </cell>
          <cell r="CP302">
            <v>5368467.2749999994</v>
          </cell>
          <cell r="CQ302">
            <v>5368467.2749999994</v>
          </cell>
          <cell r="CR302">
            <v>5368467.2749999994</v>
          </cell>
          <cell r="CS302">
            <v>5368467.2749999994</v>
          </cell>
          <cell r="CT302">
            <v>5368467.2749999994</v>
          </cell>
          <cell r="CU302">
            <v>5368467.2749999994</v>
          </cell>
          <cell r="CV302">
            <v>5368467.2749999994</v>
          </cell>
          <cell r="CW302">
            <v>5368467.2749999994</v>
          </cell>
          <cell r="CX302">
            <v>5479358.6657157401</v>
          </cell>
          <cell r="CY302">
            <v>5479358.6657157401</v>
          </cell>
          <cell r="CZ302">
            <v>5479358.6657157401</v>
          </cell>
          <cell r="DA302">
            <v>5479358.6657157401</v>
          </cell>
          <cell r="DB302">
            <v>5479358.6657157401</v>
          </cell>
          <cell r="DC302">
            <v>5479358.6657157401</v>
          </cell>
          <cell r="DD302">
            <v>5479358.6657157401</v>
          </cell>
          <cell r="DE302">
            <v>5479358.6657157401</v>
          </cell>
          <cell r="DF302">
            <v>5479358.6657157401</v>
          </cell>
          <cell r="DG302">
            <v>5479358.6657157401</v>
          </cell>
          <cell r="DH302">
            <v>5479358.6657157401</v>
          </cell>
          <cell r="DI302">
            <v>5479358.6657157401</v>
          </cell>
          <cell r="DJ302">
            <v>5748041.5933333337</v>
          </cell>
          <cell r="DK302">
            <v>5748041.5933333337</v>
          </cell>
          <cell r="DL302">
            <v>5748041.5933333337</v>
          </cell>
          <cell r="DM302">
            <v>5748041.5933333337</v>
          </cell>
          <cell r="DN302">
            <v>5748041.5933333337</v>
          </cell>
          <cell r="DO302">
            <v>5748041.5933333337</v>
          </cell>
          <cell r="DP302">
            <v>5748041.5933333337</v>
          </cell>
          <cell r="DQ302">
            <v>5748041.5933333337</v>
          </cell>
          <cell r="DR302">
            <v>5748041.5933333337</v>
          </cell>
          <cell r="DS302">
            <v>5748041.5933333337</v>
          </cell>
          <cell r="DT302">
            <v>5748041.5933333337</v>
          </cell>
          <cell r="DU302">
            <v>5748041.5933333337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</row>
        <row r="303">
          <cell r="A303">
            <v>0</v>
          </cell>
          <cell r="B303">
            <v>0</v>
          </cell>
          <cell r="C303">
            <v>417</v>
          </cell>
          <cell r="D303" t="str">
            <v>417p</v>
          </cell>
          <cell r="E303" t="str">
            <v>Renta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656311.6166666667</v>
          </cell>
          <cell r="CM303">
            <v>656311.6166666667</v>
          </cell>
          <cell r="CN303">
            <v>656311.6166666667</v>
          </cell>
          <cell r="CO303">
            <v>656311.6166666667</v>
          </cell>
          <cell r="CP303">
            <v>656311.6166666667</v>
          </cell>
          <cell r="CQ303">
            <v>656311.6166666667</v>
          </cell>
          <cell r="CR303">
            <v>656311.6166666667</v>
          </cell>
          <cell r="CS303">
            <v>656311.6166666667</v>
          </cell>
          <cell r="CT303">
            <v>656311.6166666667</v>
          </cell>
          <cell r="CU303">
            <v>656311.6166666667</v>
          </cell>
          <cell r="CV303">
            <v>656311.6166666667</v>
          </cell>
          <cell r="CW303">
            <v>656311.6166666667</v>
          </cell>
          <cell r="CX303">
            <v>678983.51166666672</v>
          </cell>
          <cell r="CY303">
            <v>678983.51166666672</v>
          </cell>
          <cell r="CZ303">
            <v>678983.51166666672</v>
          </cell>
          <cell r="DA303">
            <v>678983.51166666672</v>
          </cell>
          <cell r="DB303">
            <v>678983.51166666672</v>
          </cell>
          <cell r="DC303">
            <v>678983.51166666672</v>
          </cell>
          <cell r="DD303">
            <v>678983.51166666672</v>
          </cell>
          <cell r="DE303">
            <v>678983.51166666672</v>
          </cell>
          <cell r="DF303">
            <v>678983.51166666672</v>
          </cell>
          <cell r="DG303">
            <v>678983.51166666672</v>
          </cell>
          <cell r="DH303">
            <v>678983.51166666672</v>
          </cell>
          <cell r="DI303">
            <v>678983.51166666672</v>
          </cell>
          <cell r="DJ303">
            <v>693996.7074999999</v>
          </cell>
          <cell r="DK303">
            <v>693996.7074999999</v>
          </cell>
          <cell r="DL303">
            <v>693996.7074999999</v>
          </cell>
          <cell r="DM303">
            <v>693996.7074999999</v>
          </cell>
          <cell r="DN303">
            <v>693996.7074999999</v>
          </cell>
          <cell r="DO303">
            <v>693996.7074999999</v>
          </cell>
          <cell r="DP303">
            <v>693996.7074999999</v>
          </cell>
          <cell r="DQ303">
            <v>693996.7074999999</v>
          </cell>
          <cell r="DR303">
            <v>693996.7074999999</v>
          </cell>
          <cell r="DS303">
            <v>693996.7074999999</v>
          </cell>
          <cell r="DT303">
            <v>693996.7074999999</v>
          </cell>
          <cell r="DU303">
            <v>693996.7074999999</v>
          </cell>
          <cell r="DV303">
            <v>677038.21083333332</v>
          </cell>
          <cell r="DW303">
            <v>677038.21083333332</v>
          </cell>
          <cell r="DX303">
            <v>677038.21083333332</v>
          </cell>
          <cell r="DY303">
            <v>677038.21083333332</v>
          </cell>
          <cell r="DZ303">
            <v>677038.21083333332</v>
          </cell>
          <cell r="EA303">
            <v>677038.21083333332</v>
          </cell>
          <cell r="EB303">
            <v>677038.21083333332</v>
          </cell>
          <cell r="EC303">
            <v>677038.21083333332</v>
          </cell>
          <cell r="ED303">
            <v>677038.21083333332</v>
          </cell>
          <cell r="EE303">
            <v>677038.21083333332</v>
          </cell>
          <cell r="EF303">
            <v>677038.21083333332</v>
          </cell>
          <cell r="EG303">
            <v>677038.21083333332</v>
          </cell>
          <cell r="EH303">
            <v>776981.62666666659</v>
          </cell>
          <cell r="EI303">
            <v>776981.62666666659</v>
          </cell>
          <cell r="EJ303">
            <v>776981.62666666659</v>
          </cell>
          <cell r="EK303">
            <v>776981.62666666659</v>
          </cell>
          <cell r="EL303">
            <v>776981.62666666659</v>
          </cell>
          <cell r="EM303">
            <v>776981.62666666659</v>
          </cell>
          <cell r="EN303">
            <v>776981.62666666659</v>
          </cell>
          <cell r="EO303">
            <v>776981.62666666659</v>
          </cell>
          <cell r="EP303">
            <v>776981.62666666659</v>
          </cell>
          <cell r="EQ303">
            <v>776981.62666666659</v>
          </cell>
          <cell r="ER303">
            <v>776981.62666666659</v>
          </cell>
          <cell r="ES303">
            <v>776981.62666666659</v>
          </cell>
          <cell r="ET303">
            <v>800010.93333333347</v>
          </cell>
          <cell r="EU303">
            <v>800010.93333333347</v>
          </cell>
          <cell r="EV303">
            <v>800010.93333333347</v>
          </cell>
          <cell r="EW303">
            <v>800010.93333333347</v>
          </cell>
          <cell r="EX303">
            <v>800010.93333333347</v>
          </cell>
          <cell r="EY303">
            <v>800010.93333333347</v>
          </cell>
          <cell r="EZ303">
            <v>800010.93333333347</v>
          </cell>
          <cell r="FA303">
            <v>800010.93333333347</v>
          </cell>
          <cell r="FB303">
            <v>986109.29833333322</v>
          </cell>
          <cell r="FC303">
            <v>986109.29833333322</v>
          </cell>
          <cell r="FD303">
            <v>986109.29833333322</v>
          </cell>
          <cell r="FE303">
            <v>986109.29833333322</v>
          </cell>
          <cell r="FF303">
            <v>832820.39</v>
          </cell>
          <cell r="FG303">
            <v>780840.39</v>
          </cell>
          <cell r="FH303">
            <v>793807.47</v>
          </cell>
          <cell r="FI303">
            <v>776070.39</v>
          </cell>
          <cell r="FJ303">
            <v>793070.39</v>
          </cell>
          <cell r="FK303">
            <v>826070.39</v>
          </cell>
          <cell r="FL303">
            <v>846570.39</v>
          </cell>
          <cell r="FM303">
            <v>846570.39</v>
          </cell>
          <cell r="FN303">
            <v>826570.39</v>
          </cell>
          <cell r="FO303">
            <v>826570.39</v>
          </cell>
          <cell r="FP303">
            <v>826570.39</v>
          </cell>
          <cell r="FQ303">
            <v>845570.39</v>
          </cell>
          <cell r="FR303">
            <v>9821101.7599999998</v>
          </cell>
        </row>
        <row r="304">
          <cell r="D304" t="str">
            <v>4171p</v>
          </cell>
          <cell r="E304" t="str">
            <v>Zakup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643456.61</v>
          </cell>
          <cell r="CM304">
            <v>643456.61</v>
          </cell>
          <cell r="CN304">
            <v>643456.61</v>
          </cell>
          <cell r="CO304">
            <v>643456.61</v>
          </cell>
          <cell r="CP304">
            <v>643456.61</v>
          </cell>
          <cell r="CQ304">
            <v>643456.61</v>
          </cell>
          <cell r="CR304">
            <v>643456.61</v>
          </cell>
          <cell r="CS304">
            <v>643456.61</v>
          </cell>
          <cell r="CT304">
            <v>643456.61</v>
          </cell>
          <cell r="CU304">
            <v>643456.61</v>
          </cell>
          <cell r="CV304">
            <v>643456.61</v>
          </cell>
          <cell r="CW304">
            <v>643456.61</v>
          </cell>
          <cell r="CX304">
            <v>626458.00631098787</v>
          </cell>
          <cell r="CY304">
            <v>626458.00631098787</v>
          </cell>
          <cell r="CZ304">
            <v>626458.00631098787</v>
          </cell>
          <cell r="DA304">
            <v>626458.00631098787</v>
          </cell>
          <cell r="DB304">
            <v>626458.00631098787</v>
          </cell>
          <cell r="DC304">
            <v>626458.00631098787</v>
          </cell>
          <cell r="DD304">
            <v>626458.00631098787</v>
          </cell>
          <cell r="DE304">
            <v>626458.00631098787</v>
          </cell>
          <cell r="DF304">
            <v>626458.00631098787</v>
          </cell>
          <cell r="DG304">
            <v>626458.00631098787</v>
          </cell>
          <cell r="DH304">
            <v>626458.00631098787</v>
          </cell>
          <cell r="DI304">
            <v>626458.00631098787</v>
          </cell>
          <cell r="DJ304">
            <v>647268.37416666665</v>
          </cell>
          <cell r="DK304">
            <v>647268.37416666665</v>
          </cell>
          <cell r="DL304">
            <v>647268.37416666665</v>
          </cell>
          <cell r="DM304">
            <v>647268.37416666665</v>
          </cell>
          <cell r="DN304">
            <v>647268.37416666665</v>
          </cell>
          <cell r="DO304">
            <v>647268.37416666665</v>
          </cell>
          <cell r="DP304">
            <v>647268.37416666665</v>
          </cell>
          <cell r="DQ304">
            <v>647268.37416666665</v>
          </cell>
          <cell r="DR304">
            <v>647268.37416666665</v>
          </cell>
          <cell r="DS304">
            <v>647268.37416666665</v>
          </cell>
          <cell r="DT304">
            <v>647268.37416666665</v>
          </cell>
          <cell r="DU304">
            <v>647268.37416666665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4172p</v>
          </cell>
          <cell r="E305" t="str">
            <v>Zakup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11805.006666666666</v>
          </cell>
          <cell r="CM305">
            <v>11805.006666666666</v>
          </cell>
          <cell r="CN305">
            <v>11805.006666666666</v>
          </cell>
          <cell r="CO305">
            <v>11805.006666666666</v>
          </cell>
          <cell r="CP305">
            <v>11805.006666666666</v>
          </cell>
          <cell r="CQ305">
            <v>11805.006666666666</v>
          </cell>
          <cell r="CR305">
            <v>11805.006666666666</v>
          </cell>
          <cell r="CS305">
            <v>11805.006666666666</v>
          </cell>
          <cell r="CT305">
            <v>11805.006666666666</v>
          </cell>
          <cell r="CU305">
            <v>11805.006666666666</v>
          </cell>
          <cell r="CV305">
            <v>11805.006666666666</v>
          </cell>
          <cell r="CW305">
            <v>11805.006666666666</v>
          </cell>
          <cell r="CX305">
            <v>51229.481959962628</v>
          </cell>
          <cell r="CY305">
            <v>51229.481959962628</v>
          </cell>
          <cell r="CZ305">
            <v>51229.481959962628</v>
          </cell>
          <cell r="DA305">
            <v>51229.481959962628</v>
          </cell>
          <cell r="DB305">
            <v>51229.481959962628</v>
          </cell>
          <cell r="DC305">
            <v>51229.481959962628</v>
          </cell>
          <cell r="DD305">
            <v>51229.481959962628</v>
          </cell>
          <cell r="DE305">
            <v>51229.481959962628</v>
          </cell>
          <cell r="DF305">
            <v>51229.481959962628</v>
          </cell>
          <cell r="DG305">
            <v>51229.481959962628</v>
          </cell>
          <cell r="DH305">
            <v>51229.481959962628</v>
          </cell>
          <cell r="DI305">
            <v>51229.481959962628</v>
          </cell>
          <cell r="DJ305">
            <v>45511.666666666664</v>
          </cell>
          <cell r="DK305">
            <v>45511.666666666664</v>
          </cell>
          <cell r="DL305">
            <v>45511.666666666664</v>
          </cell>
          <cell r="DM305">
            <v>45511.666666666664</v>
          </cell>
          <cell r="DN305">
            <v>45511.666666666664</v>
          </cell>
          <cell r="DO305">
            <v>45511.666666666664</v>
          </cell>
          <cell r="DP305">
            <v>45511.666666666664</v>
          </cell>
          <cell r="DQ305">
            <v>45511.666666666664</v>
          </cell>
          <cell r="DR305">
            <v>45511.666666666664</v>
          </cell>
          <cell r="DS305">
            <v>45511.666666666664</v>
          </cell>
          <cell r="DT305">
            <v>45511.666666666664</v>
          </cell>
          <cell r="DU305">
            <v>45511.666666666664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D306" t="str">
            <v>4173p</v>
          </cell>
          <cell r="E306" t="str">
            <v>Zakup zemljišta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1050</v>
          </cell>
          <cell r="CM306">
            <v>1050</v>
          </cell>
          <cell r="CN306">
            <v>1050</v>
          </cell>
          <cell r="CO306">
            <v>1050</v>
          </cell>
          <cell r="CP306">
            <v>1050</v>
          </cell>
          <cell r="CQ306">
            <v>1050</v>
          </cell>
          <cell r="CR306">
            <v>1050</v>
          </cell>
          <cell r="CS306">
            <v>1050</v>
          </cell>
          <cell r="CT306">
            <v>1050</v>
          </cell>
          <cell r="CU306">
            <v>1050</v>
          </cell>
          <cell r="CV306">
            <v>1050</v>
          </cell>
          <cell r="CW306">
            <v>1050</v>
          </cell>
          <cell r="CX306">
            <v>1296.0233957162704</v>
          </cell>
          <cell r="CY306">
            <v>1296.0233957162704</v>
          </cell>
          <cell r="CZ306">
            <v>1296.0233957162704</v>
          </cell>
          <cell r="DA306">
            <v>1296.0233957162704</v>
          </cell>
          <cell r="DB306">
            <v>1296.0233957162704</v>
          </cell>
          <cell r="DC306">
            <v>1296.0233957162704</v>
          </cell>
          <cell r="DD306">
            <v>1296.0233957162704</v>
          </cell>
          <cell r="DE306">
            <v>1296.0233957162704</v>
          </cell>
          <cell r="DF306">
            <v>1296.0233957162704</v>
          </cell>
          <cell r="DG306">
            <v>1296.0233957162704</v>
          </cell>
          <cell r="DH306">
            <v>1296.0233957162704</v>
          </cell>
          <cell r="DI306">
            <v>1296.0233957162704</v>
          </cell>
          <cell r="DJ306">
            <v>1216.6666666666667</v>
          </cell>
          <cell r="DK306">
            <v>1216.6666666666667</v>
          </cell>
          <cell r="DL306">
            <v>1216.6666666666667</v>
          </cell>
          <cell r="DM306">
            <v>1216.6666666666667</v>
          </cell>
          <cell r="DN306">
            <v>1216.6666666666667</v>
          </cell>
          <cell r="DO306">
            <v>1216.6666666666667</v>
          </cell>
          <cell r="DP306">
            <v>1216.6666666666667</v>
          </cell>
          <cell r="DQ306">
            <v>1216.6666666666667</v>
          </cell>
          <cell r="DR306">
            <v>1216.6666666666667</v>
          </cell>
          <cell r="DS306">
            <v>1216.6666666666667</v>
          </cell>
          <cell r="DT306">
            <v>1216.6666666666667</v>
          </cell>
          <cell r="DU306">
            <v>1216.6666666666667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</row>
        <row r="307">
          <cell r="A307">
            <v>0</v>
          </cell>
          <cell r="B307">
            <v>0</v>
          </cell>
          <cell r="C307">
            <v>418</v>
          </cell>
          <cell r="D307" t="str">
            <v>418p</v>
          </cell>
          <cell r="E307" t="str">
            <v>Subvencije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1185833.3333333333</v>
          </cell>
          <cell r="CM307">
            <v>1185833.3333333333</v>
          </cell>
          <cell r="CN307">
            <v>1185833.3333333333</v>
          </cell>
          <cell r="CO307">
            <v>1185833.3333333333</v>
          </cell>
          <cell r="CP307">
            <v>1185833.3333333333</v>
          </cell>
          <cell r="CQ307">
            <v>1185833.3333333333</v>
          </cell>
          <cell r="CR307">
            <v>1185833.3333333333</v>
          </cell>
          <cell r="CS307">
            <v>1185833.3333333333</v>
          </cell>
          <cell r="CT307">
            <v>1185833.3333333333</v>
          </cell>
          <cell r="CU307">
            <v>1185833.3333333333</v>
          </cell>
          <cell r="CV307">
            <v>1185833.3333333333</v>
          </cell>
          <cell r="CW307">
            <v>1185833.3333333333</v>
          </cell>
          <cell r="CX307">
            <v>1572883.3333333333</v>
          </cell>
          <cell r="CY307">
            <v>1572883.3333333333</v>
          </cell>
          <cell r="CZ307">
            <v>1572883.3333333333</v>
          </cell>
          <cell r="DA307">
            <v>1572883.3333333333</v>
          </cell>
          <cell r="DB307">
            <v>1572883.3333333333</v>
          </cell>
          <cell r="DC307">
            <v>1572883.3333333333</v>
          </cell>
          <cell r="DD307">
            <v>1572883.3333333333</v>
          </cell>
          <cell r="DE307">
            <v>1572883.3333333333</v>
          </cell>
          <cell r="DF307">
            <v>1572883.3333333333</v>
          </cell>
          <cell r="DG307">
            <v>1572883.3333333333</v>
          </cell>
          <cell r="DH307">
            <v>1572883.3333333333</v>
          </cell>
          <cell r="DI307">
            <v>1572883.3333333333</v>
          </cell>
          <cell r="DJ307">
            <v>1770966.6666666667</v>
          </cell>
          <cell r="DK307">
            <v>1770966.6666666667</v>
          </cell>
          <cell r="DL307">
            <v>1770966.6666666667</v>
          </cell>
          <cell r="DM307">
            <v>1770966.6666666667</v>
          </cell>
          <cell r="DN307">
            <v>1770966.6666666667</v>
          </cell>
          <cell r="DO307">
            <v>1770966.6666666667</v>
          </cell>
          <cell r="DP307">
            <v>1770966.6666666667</v>
          </cell>
          <cell r="DQ307">
            <v>1770966.6666666667</v>
          </cell>
          <cell r="DR307">
            <v>1770966.6666666667</v>
          </cell>
          <cell r="DS307">
            <v>1770966.6666666667</v>
          </cell>
          <cell r="DT307">
            <v>1770966.6666666667</v>
          </cell>
          <cell r="DU307">
            <v>1770966.6666666667</v>
          </cell>
          <cell r="DV307">
            <v>1707816.6666666667</v>
          </cell>
          <cell r="DW307">
            <v>1707816.6666666667</v>
          </cell>
          <cell r="DX307">
            <v>1707816.6666666667</v>
          </cell>
          <cell r="DY307">
            <v>1707816.6666666667</v>
          </cell>
          <cell r="DZ307">
            <v>1707816.6666666667</v>
          </cell>
          <cell r="EA307">
            <v>1707816.6666666667</v>
          </cell>
          <cell r="EB307">
            <v>1707816.6666666667</v>
          </cell>
          <cell r="EC307">
            <v>1707816.6666666667</v>
          </cell>
          <cell r="ED307">
            <v>1707816.6666666667</v>
          </cell>
          <cell r="EE307">
            <v>1707816.6666666667</v>
          </cell>
          <cell r="EF307">
            <v>1707816.6666666667</v>
          </cell>
          <cell r="EG307">
            <v>1707816.6666666667</v>
          </cell>
          <cell r="EH307">
            <v>1661453.33</v>
          </cell>
          <cell r="EI307">
            <v>1661453.33</v>
          </cell>
          <cell r="EJ307">
            <v>1661453.33</v>
          </cell>
          <cell r="EK307">
            <v>1661453.33</v>
          </cell>
          <cell r="EL307">
            <v>1661453.33</v>
          </cell>
          <cell r="EM307">
            <v>1661453.33</v>
          </cell>
          <cell r="EN307">
            <v>2492180</v>
          </cell>
          <cell r="EO307">
            <v>2492180</v>
          </cell>
          <cell r="EP307">
            <v>2492180</v>
          </cell>
          <cell r="EQ307">
            <v>2492180</v>
          </cell>
          <cell r="ER307">
            <v>2492180</v>
          </cell>
          <cell r="ES307">
            <v>2492180</v>
          </cell>
          <cell r="ET307">
            <v>2250983.3333333335</v>
          </cell>
          <cell r="EU307">
            <v>2250983.3333333335</v>
          </cell>
          <cell r="EV307">
            <v>2250983.3333333335</v>
          </cell>
          <cell r="EW307">
            <v>2250983.3333333335</v>
          </cell>
          <cell r="EX307">
            <v>2250983.3333333335</v>
          </cell>
          <cell r="EY307">
            <v>2250983.3333333335</v>
          </cell>
          <cell r="EZ307">
            <v>2250983.3333333335</v>
          </cell>
          <cell r="FA307">
            <v>2250983.3333333335</v>
          </cell>
          <cell r="FB307">
            <v>2180983.3333333344</v>
          </cell>
          <cell r="FC307">
            <v>2180983.3333333344</v>
          </cell>
          <cell r="FD307">
            <v>2180983.3333333344</v>
          </cell>
          <cell r="FE307">
            <v>2180983.3333333344</v>
          </cell>
          <cell r="FF307">
            <v>2149037.4966666666</v>
          </cell>
          <cell r="FG307">
            <v>2320829.9566666665</v>
          </cell>
          <cell r="FH307">
            <v>4834564.4966666671</v>
          </cell>
          <cell r="FI307">
            <v>2443787.4966666666</v>
          </cell>
          <cell r="FJ307">
            <v>2190037.4966666666</v>
          </cell>
          <cell r="FK307">
            <v>1990037.4966666666</v>
          </cell>
          <cell r="FL307">
            <v>1956704.1566666667</v>
          </cell>
          <cell r="FM307">
            <v>2253357.6966666663</v>
          </cell>
          <cell r="FN307">
            <v>4447481.1566666672</v>
          </cell>
          <cell r="FO307">
            <v>2156704.1566666663</v>
          </cell>
          <cell r="FP307">
            <v>2056704.1966666668</v>
          </cell>
          <cell r="FQ307">
            <v>2015354.1966666668</v>
          </cell>
          <cell r="FR307">
            <v>30814599.999999993</v>
          </cell>
        </row>
        <row r="308">
          <cell r="D308" t="str">
            <v>4181p</v>
          </cell>
          <cell r="E308" t="str">
            <v>Subvencije za proizvodnju i pružanje usluga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1185833.3333333333</v>
          </cell>
          <cell r="CM308">
            <v>1185833.3333333333</v>
          </cell>
          <cell r="CN308">
            <v>1185833.3333333333</v>
          </cell>
          <cell r="CO308">
            <v>1185833.3333333333</v>
          </cell>
          <cell r="CP308">
            <v>1185833.3333333333</v>
          </cell>
          <cell r="CQ308">
            <v>1185833.3333333333</v>
          </cell>
          <cell r="CR308">
            <v>1185833.3333333333</v>
          </cell>
          <cell r="CS308">
            <v>1185833.3333333333</v>
          </cell>
          <cell r="CT308">
            <v>1185833.3333333333</v>
          </cell>
          <cell r="CU308">
            <v>1185833.3333333333</v>
          </cell>
          <cell r="CV308">
            <v>1185833.3333333333</v>
          </cell>
          <cell r="CW308">
            <v>1185833.3333333333</v>
          </cell>
          <cell r="CX308">
            <v>1572883.3333333333</v>
          </cell>
          <cell r="CY308">
            <v>1572883.3333333333</v>
          </cell>
          <cell r="CZ308">
            <v>1572883.3333333333</v>
          </cell>
          <cell r="DA308">
            <v>1572883.3333333333</v>
          </cell>
          <cell r="DB308">
            <v>1572883.3333333333</v>
          </cell>
          <cell r="DC308">
            <v>1572883.3333333333</v>
          </cell>
          <cell r="DD308">
            <v>1572883.3333333333</v>
          </cell>
          <cell r="DE308">
            <v>1572883.3333333333</v>
          </cell>
          <cell r="DF308">
            <v>1572883.3333333333</v>
          </cell>
          <cell r="DG308">
            <v>1572883.3333333333</v>
          </cell>
          <cell r="DH308">
            <v>1572883.3333333333</v>
          </cell>
          <cell r="DI308">
            <v>1572883.3333333333</v>
          </cell>
          <cell r="DJ308">
            <v>1770966.6666666667</v>
          </cell>
          <cell r="DK308">
            <v>1770966.6666666667</v>
          </cell>
          <cell r="DL308">
            <v>1770966.6666666667</v>
          </cell>
          <cell r="DM308">
            <v>1770966.6666666667</v>
          </cell>
          <cell r="DN308">
            <v>1770966.6666666667</v>
          </cell>
          <cell r="DO308">
            <v>1770966.6666666667</v>
          </cell>
          <cell r="DP308">
            <v>1770966.6666666667</v>
          </cell>
          <cell r="DQ308">
            <v>1770966.6666666667</v>
          </cell>
          <cell r="DR308">
            <v>1770966.6666666667</v>
          </cell>
          <cell r="DS308">
            <v>1770966.6666666667</v>
          </cell>
          <cell r="DT308">
            <v>1770966.6666666667</v>
          </cell>
          <cell r="DU308">
            <v>1770966.6666666667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D309" t="str">
            <v>4182p</v>
          </cell>
          <cell r="E309" t="str">
            <v>Izvozne subvencije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</row>
        <row r="310">
          <cell r="D310" t="str">
            <v>4183p</v>
          </cell>
          <cell r="E310" t="str">
            <v>Uvozne subvencije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A311">
            <v>0</v>
          </cell>
          <cell r="B311">
            <v>0</v>
          </cell>
          <cell r="C311">
            <v>419</v>
          </cell>
          <cell r="D311" t="str">
            <v>419p</v>
          </cell>
          <cell r="E311" t="str">
            <v>Ostali izdaci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2119159.9008333334</v>
          </cell>
          <cell r="CM311">
            <v>2119159.9008333334</v>
          </cell>
          <cell r="CN311">
            <v>2119159.9008333334</v>
          </cell>
          <cell r="CO311">
            <v>2119159.9008333334</v>
          </cell>
          <cell r="CP311">
            <v>2119159.9008333334</v>
          </cell>
          <cell r="CQ311">
            <v>2119159.9008333334</v>
          </cell>
          <cell r="CR311">
            <v>2119159.9008333334</v>
          </cell>
          <cell r="CS311">
            <v>2119159.9008333334</v>
          </cell>
          <cell r="CT311">
            <v>2119159.9008333334</v>
          </cell>
          <cell r="CU311">
            <v>2119159.9008333334</v>
          </cell>
          <cell r="CV311">
            <v>2119159.9008333334</v>
          </cell>
          <cell r="CW311">
            <v>2119159.9008333334</v>
          </cell>
          <cell r="CX311">
            <v>2186482.9354613866</v>
          </cell>
          <cell r="CY311">
            <v>2186482.9354613866</v>
          </cell>
          <cell r="CZ311">
            <v>2186482.9354613866</v>
          </cell>
          <cell r="DA311">
            <v>2186482.9354613866</v>
          </cell>
          <cell r="DB311">
            <v>2186482.9354613866</v>
          </cell>
          <cell r="DC311">
            <v>2186482.9354613866</v>
          </cell>
          <cell r="DD311">
            <v>2186482.9354613866</v>
          </cell>
          <cell r="DE311">
            <v>2186482.9354613866</v>
          </cell>
          <cell r="DF311">
            <v>2186482.9354613866</v>
          </cell>
          <cell r="DG311">
            <v>2186482.9354613866</v>
          </cell>
          <cell r="DH311">
            <v>2186482.9354613866</v>
          </cell>
          <cell r="DI311">
            <v>2186482.9354613866</v>
          </cell>
          <cell r="DJ311">
            <v>2491662.8099999996</v>
          </cell>
          <cell r="DK311">
            <v>2491662.8099999996</v>
          </cell>
          <cell r="DL311">
            <v>2491662.8099999996</v>
          </cell>
          <cell r="DM311">
            <v>2491662.8099999996</v>
          </cell>
          <cell r="DN311">
            <v>2491662.8099999996</v>
          </cell>
          <cell r="DO311">
            <v>2491662.8099999996</v>
          </cell>
          <cell r="DP311">
            <v>2491662.8099999996</v>
          </cell>
          <cell r="DQ311">
            <v>2491662.8099999996</v>
          </cell>
          <cell r="DR311">
            <v>2491662.8099999996</v>
          </cell>
          <cell r="DS311">
            <v>2491662.8099999996</v>
          </cell>
          <cell r="DT311">
            <v>2491662.8099999996</v>
          </cell>
          <cell r="DU311">
            <v>2491662.8099999996</v>
          </cell>
          <cell r="DV311">
            <v>2775123.1733333333</v>
          </cell>
          <cell r="DW311">
            <v>2775123.1733333333</v>
          </cell>
          <cell r="DX311">
            <v>2775123.1733333333</v>
          </cell>
          <cell r="DY311">
            <v>2775123.1733333333</v>
          </cell>
          <cell r="DZ311">
            <v>2775123.1733333333</v>
          </cell>
          <cell r="EA311">
            <v>2775123.1733333333</v>
          </cell>
          <cell r="EB311">
            <v>2775123.1733333333</v>
          </cell>
          <cell r="EC311">
            <v>2775123.1733333333</v>
          </cell>
          <cell r="ED311">
            <v>2775123.1733333333</v>
          </cell>
          <cell r="EE311">
            <v>2775123.1733333333</v>
          </cell>
          <cell r="EF311">
            <v>2775123.1733333333</v>
          </cell>
          <cell r="EG311">
            <v>2775123.1733333333</v>
          </cell>
          <cell r="EH311">
            <v>2197329.84</v>
          </cell>
          <cell r="EI311">
            <v>2197329.84</v>
          </cell>
          <cell r="EJ311">
            <v>2197329.84</v>
          </cell>
          <cell r="EK311">
            <v>2197329.84</v>
          </cell>
          <cell r="EL311">
            <v>2197329.84</v>
          </cell>
          <cell r="EM311">
            <v>2197329.84</v>
          </cell>
          <cell r="EN311">
            <v>3295994.75</v>
          </cell>
          <cell r="EO311">
            <v>3295994.75</v>
          </cell>
          <cell r="EP311">
            <v>3295994.75</v>
          </cell>
          <cell r="EQ311">
            <v>3295994.75</v>
          </cell>
          <cell r="ER311">
            <v>3295994.75</v>
          </cell>
          <cell r="ES311">
            <v>3295994.75</v>
          </cell>
          <cell r="ET311">
            <v>2581823.9339999999</v>
          </cell>
          <cell r="EU311">
            <v>2581823.9339999999</v>
          </cell>
          <cell r="EV311">
            <v>2581823.9339999999</v>
          </cell>
          <cell r="EW311">
            <v>2696268.3784444444</v>
          </cell>
          <cell r="EX311">
            <v>2696268.3784444444</v>
          </cell>
          <cell r="EY311">
            <v>2696268.3784444444</v>
          </cell>
          <cell r="EZ311">
            <v>3987180.345444445</v>
          </cell>
          <cell r="FA311">
            <v>3987180.345444445</v>
          </cell>
          <cell r="FB311">
            <v>3877323.0754444436</v>
          </cell>
          <cell r="FC311">
            <v>3877323.0754444436</v>
          </cell>
          <cell r="FD311">
            <v>3877323.0754444436</v>
          </cell>
          <cell r="FE311">
            <v>3877323.0754444436</v>
          </cell>
          <cell r="FF311">
            <v>3473855.870833334</v>
          </cell>
          <cell r="FG311">
            <v>4119817.790833334</v>
          </cell>
          <cell r="FH311">
            <v>5047234.1108333347</v>
          </cell>
          <cell r="FI311">
            <v>3132271.9408333339</v>
          </cell>
          <cell r="FJ311">
            <v>3070265.2508333339</v>
          </cell>
          <cell r="FK311">
            <v>3309652.560833334</v>
          </cell>
          <cell r="FL311">
            <v>4122049.5508333351</v>
          </cell>
          <cell r="FM311">
            <v>3027649.6708333334</v>
          </cell>
          <cell r="FN311">
            <v>2986649.6408333336</v>
          </cell>
          <cell r="FO311">
            <v>2977759.6208333336</v>
          </cell>
          <cell r="FP311">
            <v>3014504.6508333334</v>
          </cell>
          <cell r="FQ311">
            <v>2914612.7408333337</v>
          </cell>
          <cell r="FR311">
            <v>42096323.400000006</v>
          </cell>
        </row>
        <row r="312">
          <cell r="D312" t="str">
            <v>4191p</v>
          </cell>
          <cell r="E312" t="str">
            <v>Izdaci po osnovu isplate ugovora o djelu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358791.42499999999</v>
          </cell>
          <cell r="CM312">
            <v>358791.42499999999</v>
          </cell>
          <cell r="CN312">
            <v>358791.42499999999</v>
          </cell>
          <cell r="CO312">
            <v>358791.42499999999</v>
          </cell>
          <cell r="CP312">
            <v>358791.42499999999</v>
          </cell>
          <cell r="CQ312">
            <v>358791.42499999999</v>
          </cell>
          <cell r="CR312">
            <v>358791.42499999999</v>
          </cell>
          <cell r="CS312">
            <v>358791.42499999999</v>
          </cell>
          <cell r="CT312">
            <v>358791.42499999999</v>
          </cell>
          <cell r="CU312">
            <v>358791.42499999999</v>
          </cell>
          <cell r="CV312">
            <v>358791.42499999999</v>
          </cell>
          <cell r="CW312">
            <v>358791.42499999999</v>
          </cell>
          <cell r="CX312">
            <v>338522.19022414373</v>
          </cell>
          <cell r="CY312">
            <v>338522.19022414373</v>
          </cell>
          <cell r="CZ312">
            <v>338522.19022414373</v>
          </cell>
          <cell r="DA312">
            <v>338522.19022414373</v>
          </cell>
          <cell r="DB312">
            <v>338522.19022414373</v>
          </cell>
          <cell r="DC312">
            <v>338522.19022414373</v>
          </cell>
          <cell r="DD312">
            <v>338522.19022414373</v>
          </cell>
          <cell r="DE312">
            <v>338522.19022414373</v>
          </cell>
          <cell r="DF312">
            <v>338522.19022414373</v>
          </cell>
          <cell r="DG312">
            <v>338522.19022414373</v>
          </cell>
          <cell r="DH312">
            <v>338522.19022414373</v>
          </cell>
          <cell r="DI312">
            <v>338522.19022414373</v>
          </cell>
          <cell r="DJ312">
            <v>366703.53750000003</v>
          </cell>
          <cell r="DK312">
            <v>366703.53750000003</v>
          </cell>
          <cell r="DL312">
            <v>366703.53750000003</v>
          </cell>
          <cell r="DM312">
            <v>366703.53750000003</v>
          </cell>
          <cell r="DN312">
            <v>366703.53750000003</v>
          </cell>
          <cell r="DO312">
            <v>366703.53750000003</v>
          </cell>
          <cell r="DP312">
            <v>366703.53750000003</v>
          </cell>
          <cell r="DQ312">
            <v>366703.53750000003</v>
          </cell>
          <cell r="DR312">
            <v>366703.53750000003</v>
          </cell>
          <cell r="DS312">
            <v>366703.53750000003</v>
          </cell>
          <cell r="DT312">
            <v>366703.53750000003</v>
          </cell>
          <cell r="DU312">
            <v>366703.53750000003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D313" t="str">
            <v>4192p</v>
          </cell>
          <cell r="E313" t="str">
            <v>Izdaci po osnovu troškova sudskih postupaka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215284.99583333335</v>
          </cell>
          <cell r="CM313">
            <v>215284.99583333335</v>
          </cell>
          <cell r="CN313">
            <v>215284.99583333335</v>
          </cell>
          <cell r="CO313">
            <v>215284.99583333335</v>
          </cell>
          <cell r="CP313">
            <v>215284.99583333335</v>
          </cell>
          <cell r="CQ313">
            <v>215284.99583333335</v>
          </cell>
          <cell r="CR313">
            <v>215284.99583333335</v>
          </cell>
          <cell r="CS313">
            <v>215284.99583333335</v>
          </cell>
          <cell r="CT313">
            <v>215284.99583333335</v>
          </cell>
          <cell r="CU313">
            <v>215284.99583333335</v>
          </cell>
          <cell r="CV313">
            <v>215284.99583333335</v>
          </cell>
          <cell r="CW313">
            <v>215284.99583333335</v>
          </cell>
          <cell r="CX313">
            <v>198115.64551112629</v>
          </cell>
          <cell r="CY313">
            <v>198115.64551112629</v>
          </cell>
          <cell r="CZ313">
            <v>198115.64551112629</v>
          </cell>
          <cell r="DA313">
            <v>198115.64551112629</v>
          </cell>
          <cell r="DB313">
            <v>198115.64551112629</v>
          </cell>
          <cell r="DC313">
            <v>198115.64551112629</v>
          </cell>
          <cell r="DD313">
            <v>198115.64551112629</v>
          </cell>
          <cell r="DE313">
            <v>198115.64551112629</v>
          </cell>
          <cell r="DF313">
            <v>198115.64551112629</v>
          </cell>
          <cell r="DG313">
            <v>198115.64551112629</v>
          </cell>
          <cell r="DH313">
            <v>198115.64551112629</v>
          </cell>
          <cell r="DI313">
            <v>198115.64551112629</v>
          </cell>
          <cell r="DJ313">
            <v>112305.41666666667</v>
          </cell>
          <cell r="DK313">
            <v>112305.41666666667</v>
          </cell>
          <cell r="DL313">
            <v>112305.41666666667</v>
          </cell>
          <cell r="DM313">
            <v>112305.41666666667</v>
          </cell>
          <cell r="DN313">
            <v>112305.41666666667</v>
          </cell>
          <cell r="DO313">
            <v>112305.41666666667</v>
          </cell>
          <cell r="DP313">
            <v>112305.41666666667</v>
          </cell>
          <cell r="DQ313">
            <v>112305.41666666667</v>
          </cell>
          <cell r="DR313">
            <v>112305.41666666667</v>
          </cell>
          <cell r="DS313">
            <v>112305.41666666667</v>
          </cell>
          <cell r="DT313">
            <v>112305.41666666667</v>
          </cell>
          <cell r="DU313">
            <v>112305.41666666667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</row>
        <row r="314">
          <cell r="D314" t="str">
            <v>4193p</v>
          </cell>
          <cell r="E314" t="str">
            <v>Izrada i održavanje softvera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523469</v>
          </cell>
          <cell r="CM314">
            <v>523469</v>
          </cell>
          <cell r="CN314">
            <v>523469</v>
          </cell>
          <cell r="CO314">
            <v>523469</v>
          </cell>
          <cell r="CP314">
            <v>523469</v>
          </cell>
          <cell r="CQ314">
            <v>523469</v>
          </cell>
          <cell r="CR314">
            <v>523469</v>
          </cell>
          <cell r="CS314">
            <v>523469</v>
          </cell>
          <cell r="CT314">
            <v>523469</v>
          </cell>
          <cell r="CU314">
            <v>523469</v>
          </cell>
          <cell r="CV314">
            <v>523469</v>
          </cell>
          <cell r="CW314">
            <v>523469</v>
          </cell>
          <cell r="CX314">
            <v>624553.1953420419</v>
          </cell>
          <cell r="CY314">
            <v>624553.1953420419</v>
          </cell>
          <cell r="CZ314">
            <v>624553.1953420419</v>
          </cell>
          <cell r="DA314">
            <v>624553.1953420419</v>
          </cell>
          <cell r="DB314">
            <v>624553.1953420419</v>
          </cell>
          <cell r="DC314">
            <v>624553.1953420419</v>
          </cell>
          <cell r="DD314">
            <v>624553.1953420419</v>
          </cell>
          <cell r="DE314">
            <v>624553.1953420419</v>
          </cell>
          <cell r="DF314">
            <v>624553.1953420419</v>
          </cell>
          <cell r="DG314">
            <v>624553.1953420419</v>
          </cell>
          <cell r="DH314">
            <v>624553.1953420419</v>
          </cell>
          <cell r="DI314">
            <v>624553.1953420419</v>
          </cell>
          <cell r="DJ314">
            <v>771651.67749999987</v>
          </cell>
          <cell r="DK314">
            <v>771651.67749999987</v>
          </cell>
          <cell r="DL314">
            <v>771651.67749999987</v>
          </cell>
          <cell r="DM314">
            <v>771651.67749999987</v>
          </cell>
          <cell r="DN314">
            <v>771651.67749999987</v>
          </cell>
          <cell r="DO314">
            <v>771651.67749999987</v>
          </cell>
          <cell r="DP314">
            <v>771651.67749999987</v>
          </cell>
          <cell r="DQ314">
            <v>771651.67749999987</v>
          </cell>
          <cell r="DR314">
            <v>771651.67749999987</v>
          </cell>
          <cell r="DS314">
            <v>771651.67749999987</v>
          </cell>
          <cell r="DT314">
            <v>771651.67749999987</v>
          </cell>
          <cell r="DU314">
            <v>771651.67749999987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4194p</v>
          </cell>
          <cell r="E315" t="str">
            <v>Osiguranje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182324.41333333333</v>
          </cell>
          <cell r="CM315">
            <v>182324.41333333333</v>
          </cell>
          <cell r="CN315">
            <v>182324.41333333333</v>
          </cell>
          <cell r="CO315">
            <v>182324.41333333333</v>
          </cell>
          <cell r="CP315">
            <v>182324.41333333333</v>
          </cell>
          <cell r="CQ315">
            <v>182324.41333333333</v>
          </cell>
          <cell r="CR315">
            <v>182324.41333333333</v>
          </cell>
          <cell r="CS315">
            <v>182324.41333333333</v>
          </cell>
          <cell r="CT315">
            <v>182324.41333333333</v>
          </cell>
          <cell r="CU315">
            <v>182324.41333333333</v>
          </cell>
          <cell r="CV315">
            <v>182324.41333333333</v>
          </cell>
          <cell r="CW315">
            <v>182324.41333333333</v>
          </cell>
          <cell r="CX315">
            <v>185467.19903700319</v>
          </cell>
          <cell r="CY315">
            <v>185467.19903700319</v>
          </cell>
          <cell r="CZ315">
            <v>185467.19903700319</v>
          </cell>
          <cell r="DA315">
            <v>185467.19903700319</v>
          </cell>
          <cell r="DB315">
            <v>185467.19903700319</v>
          </cell>
          <cell r="DC315">
            <v>185467.19903700319</v>
          </cell>
          <cell r="DD315">
            <v>185467.19903700319</v>
          </cell>
          <cell r="DE315">
            <v>185467.19903700319</v>
          </cell>
          <cell r="DF315">
            <v>185467.19903700319</v>
          </cell>
          <cell r="DG315">
            <v>185467.19903700319</v>
          </cell>
          <cell r="DH315">
            <v>185467.19903700319</v>
          </cell>
          <cell r="DI315">
            <v>185467.19903700319</v>
          </cell>
          <cell r="DJ315">
            <v>175369.42166666666</v>
          </cell>
          <cell r="DK315">
            <v>175369.42166666666</v>
          </cell>
          <cell r="DL315">
            <v>175369.42166666666</v>
          </cell>
          <cell r="DM315">
            <v>175369.42166666666</v>
          </cell>
          <cell r="DN315">
            <v>175369.42166666666</v>
          </cell>
          <cell r="DO315">
            <v>175369.42166666666</v>
          </cell>
          <cell r="DP315">
            <v>175369.42166666666</v>
          </cell>
          <cell r="DQ315">
            <v>175369.42166666666</v>
          </cell>
          <cell r="DR315">
            <v>175369.42166666666</v>
          </cell>
          <cell r="DS315">
            <v>175369.42166666666</v>
          </cell>
          <cell r="DT315">
            <v>175369.42166666666</v>
          </cell>
          <cell r="DU315">
            <v>175369.42166666666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4195p</v>
          </cell>
          <cell r="E316" t="str">
            <v>Kontribucije za članstvo u domaćim i međunarodnim organizacijama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189097.92</v>
          </cell>
          <cell r="CM316">
            <v>189097.92</v>
          </cell>
          <cell r="CN316">
            <v>189097.92</v>
          </cell>
          <cell r="CO316">
            <v>189097.92</v>
          </cell>
          <cell r="CP316">
            <v>189097.92</v>
          </cell>
          <cell r="CQ316">
            <v>189097.92</v>
          </cell>
          <cell r="CR316">
            <v>189097.92</v>
          </cell>
          <cell r="CS316">
            <v>189097.92</v>
          </cell>
          <cell r="CT316">
            <v>189097.92</v>
          </cell>
          <cell r="CU316">
            <v>189097.92</v>
          </cell>
          <cell r="CV316">
            <v>189097.92</v>
          </cell>
          <cell r="CW316">
            <v>189097.92</v>
          </cell>
          <cell r="CX316">
            <v>331173.49028020015</v>
          </cell>
          <cell r="CY316">
            <v>331173.49028020015</v>
          </cell>
          <cell r="CZ316">
            <v>331173.49028020015</v>
          </cell>
          <cell r="DA316">
            <v>331173.49028020015</v>
          </cell>
          <cell r="DB316">
            <v>331173.49028020015</v>
          </cell>
          <cell r="DC316">
            <v>331173.49028020015</v>
          </cell>
          <cell r="DD316">
            <v>331173.49028020015</v>
          </cell>
          <cell r="DE316">
            <v>331173.49028020015</v>
          </cell>
          <cell r="DF316">
            <v>331173.49028020015</v>
          </cell>
          <cell r="DG316">
            <v>331173.49028020015</v>
          </cell>
          <cell r="DH316">
            <v>331173.49028020015</v>
          </cell>
          <cell r="DI316">
            <v>331173.49028020015</v>
          </cell>
          <cell r="DJ316">
            <v>319420.46249999997</v>
          </cell>
          <cell r="DK316">
            <v>319420.46249999997</v>
          </cell>
          <cell r="DL316">
            <v>319420.46249999997</v>
          </cell>
          <cell r="DM316">
            <v>319420.46249999997</v>
          </cell>
          <cell r="DN316">
            <v>319420.46249999997</v>
          </cell>
          <cell r="DO316">
            <v>319420.46249999997</v>
          </cell>
          <cell r="DP316">
            <v>319420.46249999997</v>
          </cell>
          <cell r="DQ316">
            <v>319420.46249999997</v>
          </cell>
          <cell r="DR316">
            <v>319420.46249999997</v>
          </cell>
          <cell r="DS316">
            <v>319420.46249999997</v>
          </cell>
          <cell r="DT316">
            <v>319420.46249999997</v>
          </cell>
          <cell r="DU316">
            <v>319420.46249999997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D317" t="str">
            <v>4196p</v>
          </cell>
          <cell r="E317" t="str">
            <v>Komunalne naknade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353763.10833333334</v>
          </cell>
          <cell r="CM317">
            <v>353763.10833333334</v>
          </cell>
          <cell r="CN317">
            <v>353763.10833333334</v>
          </cell>
          <cell r="CO317">
            <v>353763.10833333334</v>
          </cell>
          <cell r="CP317">
            <v>353763.10833333334</v>
          </cell>
          <cell r="CQ317">
            <v>353763.10833333334</v>
          </cell>
          <cell r="CR317">
            <v>353763.10833333334</v>
          </cell>
          <cell r="CS317">
            <v>353763.10833333334</v>
          </cell>
          <cell r="CT317">
            <v>353763.10833333334</v>
          </cell>
          <cell r="CU317">
            <v>353763.10833333334</v>
          </cell>
          <cell r="CV317">
            <v>353763.10833333334</v>
          </cell>
          <cell r="CW317">
            <v>353763.10833333334</v>
          </cell>
          <cell r="CX317">
            <v>301413.99206139107</v>
          </cell>
          <cell r="CY317">
            <v>301413.99206139107</v>
          </cell>
          <cell r="CZ317">
            <v>301413.99206139107</v>
          </cell>
          <cell r="DA317">
            <v>301413.99206139107</v>
          </cell>
          <cell r="DB317">
            <v>301413.99206139107</v>
          </cell>
          <cell r="DC317">
            <v>301413.99206139107</v>
          </cell>
          <cell r="DD317">
            <v>301413.99206139107</v>
          </cell>
          <cell r="DE317">
            <v>301413.99206139107</v>
          </cell>
          <cell r="DF317">
            <v>301413.99206139107</v>
          </cell>
          <cell r="DG317">
            <v>301413.99206139107</v>
          </cell>
          <cell r="DH317">
            <v>301413.99206139107</v>
          </cell>
          <cell r="DI317">
            <v>301413.99206139107</v>
          </cell>
          <cell r="DJ317">
            <v>351830.13000000006</v>
          </cell>
          <cell r="DK317">
            <v>351830.13000000006</v>
          </cell>
          <cell r="DL317">
            <v>351830.13000000006</v>
          </cell>
          <cell r="DM317">
            <v>351830.13000000006</v>
          </cell>
          <cell r="DN317">
            <v>351830.13000000006</v>
          </cell>
          <cell r="DO317">
            <v>351830.13000000006</v>
          </cell>
          <cell r="DP317">
            <v>351830.13000000006</v>
          </cell>
          <cell r="DQ317">
            <v>351830.13000000006</v>
          </cell>
          <cell r="DR317">
            <v>351830.13000000006</v>
          </cell>
          <cell r="DS317">
            <v>351830.13000000006</v>
          </cell>
          <cell r="DT317">
            <v>351830.13000000006</v>
          </cell>
          <cell r="DU317">
            <v>351830.13000000006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</row>
        <row r="318">
          <cell r="D318" t="str">
            <v>4197p</v>
          </cell>
          <cell r="E318" t="str">
            <v>Kazne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66.666666666666671</v>
          </cell>
          <cell r="CM318">
            <v>66.666666666666671</v>
          </cell>
          <cell r="CN318">
            <v>66.666666666666671</v>
          </cell>
          <cell r="CO318">
            <v>66.666666666666671</v>
          </cell>
          <cell r="CP318">
            <v>66.666666666666671</v>
          </cell>
          <cell r="CQ318">
            <v>66.666666666666671</v>
          </cell>
          <cell r="CR318">
            <v>66.666666666666671</v>
          </cell>
          <cell r="CS318">
            <v>66.666666666666671</v>
          </cell>
          <cell r="CT318">
            <v>66.666666666666671</v>
          </cell>
          <cell r="CU318">
            <v>66.666666666666671</v>
          </cell>
          <cell r="CV318">
            <v>66.666666666666671</v>
          </cell>
          <cell r="CW318">
            <v>66.666666666666671</v>
          </cell>
          <cell r="CX318">
            <v>105.61633532026926</v>
          </cell>
          <cell r="CY318">
            <v>105.61633532026926</v>
          </cell>
          <cell r="CZ318">
            <v>105.61633532026926</v>
          </cell>
          <cell r="DA318">
            <v>105.61633532026926</v>
          </cell>
          <cell r="DB318">
            <v>105.61633532026926</v>
          </cell>
          <cell r="DC318">
            <v>105.61633532026926</v>
          </cell>
          <cell r="DD318">
            <v>105.61633532026926</v>
          </cell>
          <cell r="DE318">
            <v>105.61633532026926</v>
          </cell>
          <cell r="DF318">
            <v>105.61633532026926</v>
          </cell>
          <cell r="DG318">
            <v>105.61633532026926</v>
          </cell>
          <cell r="DH318">
            <v>105.61633532026926</v>
          </cell>
          <cell r="DI318">
            <v>105.61633532026926</v>
          </cell>
          <cell r="DJ318">
            <v>125.83333333333333</v>
          </cell>
          <cell r="DK318">
            <v>125.83333333333333</v>
          </cell>
          <cell r="DL318">
            <v>125.83333333333333</v>
          </cell>
          <cell r="DM318">
            <v>125.83333333333333</v>
          </cell>
          <cell r="DN318">
            <v>125.83333333333333</v>
          </cell>
          <cell r="DO318">
            <v>125.83333333333333</v>
          </cell>
          <cell r="DP318">
            <v>125.83333333333333</v>
          </cell>
          <cell r="DQ318">
            <v>125.83333333333333</v>
          </cell>
          <cell r="DR318">
            <v>125.83333333333333</v>
          </cell>
          <cell r="DS318">
            <v>125.83333333333333</v>
          </cell>
          <cell r="DT318">
            <v>125.83333333333333</v>
          </cell>
          <cell r="DU318">
            <v>125.83333333333333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4198p</v>
          </cell>
          <cell r="E319" t="str">
            <v>Takse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1205</v>
          </cell>
          <cell r="CM319">
            <v>1205</v>
          </cell>
          <cell r="CN319">
            <v>1205</v>
          </cell>
          <cell r="CO319">
            <v>1205</v>
          </cell>
          <cell r="CP319">
            <v>1205</v>
          </cell>
          <cell r="CQ319">
            <v>1205</v>
          </cell>
          <cell r="CR319">
            <v>1205</v>
          </cell>
          <cell r="CS319">
            <v>1205</v>
          </cell>
          <cell r="CT319">
            <v>1205</v>
          </cell>
          <cell r="CU319">
            <v>1205</v>
          </cell>
          <cell r="CV319">
            <v>1205</v>
          </cell>
          <cell r="CW319">
            <v>1205</v>
          </cell>
          <cell r="CX319">
            <v>1654.0740118339691</v>
          </cell>
          <cell r="CY319">
            <v>1654.0740118339691</v>
          </cell>
          <cell r="CZ319">
            <v>1654.0740118339691</v>
          </cell>
          <cell r="DA319">
            <v>1654.0740118339691</v>
          </cell>
          <cell r="DB319">
            <v>1654.0740118339691</v>
          </cell>
          <cell r="DC319">
            <v>1654.0740118339691</v>
          </cell>
          <cell r="DD319">
            <v>1654.0740118339691</v>
          </cell>
          <cell r="DE319">
            <v>1654.0740118339691</v>
          </cell>
          <cell r="DF319">
            <v>1654.0740118339691</v>
          </cell>
          <cell r="DG319">
            <v>1654.0740118339691</v>
          </cell>
          <cell r="DH319">
            <v>1654.0740118339691</v>
          </cell>
          <cell r="DI319">
            <v>1654.0740118339691</v>
          </cell>
          <cell r="DJ319">
            <v>1525</v>
          </cell>
          <cell r="DK319">
            <v>1525</v>
          </cell>
          <cell r="DL319">
            <v>1525</v>
          </cell>
          <cell r="DM319">
            <v>1525</v>
          </cell>
          <cell r="DN319">
            <v>1525</v>
          </cell>
          <cell r="DO319">
            <v>1525</v>
          </cell>
          <cell r="DP319">
            <v>1525</v>
          </cell>
          <cell r="DQ319">
            <v>1525</v>
          </cell>
          <cell r="DR319">
            <v>1525</v>
          </cell>
          <cell r="DS319">
            <v>1525</v>
          </cell>
          <cell r="DT319">
            <v>1525</v>
          </cell>
          <cell r="DU319">
            <v>1525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4199p</v>
          </cell>
          <cell r="E320" t="str">
            <v>Ostalo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295157.37166666664</v>
          </cell>
          <cell r="CM320">
            <v>295157.37166666664</v>
          </cell>
          <cell r="CN320">
            <v>295157.37166666664</v>
          </cell>
          <cell r="CO320">
            <v>295157.37166666664</v>
          </cell>
          <cell r="CP320">
            <v>295157.37166666664</v>
          </cell>
          <cell r="CQ320">
            <v>295157.37166666664</v>
          </cell>
          <cell r="CR320">
            <v>295157.37166666664</v>
          </cell>
          <cell r="CS320">
            <v>295157.37166666664</v>
          </cell>
          <cell r="CT320">
            <v>295157.37166666664</v>
          </cell>
          <cell r="CU320">
            <v>295157.37166666664</v>
          </cell>
          <cell r="CV320">
            <v>295157.37166666664</v>
          </cell>
          <cell r="CW320">
            <v>295157.37166666664</v>
          </cell>
          <cell r="CX320">
            <v>205477.53265832629</v>
          </cell>
          <cell r="CY320">
            <v>205477.53265832629</v>
          </cell>
          <cell r="CZ320">
            <v>205477.53265832629</v>
          </cell>
          <cell r="DA320">
            <v>205477.53265832629</v>
          </cell>
          <cell r="DB320">
            <v>205477.53265832629</v>
          </cell>
          <cell r="DC320">
            <v>205477.53265832629</v>
          </cell>
          <cell r="DD320">
            <v>205477.53265832629</v>
          </cell>
          <cell r="DE320">
            <v>205477.53265832629</v>
          </cell>
          <cell r="DF320">
            <v>205477.53265832629</v>
          </cell>
          <cell r="DG320">
            <v>205477.53265832629</v>
          </cell>
          <cell r="DH320">
            <v>205477.53265832629</v>
          </cell>
          <cell r="DI320">
            <v>205477.53265832629</v>
          </cell>
          <cell r="DJ320">
            <v>392731.33083333331</v>
          </cell>
          <cell r="DK320">
            <v>392731.33083333331</v>
          </cell>
          <cell r="DL320">
            <v>392731.33083333331</v>
          </cell>
          <cell r="DM320">
            <v>392731.33083333331</v>
          </cell>
          <cell r="DN320">
            <v>392731.33083333331</v>
          </cell>
          <cell r="DO320">
            <v>392731.33083333331</v>
          </cell>
          <cell r="DP320">
            <v>392731.33083333331</v>
          </cell>
          <cell r="DQ320">
            <v>392731.33083333331</v>
          </cell>
          <cell r="DR320">
            <v>392731.33083333331</v>
          </cell>
          <cell r="DS320">
            <v>392731.33083333331</v>
          </cell>
          <cell r="DT320">
            <v>392731.33083333331</v>
          </cell>
          <cell r="DU320">
            <v>392731.33083333331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A321">
            <v>0</v>
          </cell>
          <cell r="B321">
            <v>42</v>
          </cell>
          <cell r="C321" t="str">
            <v xml:space="preserve"> </v>
          </cell>
          <cell r="D321" t="str">
            <v>p</v>
          </cell>
          <cell r="E321" t="str">
            <v>Transferi za socijalnu zaštitu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41489393.925000004</v>
          </cell>
          <cell r="CM321">
            <v>41489393.925000004</v>
          </cell>
          <cell r="CN321">
            <v>41489393.925000004</v>
          </cell>
          <cell r="CO321">
            <v>41489393.925000004</v>
          </cell>
          <cell r="CP321">
            <v>41489393.925000004</v>
          </cell>
          <cell r="CQ321">
            <v>41489393.925000004</v>
          </cell>
          <cell r="CR321">
            <v>41489393.925000004</v>
          </cell>
          <cell r="CS321">
            <v>41489393.925000004</v>
          </cell>
          <cell r="CT321">
            <v>41489393.925000004</v>
          </cell>
          <cell r="CU321">
            <v>41489393.925000004</v>
          </cell>
          <cell r="CV321">
            <v>41489393.925000004</v>
          </cell>
          <cell r="CW321">
            <v>41489393.925000004</v>
          </cell>
          <cell r="CX321">
            <v>41226949.914166674</v>
          </cell>
          <cell r="CY321">
            <v>41226949.914166674</v>
          </cell>
          <cell r="CZ321">
            <v>41226949.914166674</v>
          </cell>
          <cell r="DA321">
            <v>41226949.914166674</v>
          </cell>
          <cell r="DB321">
            <v>41226949.914166674</v>
          </cell>
          <cell r="DC321">
            <v>41226949.914166674</v>
          </cell>
          <cell r="DD321">
            <v>41226949.914166674</v>
          </cell>
          <cell r="DE321">
            <v>41226949.914166674</v>
          </cell>
          <cell r="DF321">
            <v>41226949.914166674</v>
          </cell>
          <cell r="DG321">
            <v>41226949.914166674</v>
          </cell>
          <cell r="DH321">
            <v>41226949.914166674</v>
          </cell>
          <cell r="DI321">
            <v>41226949.914166674</v>
          </cell>
          <cell r="DJ321">
            <v>42070460.416666664</v>
          </cell>
          <cell r="DK321">
            <v>42070460.416666664</v>
          </cell>
          <cell r="DL321">
            <v>42070460.416666664</v>
          </cell>
          <cell r="DM321">
            <v>42070460.416666664</v>
          </cell>
          <cell r="DN321">
            <v>42070460.416666664</v>
          </cell>
          <cell r="DO321">
            <v>42070460.416666664</v>
          </cell>
          <cell r="DP321">
            <v>42070460.416666664</v>
          </cell>
          <cell r="DQ321">
            <v>42070460.416666664</v>
          </cell>
          <cell r="DR321">
            <v>42070460.416666664</v>
          </cell>
          <cell r="DS321">
            <v>42070460.416666664</v>
          </cell>
          <cell r="DT321">
            <v>42070460.416666664</v>
          </cell>
          <cell r="DU321">
            <v>42070460.416666664</v>
          </cell>
          <cell r="DV321">
            <v>44366018.364166662</v>
          </cell>
          <cell r="DW321">
            <v>44366018.364166662</v>
          </cell>
          <cell r="DX321">
            <v>44366018.364166662</v>
          </cell>
          <cell r="DY321">
            <v>44366018.364166662</v>
          </cell>
          <cell r="DZ321">
            <v>44366018.364166662</v>
          </cell>
          <cell r="EA321">
            <v>44366018.364166662</v>
          </cell>
          <cell r="EB321">
            <v>44366018.364166662</v>
          </cell>
          <cell r="EC321">
            <v>44366018.364166662</v>
          </cell>
          <cell r="ED321">
            <v>44366018.364166662</v>
          </cell>
          <cell r="EE321">
            <v>44366018.364166662</v>
          </cell>
          <cell r="EF321">
            <v>44366018.364166662</v>
          </cell>
          <cell r="EG321">
            <v>44366018.364166662</v>
          </cell>
          <cell r="EH321">
            <v>47576508.75</v>
          </cell>
          <cell r="EI321">
            <v>47576508.75</v>
          </cell>
          <cell r="EJ321">
            <v>47576508.75</v>
          </cell>
          <cell r="EK321">
            <v>47576508.75</v>
          </cell>
          <cell r="EL321">
            <v>47576508.75</v>
          </cell>
          <cell r="EM321">
            <v>47576508.75</v>
          </cell>
          <cell r="EN321">
            <v>47576508.75</v>
          </cell>
          <cell r="EO321">
            <v>47576508.75</v>
          </cell>
          <cell r="EP321">
            <v>47576508.75</v>
          </cell>
          <cell r="EQ321">
            <v>47576508.75</v>
          </cell>
          <cell r="ER321">
            <v>47576508.75</v>
          </cell>
          <cell r="ES321">
            <v>47576508.75</v>
          </cell>
          <cell r="ET321">
            <v>45950724.162500009</v>
          </cell>
          <cell r="EU321">
            <v>45950724.162500009</v>
          </cell>
          <cell r="EV321">
            <v>45950724.162500009</v>
          </cell>
          <cell r="EW321">
            <v>45950724.162500009</v>
          </cell>
          <cell r="EX321">
            <v>45950724.162500009</v>
          </cell>
          <cell r="EY321">
            <v>45950724.162500009</v>
          </cell>
          <cell r="EZ321">
            <v>45950724.162500009</v>
          </cell>
          <cell r="FA321">
            <v>45950724.162500009</v>
          </cell>
          <cell r="FB321">
            <v>47831745.139999971</v>
          </cell>
          <cell r="FC321">
            <v>47831745.139999971</v>
          </cell>
          <cell r="FD321">
            <v>47831745.139999971</v>
          </cell>
          <cell r="FE321">
            <v>47831745.139999971</v>
          </cell>
          <cell r="FF321">
            <v>46204849.909999982</v>
          </cell>
          <cell r="FG321">
            <v>46206149.810000002</v>
          </cell>
          <cell r="FH321">
            <v>46206149.810000002</v>
          </cell>
          <cell r="FI321">
            <v>46206149.810000002</v>
          </cell>
          <cell r="FJ321">
            <v>46206149.810000002</v>
          </cell>
          <cell r="FK321">
            <v>46206149.810000002</v>
          </cell>
          <cell r="FL321">
            <v>46206149.810000002</v>
          </cell>
          <cell r="FM321">
            <v>46206149.810000002</v>
          </cell>
          <cell r="FN321">
            <v>46206149.810000002</v>
          </cell>
          <cell r="FO321">
            <v>47329512.010000005</v>
          </cell>
          <cell r="FP321">
            <v>47329512.010000005</v>
          </cell>
          <cell r="FQ321">
            <v>47329512.010000005</v>
          </cell>
          <cell r="FR321">
            <v>554472497.81999993</v>
          </cell>
        </row>
        <row r="322">
          <cell r="A322">
            <v>0</v>
          </cell>
          <cell r="B322">
            <v>0</v>
          </cell>
          <cell r="C322">
            <v>421</v>
          </cell>
          <cell r="D322" t="str">
            <v>421p</v>
          </cell>
          <cell r="E322" t="str">
            <v>Prava iz oblasti socijalne zaštite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5084083.333333333</v>
          </cell>
          <cell r="CM322">
            <v>5084083.333333333</v>
          </cell>
          <cell r="CN322">
            <v>5084083.333333333</v>
          </cell>
          <cell r="CO322">
            <v>5084083.333333333</v>
          </cell>
          <cell r="CP322">
            <v>5084083.333333333</v>
          </cell>
          <cell r="CQ322">
            <v>5084083.333333333</v>
          </cell>
          <cell r="CR322">
            <v>5084083.333333333</v>
          </cell>
          <cell r="CS322">
            <v>5084083.333333333</v>
          </cell>
          <cell r="CT322">
            <v>5084083.333333333</v>
          </cell>
          <cell r="CU322">
            <v>5084083.333333333</v>
          </cell>
          <cell r="CV322">
            <v>5084083.333333333</v>
          </cell>
          <cell r="CW322">
            <v>5084083.333333333</v>
          </cell>
          <cell r="CX322">
            <v>4887083.333333333</v>
          </cell>
          <cell r="CY322">
            <v>4887083.333333333</v>
          </cell>
          <cell r="CZ322">
            <v>4887083.333333333</v>
          </cell>
          <cell r="DA322">
            <v>4887083.333333333</v>
          </cell>
          <cell r="DB322">
            <v>4887083.333333333</v>
          </cell>
          <cell r="DC322">
            <v>4887083.333333333</v>
          </cell>
          <cell r="DD322">
            <v>4887083.333333333</v>
          </cell>
          <cell r="DE322">
            <v>4887083.333333333</v>
          </cell>
          <cell r="DF322">
            <v>4887083.333333333</v>
          </cell>
          <cell r="DG322">
            <v>4887083.333333333</v>
          </cell>
          <cell r="DH322">
            <v>4887083.333333333</v>
          </cell>
          <cell r="DI322">
            <v>4887083.333333333</v>
          </cell>
          <cell r="DJ322">
            <v>5044218.75</v>
          </cell>
          <cell r="DK322">
            <v>5044218.75</v>
          </cell>
          <cell r="DL322">
            <v>5044218.75</v>
          </cell>
          <cell r="DM322">
            <v>5044218.75</v>
          </cell>
          <cell r="DN322">
            <v>5044218.75</v>
          </cell>
          <cell r="DO322">
            <v>5044218.75</v>
          </cell>
          <cell r="DP322">
            <v>5044218.75</v>
          </cell>
          <cell r="DQ322">
            <v>5044218.75</v>
          </cell>
          <cell r="DR322">
            <v>5044218.75</v>
          </cell>
          <cell r="DS322">
            <v>5044218.75</v>
          </cell>
          <cell r="DT322">
            <v>5044218.75</v>
          </cell>
          <cell r="DU322">
            <v>5044218.75</v>
          </cell>
          <cell r="DV322">
            <v>6050468.75</v>
          </cell>
          <cell r="DW322">
            <v>6050468.75</v>
          </cell>
          <cell r="DX322">
            <v>6050468.75</v>
          </cell>
          <cell r="DY322">
            <v>6050468.75</v>
          </cell>
          <cell r="DZ322">
            <v>6050468.75</v>
          </cell>
          <cell r="EA322">
            <v>6050468.75</v>
          </cell>
          <cell r="EB322">
            <v>6050468.75</v>
          </cell>
          <cell r="EC322">
            <v>6050468.75</v>
          </cell>
          <cell r="ED322">
            <v>6050468.75</v>
          </cell>
          <cell r="EE322">
            <v>6050468.75</v>
          </cell>
          <cell r="EF322">
            <v>6050468.75</v>
          </cell>
          <cell r="EG322">
            <v>6050468.75</v>
          </cell>
          <cell r="EH322">
            <v>9559635.416666666</v>
          </cell>
          <cell r="EI322">
            <v>9559635.416666666</v>
          </cell>
          <cell r="EJ322">
            <v>9559635.416666666</v>
          </cell>
          <cell r="EK322">
            <v>9559635.416666666</v>
          </cell>
          <cell r="EL322">
            <v>9559635.416666666</v>
          </cell>
          <cell r="EM322">
            <v>9559635.416666666</v>
          </cell>
          <cell r="EN322">
            <v>9559635.416666666</v>
          </cell>
          <cell r="EO322">
            <v>9559635.416666666</v>
          </cell>
          <cell r="EP322">
            <v>9559635.416666666</v>
          </cell>
          <cell r="EQ322">
            <v>9559635.416666666</v>
          </cell>
          <cell r="ER322">
            <v>9559635.416666666</v>
          </cell>
          <cell r="ES322">
            <v>9559635.416666666</v>
          </cell>
          <cell r="ET322">
            <v>6651000</v>
          </cell>
          <cell r="EU322">
            <v>6651000</v>
          </cell>
          <cell r="EV322">
            <v>6651000</v>
          </cell>
          <cell r="EW322">
            <v>6651000</v>
          </cell>
          <cell r="EX322">
            <v>6651000</v>
          </cell>
          <cell r="EY322">
            <v>6651000</v>
          </cell>
          <cell r="EZ322">
            <v>6651000</v>
          </cell>
          <cell r="FA322">
            <v>6651000</v>
          </cell>
          <cell r="FB322">
            <v>7394520.9774999991</v>
          </cell>
          <cell r="FC322">
            <v>7394520.9774999991</v>
          </cell>
          <cell r="FD322">
            <v>7394520.9774999991</v>
          </cell>
          <cell r="FE322">
            <v>7394520.9774999991</v>
          </cell>
          <cell r="FF322">
            <v>6747975.0000000028</v>
          </cell>
          <cell r="FG322">
            <v>6749275.0000000028</v>
          </cell>
          <cell r="FH322">
            <v>6749275.0000000028</v>
          </cell>
          <cell r="FI322">
            <v>6749275.0000000028</v>
          </cell>
          <cell r="FJ322">
            <v>6749275.0000000028</v>
          </cell>
          <cell r="FK322">
            <v>6749275.0000000028</v>
          </cell>
          <cell r="FL322">
            <v>6749275.0000000028</v>
          </cell>
          <cell r="FM322">
            <v>6749275.0000000028</v>
          </cell>
          <cell r="FN322">
            <v>6749275.0000000028</v>
          </cell>
          <cell r="FO322">
            <v>6749275.0000000028</v>
          </cell>
          <cell r="FP322">
            <v>6749275.0000000028</v>
          </cell>
          <cell r="FQ322">
            <v>6749275.0000000028</v>
          </cell>
          <cell r="FR322">
            <v>80990000.000000015</v>
          </cell>
        </row>
        <row r="323">
          <cell r="C323" t="str">
            <v xml:space="preserve"> </v>
          </cell>
          <cell r="D323" t="str">
            <v>4211p</v>
          </cell>
          <cell r="E323" t="str">
            <v>Dječiji dodaci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432500</v>
          </cell>
          <cell r="CM323">
            <v>432500</v>
          </cell>
          <cell r="CN323">
            <v>432500</v>
          </cell>
          <cell r="CO323">
            <v>432500</v>
          </cell>
          <cell r="CP323">
            <v>432500</v>
          </cell>
          <cell r="CQ323">
            <v>432500</v>
          </cell>
          <cell r="CR323">
            <v>432500</v>
          </cell>
          <cell r="CS323">
            <v>432500</v>
          </cell>
          <cell r="CT323">
            <v>432500</v>
          </cell>
          <cell r="CU323">
            <v>432500</v>
          </cell>
          <cell r="CV323">
            <v>432500</v>
          </cell>
          <cell r="CW323">
            <v>432500</v>
          </cell>
          <cell r="CX323">
            <v>450000</v>
          </cell>
          <cell r="CY323">
            <v>450000</v>
          </cell>
          <cell r="CZ323">
            <v>450000</v>
          </cell>
          <cell r="DA323">
            <v>450000</v>
          </cell>
          <cell r="DB323">
            <v>450000</v>
          </cell>
          <cell r="DC323">
            <v>450000</v>
          </cell>
          <cell r="DD323">
            <v>450000</v>
          </cell>
          <cell r="DE323">
            <v>450000</v>
          </cell>
          <cell r="DF323">
            <v>450000</v>
          </cell>
          <cell r="DG323">
            <v>450000</v>
          </cell>
          <cell r="DH323">
            <v>450000</v>
          </cell>
          <cell r="DI323">
            <v>450000</v>
          </cell>
          <cell r="DJ323">
            <v>425000</v>
          </cell>
          <cell r="DK323">
            <v>425000</v>
          </cell>
          <cell r="DL323">
            <v>425000</v>
          </cell>
          <cell r="DM323">
            <v>425000</v>
          </cell>
          <cell r="DN323">
            <v>425000</v>
          </cell>
          <cell r="DO323">
            <v>425000</v>
          </cell>
          <cell r="DP323">
            <v>425000</v>
          </cell>
          <cell r="DQ323">
            <v>425000</v>
          </cell>
          <cell r="DR323">
            <v>425000</v>
          </cell>
          <cell r="DS323">
            <v>425000</v>
          </cell>
          <cell r="DT323">
            <v>425000</v>
          </cell>
          <cell r="DU323">
            <v>425000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4212p</v>
          </cell>
          <cell r="E324" t="str">
            <v>Boračko invalidska zaštita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725000</v>
          </cell>
          <cell r="CM324">
            <v>725000</v>
          </cell>
          <cell r="CN324">
            <v>725000</v>
          </cell>
          <cell r="CO324">
            <v>725000</v>
          </cell>
          <cell r="CP324">
            <v>725000</v>
          </cell>
          <cell r="CQ324">
            <v>725000</v>
          </cell>
          <cell r="CR324">
            <v>725000</v>
          </cell>
          <cell r="CS324">
            <v>725000</v>
          </cell>
          <cell r="CT324">
            <v>725000</v>
          </cell>
          <cell r="CU324">
            <v>725000</v>
          </cell>
          <cell r="CV324">
            <v>725000</v>
          </cell>
          <cell r="CW324">
            <v>725000</v>
          </cell>
          <cell r="CX324">
            <v>693333.33333333337</v>
          </cell>
          <cell r="CY324">
            <v>693333.33333333337</v>
          </cell>
          <cell r="CZ324">
            <v>693333.33333333337</v>
          </cell>
          <cell r="DA324">
            <v>693333.33333333337</v>
          </cell>
          <cell r="DB324">
            <v>693333.33333333337</v>
          </cell>
          <cell r="DC324">
            <v>693333.33333333337</v>
          </cell>
          <cell r="DD324">
            <v>693333.33333333337</v>
          </cell>
          <cell r="DE324">
            <v>693333.33333333337</v>
          </cell>
          <cell r="DF324">
            <v>693333.33333333337</v>
          </cell>
          <cell r="DG324">
            <v>693333.33333333337</v>
          </cell>
          <cell r="DH324">
            <v>693333.33333333337</v>
          </cell>
          <cell r="DI324">
            <v>693333.33333333337</v>
          </cell>
          <cell r="DJ324">
            <v>691666.66666666663</v>
          </cell>
          <cell r="DK324">
            <v>691666.66666666663</v>
          </cell>
          <cell r="DL324">
            <v>691666.66666666663</v>
          </cell>
          <cell r="DM324">
            <v>691666.66666666663</v>
          </cell>
          <cell r="DN324">
            <v>691666.66666666663</v>
          </cell>
          <cell r="DO324">
            <v>691666.66666666663</v>
          </cell>
          <cell r="DP324">
            <v>691666.66666666663</v>
          </cell>
          <cell r="DQ324">
            <v>691666.66666666663</v>
          </cell>
          <cell r="DR324">
            <v>691666.66666666663</v>
          </cell>
          <cell r="DS324">
            <v>691666.66666666663</v>
          </cell>
          <cell r="DT324">
            <v>691666.66666666663</v>
          </cell>
          <cell r="DU324">
            <v>691666.66666666663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4213p</v>
          </cell>
          <cell r="E325" t="str">
            <v>Materijalno obezbjeđenje porodice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1500000</v>
          </cell>
          <cell r="CM325">
            <v>1500000</v>
          </cell>
          <cell r="CN325">
            <v>1500000</v>
          </cell>
          <cell r="CO325">
            <v>1500000</v>
          </cell>
          <cell r="CP325">
            <v>1500000</v>
          </cell>
          <cell r="CQ325">
            <v>1500000</v>
          </cell>
          <cell r="CR325">
            <v>1500000</v>
          </cell>
          <cell r="CS325">
            <v>1500000</v>
          </cell>
          <cell r="CT325">
            <v>1500000</v>
          </cell>
          <cell r="CU325">
            <v>1500000</v>
          </cell>
          <cell r="CV325">
            <v>1500000</v>
          </cell>
          <cell r="CW325">
            <v>1500000</v>
          </cell>
          <cell r="CX325">
            <v>1416666.6666666667</v>
          </cell>
          <cell r="CY325">
            <v>1416666.6666666667</v>
          </cell>
          <cell r="CZ325">
            <v>1416666.6666666667</v>
          </cell>
          <cell r="DA325">
            <v>1416666.6666666667</v>
          </cell>
          <cell r="DB325">
            <v>1416666.6666666667</v>
          </cell>
          <cell r="DC325">
            <v>1416666.6666666667</v>
          </cell>
          <cell r="DD325">
            <v>1416666.6666666667</v>
          </cell>
          <cell r="DE325">
            <v>1416666.6666666667</v>
          </cell>
          <cell r="DF325">
            <v>1416666.6666666667</v>
          </cell>
          <cell r="DG325">
            <v>1416666.6666666667</v>
          </cell>
          <cell r="DH325">
            <v>1416666.6666666667</v>
          </cell>
          <cell r="DI325">
            <v>1416666.6666666667</v>
          </cell>
          <cell r="DJ325">
            <v>1408333.3333333333</v>
          </cell>
          <cell r="DK325">
            <v>1408333.3333333333</v>
          </cell>
          <cell r="DL325">
            <v>1408333.3333333333</v>
          </cell>
          <cell r="DM325">
            <v>1408333.3333333333</v>
          </cell>
          <cell r="DN325">
            <v>1408333.3333333333</v>
          </cell>
          <cell r="DO325">
            <v>1408333.3333333333</v>
          </cell>
          <cell r="DP325">
            <v>1408333.3333333333</v>
          </cell>
          <cell r="DQ325">
            <v>1408333.3333333333</v>
          </cell>
          <cell r="DR325">
            <v>1408333.3333333333</v>
          </cell>
          <cell r="DS325">
            <v>1408333.3333333333</v>
          </cell>
          <cell r="DT325">
            <v>1408333.3333333333</v>
          </cell>
          <cell r="DU325">
            <v>1408333.3333333333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4214p</v>
          </cell>
          <cell r="E326" t="str">
            <v>Porodiljska odsustva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1458333.3333333333</v>
          </cell>
          <cell r="CM326">
            <v>1458333.3333333333</v>
          </cell>
          <cell r="CN326">
            <v>1458333.3333333333</v>
          </cell>
          <cell r="CO326">
            <v>1458333.3333333333</v>
          </cell>
          <cell r="CP326">
            <v>1458333.3333333333</v>
          </cell>
          <cell r="CQ326">
            <v>1458333.3333333333</v>
          </cell>
          <cell r="CR326">
            <v>1458333.3333333333</v>
          </cell>
          <cell r="CS326">
            <v>1458333.3333333333</v>
          </cell>
          <cell r="CT326">
            <v>1458333.3333333333</v>
          </cell>
          <cell r="CU326">
            <v>1458333.3333333333</v>
          </cell>
          <cell r="CV326">
            <v>1458333.3333333333</v>
          </cell>
          <cell r="CW326">
            <v>1458333.3333333333</v>
          </cell>
          <cell r="CX326">
            <v>1333333.3333333333</v>
          </cell>
          <cell r="CY326">
            <v>1333333.3333333333</v>
          </cell>
          <cell r="CZ326">
            <v>1333333.3333333333</v>
          </cell>
          <cell r="DA326">
            <v>1333333.3333333333</v>
          </cell>
          <cell r="DB326">
            <v>1333333.3333333333</v>
          </cell>
          <cell r="DC326">
            <v>1333333.3333333333</v>
          </cell>
          <cell r="DD326">
            <v>1333333.3333333333</v>
          </cell>
          <cell r="DE326">
            <v>1333333.3333333333</v>
          </cell>
          <cell r="DF326">
            <v>1333333.3333333333</v>
          </cell>
          <cell r="DG326">
            <v>1333333.3333333333</v>
          </cell>
          <cell r="DH326">
            <v>1333333.3333333333</v>
          </cell>
          <cell r="DI326">
            <v>1333333.3333333333</v>
          </cell>
          <cell r="DJ326">
            <v>1366666.6666666667</v>
          </cell>
          <cell r="DK326">
            <v>1366666.6666666667</v>
          </cell>
          <cell r="DL326">
            <v>1366666.6666666667</v>
          </cell>
          <cell r="DM326">
            <v>1366666.6666666667</v>
          </cell>
          <cell r="DN326">
            <v>1366666.6666666667</v>
          </cell>
          <cell r="DO326">
            <v>1366666.6666666667</v>
          </cell>
          <cell r="DP326">
            <v>1366666.6666666667</v>
          </cell>
          <cell r="DQ326">
            <v>1366666.6666666667</v>
          </cell>
          <cell r="DR326">
            <v>1366666.6666666667</v>
          </cell>
          <cell r="DS326">
            <v>1366666.6666666667</v>
          </cell>
          <cell r="DT326">
            <v>1366666.6666666667</v>
          </cell>
          <cell r="DU326">
            <v>1366666.6666666667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D327" t="str">
            <v>4215p</v>
          </cell>
          <cell r="E327" t="str">
            <v>Tuđa njega i pomoć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665750</v>
          </cell>
          <cell r="CM327">
            <v>665750</v>
          </cell>
          <cell r="CN327">
            <v>665750</v>
          </cell>
          <cell r="CO327">
            <v>665750</v>
          </cell>
          <cell r="CP327">
            <v>665750</v>
          </cell>
          <cell r="CQ327">
            <v>665750</v>
          </cell>
          <cell r="CR327">
            <v>665750</v>
          </cell>
          <cell r="CS327">
            <v>665750</v>
          </cell>
          <cell r="CT327">
            <v>665750</v>
          </cell>
          <cell r="CU327">
            <v>665750</v>
          </cell>
          <cell r="CV327">
            <v>665750</v>
          </cell>
          <cell r="CW327">
            <v>665750</v>
          </cell>
          <cell r="CX327">
            <v>681250</v>
          </cell>
          <cell r="CY327">
            <v>681250</v>
          </cell>
          <cell r="CZ327">
            <v>681250</v>
          </cell>
          <cell r="DA327">
            <v>681250</v>
          </cell>
          <cell r="DB327">
            <v>681250</v>
          </cell>
          <cell r="DC327">
            <v>681250</v>
          </cell>
          <cell r="DD327">
            <v>681250</v>
          </cell>
          <cell r="DE327">
            <v>681250</v>
          </cell>
          <cell r="DF327">
            <v>681250</v>
          </cell>
          <cell r="DG327">
            <v>681250</v>
          </cell>
          <cell r="DH327">
            <v>681250</v>
          </cell>
          <cell r="DI327">
            <v>681250</v>
          </cell>
          <cell r="DJ327">
            <v>833333.33333333337</v>
          </cell>
          <cell r="DK327">
            <v>833333.33333333337</v>
          </cell>
          <cell r="DL327">
            <v>833333.33333333337</v>
          </cell>
          <cell r="DM327">
            <v>833333.33333333337</v>
          </cell>
          <cell r="DN327">
            <v>833333.33333333337</v>
          </cell>
          <cell r="DO327">
            <v>833333.33333333337</v>
          </cell>
          <cell r="DP327">
            <v>833333.33333333337</v>
          </cell>
          <cell r="DQ327">
            <v>833333.33333333337</v>
          </cell>
          <cell r="DR327">
            <v>833333.33333333337</v>
          </cell>
          <cell r="DS327">
            <v>833333.33333333337</v>
          </cell>
          <cell r="DT327">
            <v>833333.33333333337</v>
          </cell>
          <cell r="DU327">
            <v>833333.33333333337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</row>
        <row r="328">
          <cell r="D328" t="str">
            <v>4216p</v>
          </cell>
          <cell r="E328" t="str">
            <v>Ishrana djece u predškolskim ustanovama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50833.333333333336</v>
          </cell>
          <cell r="CM328">
            <v>50833.333333333336</v>
          </cell>
          <cell r="CN328">
            <v>50833.333333333336</v>
          </cell>
          <cell r="CO328">
            <v>50833.333333333336</v>
          </cell>
          <cell r="CP328">
            <v>50833.333333333336</v>
          </cell>
          <cell r="CQ328">
            <v>50833.333333333336</v>
          </cell>
          <cell r="CR328">
            <v>50833.333333333336</v>
          </cell>
          <cell r="CS328">
            <v>50833.333333333336</v>
          </cell>
          <cell r="CT328">
            <v>50833.333333333336</v>
          </cell>
          <cell r="CU328">
            <v>50833.333333333336</v>
          </cell>
          <cell r="CV328">
            <v>50833.333333333336</v>
          </cell>
          <cell r="CW328">
            <v>50833.333333333336</v>
          </cell>
          <cell r="CX328">
            <v>54166.666666666664</v>
          </cell>
          <cell r="CY328">
            <v>54166.666666666664</v>
          </cell>
          <cell r="CZ328">
            <v>54166.666666666664</v>
          </cell>
          <cell r="DA328">
            <v>54166.666666666664</v>
          </cell>
          <cell r="DB328">
            <v>54166.666666666664</v>
          </cell>
          <cell r="DC328">
            <v>54166.666666666664</v>
          </cell>
          <cell r="DD328">
            <v>54166.666666666664</v>
          </cell>
          <cell r="DE328">
            <v>54166.666666666664</v>
          </cell>
          <cell r="DF328">
            <v>54166.666666666664</v>
          </cell>
          <cell r="DG328">
            <v>54166.666666666664</v>
          </cell>
          <cell r="DH328">
            <v>54166.666666666664</v>
          </cell>
          <cell r="DI328">
            <v>54166.666666666664</v>
          </cell>
          <cell r="DJ328">
            <v>50000</v>
          </cell>
          <cell r="DK328">
            <v>50000</v>
          </cell>
          <cell r="DL328">
            <v>50000</v>
          </cell>
          <cell r="DM328">
            <v>50000</v>
          </cell>
          <cell r="DN328">
            <v>50000</v>
          </cell>
          <cell r="DO328">
            <v>50000</v>
          </cell>
          <cell r="DP328">
            <v>50000</v>
          </cell>
          <cell r="DQ328">
            <v>50000</v>
          </cell>
          <cell r="DR328">
            <v>50000</v>
          </cell>
          <cell r="DS328">
            <v>50000</v>
          </cell>
          <cell r="DT328">
            <v>50000</v>
          </cell>
          <cell r="DU328">
            <v>50000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</row>
        <row r="329">
          <cell r="D329" t="str">
            <v>4217p</v>
          </cell>
          <cell r="E329" t="str">
            <v>Izdržavanje štićenika u domovima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251666.66666666666</v>
          </cell>
          <cell r="CM329">
            <v>251666.66666666666</v>
          </cell>
          <cell r="CN329">
            <v>251666.66666666666</v>
          </cell>
          <cell r="CO329">
            <v>251666.66666666666</v>
          </cell>
          <cell r="CP329">
            <v>251666.66666666666</v>
          </cell>
          <cell r="CQ329">
            <v>251666.66666666666</v>
          </cell>
          <cell r="CR329">
            <v>251666.66666666666</v>
          </cell>
          <cell r="CS329">
            <v>251666.66666666666</v>
          </cell>
          <cell r="CT329">
            <v>251666.66666666666</v>
          </cell>
          <cell r="CU329">
            <v>251666.66666666666</v>
          </cell>
          <cell r="CV329">
            <v>251666.66666666666</v>
          </cell>
          <cell r="CW329">
            <v>251666.66666666666</v>
          </cell>
          <cell r="CX329">
            <v>258333.33333333334</v>
          </cell>
          <cell r="CY329">
            <v>258333.33333333334</v>
          </cell>
          <cell r="CZ329">
            <v>258333.33333333334</v>
          </cell>
          <cell r="DA329">
            <v>258333.33333333334</v>
          </cell>
          <cell r="DB329">
            <v>258333.33333333334</v>
          </cell>
          <cell r="DC329">
            <v>258333.33333333334</v>
          </cell>
          <cell r="DD329">
            <v>258333.33333333334</v>
          </cell>
          <cell r="DE329">
            <v>258333.33333333334</v>
          </cell>
          <cell r="DF329">
            <v>258333.33333333334</v>
          </cell>
          <cell r="DG329">
            <v>258333.33333333334</v>
          </cell>
          <cell r="DH329">
            <v>258333.33333333334</v>
          </cell>
          <cell r="DI329">
            <v>258333.33333333334</v>
          </cell>
          <cell r="DJ329">
            <v>269218.75</v>
          </cell>
          <cell r="DK329">
            <v>269218.75</v>
          </cell>
          <cell r="DL329">
            <v>269218.75</v>
          </cell>
          <cell r="DM329">
            <v>269218.75</v>
          </cell>
          <cell r="DN329">
            <v>269218.75</v>
          </cell>
          <cell r="DO329">
            <v>269218.75</v>
          </cell>
          <cell r="DP329">
            <v>269218.75</v>
          </cell>
          <cell r="DQ329">
            <v>269218.75</v>
          </cell>
          <cell r="DR329">
            <v>269218.75</v>
          </cell>
          <cell r="DS329">
            <v>269218.75</v>
          </cell>
          <cell r="DT329">
            <v>269218.75</v>
          </cell>
          <cell r="DU329">
            <v>269218.75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A330">
            <v>0</v>
          </cell>
          <cell r="B330">
            <v>0</v>
          </cell>
          <cell r="C330">
            <v>422</v>
          </cell>
          <cell r="D330" t="str">
            <v>422p</v>
          </cell>
          <cell r="E330" t="str">
            <v>Sredstva za tehnološke viškove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1280004.1666666665</v>
          </cell>
          <cell r="CM330">
            <v>1280004.1666666665</v>
          </cell>
          <cell r="CN330">
            <v>1280004.1666666665</v>
          </cell>
          <cell r="CO330">
            <v>1280004.1666666665</v>
          </cell>
          <cell r="CP330">
            <v>1280004.1666666665</v>
          </cell>
          <cell r="CQ330">
            <v>1280004.1666666665</v>
          </cell>
          <cell r="CR330">
            <v>1280004.1666666665</v>
          </cell>
          <cell r="CS330">
            <v>1280004.1666666665</v>
          </cell>
          <cell r="CT330">
            <v>1280004.1666666665</v>
          </cell>
          <cell r="CU330">
            <v>1280004.1666666665</v>
          </cell>
          <cell r="CV330">
            <v>1280004.1666666665</v>
          </cell>
          <cell r="CW330">
            <v>1280004.1666666665</v>
          </cell>
          <cell r="CX330">
            <v>1438177</v>
          </cell>
          <cell r="CY330">
            <v>1438177</v>
          </cell>
          <cell r="CZ330">
            <v>1438177</v>
          </cell>
          <cell r="DA330">
            <v>1438177</v>
          </cell>
          <cell r="DB330">
            <v>1438177</v>
          </cell>
          <cell r="DC330">
            <v>1438177</v>
          </cell>
          <cell r="DD330">
            <v>1438177</v>
          </cell>
          <cell r="DE330">
            <v>1438177</v>
          </cell>
          <cell r="DF330">
            <v>1438177</v>
          </cell>
          <cell r="DG330">
            <v>1438177</v>
          </cell>
          <cell r="DH330">
            <v>1438177</v>
          </cell>
          <cell r="DI330">
            <v>1438177</v>
          </cell>
          <cell r="DJ330">
            <v>1620000</v>
          </cell>
          <cell r="DK330">
            <v>1620000</v>
          </cell>
          <cell r="DL330">
            <v>1620000</v>
          </cell>
          <cell r="DM330">
            <v>1620000</v>
          </cell>
          <cell r="DN330">
            <v>1620000</v>
          </cell>
          <cell r="DO330">
            <v>1620000</v>
          </cell>
          <cell r="DP330">
            <v>1620000</v>
          </cell>
          <cell r="DQ330">
            <v>1620000</v>
          </cell>
          <cell r="DR330">
            <v>1620000</v>
          </cell>
          <cell r="DS330">
            <v>1620000</v>
          </cell>
          <cell r="DT330">
            <v>1620000</v>
          </cell>
          <cell r="DU330">
            <v>1620000</v>
          </cell>
          <cell r="DV330">
            <v>1900841.6666666667</v>
          </cell>
          <cell r="DW330">
            <v>1900841.6666666667</v>
          </cell>
          <cell r="DX330">
            <v>1900841.6666666667</v>
          </cell>
          <cell r="DY330">
            <v>1900841.6666666667</v>
          </cell>
          <cell r="DZ330">
            <v>1900841.6666666667</v>
          </cell>
          <cell r="EA330">
            <v>1900841.6666666667</v>
          </cell>
          <cell r="EB330">
            <v>1900841.6666666667</v>
          </cell>
          <cell r="EC330">
            <v>1900841.6666666667</v>
          </cell>
          <cell r="ED330">
            <v>1900841.6666666667</v>
          </cell>
          <cell r="EE330">
            <v>1900841.6666666667</v>
          </cell>
          <cell r="EF330">
            <v>1900841.6666666667</v>
          </cell>
          <cell r="EG330">
            <v>1900841.6666666667</v>
          </cell>
          <cell r="EH330">
            <v>1716373.3333333333</v>
          </cell>
          <cell r="EI330">
            <v>1716373.3333333333</v>
          </cell>
          <cell r="EJ330">
            <v>1716373.3333333333</v>
          </cell>
          <cell r="EK330">
            <v>1716373.3333333333</v>
          </cell>
          <cell r="EL330">
            <v>1716373.3333333333</v>
          </cell>
          <cell r="EM330">
            <v>1716373.3333333333</v>
          </cell>
          <cell r="EN330">
            <v>1716373.3333333333</v>
          </cell>
          <cell r="EO330">
            <v>1716373.3333333333</v>
          </cell>
          <cell r="EP330">
            <v>1716373.3333333333</v>
          </cell>
          <cell r="EQ330">
            <v>1716373.3333333333</v>
          </cell>
          <cell r="ER330">
            <v>1716373.3333333333</v>
          </cell>
          <cell r="ES330">
            <v>1716373.3333333333</v>
          </cell>
          <cell r="ET330">
            <v>1699899.96</v>
          </cell>
          <cell r="EU330">
            <v>1699899.96</v>
          </cell>
          <cell r="EV330">
            <v>1699899.96</v>
          </cell>
          <cell r="EW330">
            <v>1699899.96</v>
          </cell>
          <cell r="EX330">
            <v>1699899.96</v>
          </cell>
          <cell r="EY330">
            <v>1699899.96</v>
          </cell>
          <cell r="EZ330">
            <v>1699899.96</v>
          </cell>
          <cell r="FA330">
            <v>1699899.96</v>
          </cell>
          <cell r="FB330">
            <v>924899.9599999981</v>
          </cell>
          <cell r="FC330">
            <v>924899.9599999981</v>
          </cell>
          <cell r="FD330">
            <v>924899.9599999981</v>
          </cell>
          <cell r="FE330">
            <v>924899.9599999981</v>
          </cell>
          <cell r="FF330">
            <v>1236031.8000000014</v>
          </cell>
          <cell r="FG330">
            <v>1236031.8699999999</v>
          </cell>
          <cell r="FH330">
            <v>1236031.8699999999</v>
          </cell>
          <cell r="FI330">
            <v>1236031.8699999999</v>
          </cell>
          <cell r="FJ330">
            <v>1236031.8699999999</v>
          </cell>
          <cell r="FK330">
            <v>1236031.8699999999</v>
          </cell>
          <cell r="FL330">
            <v>1236031.8699999999</v>
          </cell>
          <cell r="FM330">
            <v>1236031.8699999999</v>
          </cell>
          <cell r="FN330">
            <v>1236031.8699999999</v>
          </cell>
          <cell r="FO330">
            <v>2359394.0699999998</v>
          </cell>
          <cell r="FP330">
            <v>2359394.0699999998</v>
          </cell>
          <cell r="FQ330">
            <v>2359394.0699999998</v>
          </cell>
          <cell r="FR330">
            <v>14832382.369999997</v>
          </cell>
        </row>
        <row r="331">
          <cell r="D331" t="str">
            <v>4221p</v>
          </cell>
          <cell r="E331" t="str">
            <v>Garantovane zarade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4222p</v>
          </cell>
          <cell r="E332" t="str">
            <v>Otpremnine za tehnološke viškove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238337.5</v>
          </cell>
          <cell r="CM332">
            <v>238337.5</v>
          </cell>
          <cell r="CN332">
            <v>238337.5</v>
          </cell>
          <cell r="CO332">
            <v>238337.5</v>
          </cell>
          <cell r="CP332">
            <v>238337.5</v>
          </cell>
          <cell r="CQ332">
            <v>238337.5</v>
          </cell>
          <cell r="CR332">
            <v>238337.5</v>
          </cell>
          <cell r="CS332">
            <v>238337.5</v>
          </cell>
          <cell r="CT332">
            <v>238337.5</v>
          </cell>
          <cell r="CU332">
            <v>238337.5</v>
          </cell>
          <cell r="CV332">
            <v>238337.5</v>
          </cell>
          <cell r="CW332">
            <v>238337.5</v>
          </cell>
          <cell r="CX332">
            <v>606785.68544768298</v>
          </cell>
          <cell r="CY332">
            <v>606785.68544768298</v>
          </cell>
          <cell r="CZ332">
            <v>606785.68544768298</v>
          </cell>
          <cell r="DA332">
            <v>606785.68544768298</v>
          </cell>
          <cell r="DB332">
            <v>606785.68544768298</v>
          </cell>
          <cell r="DC332">
            <v>606785.68544768298</v>
          </cell>
          <cell r="DD332">
            <v>606785.68544768298</v>
          </cell>
          <cell r="DE332">
            <v>606785.68544768298</v>
          </cell>
          <cell r="DF332">
            <v>606785.68544768298</v>
          </cell>
          <cell r="DG332">
            <v>606785.68544768298</v>
          </cell>
          <cell r="DH332">
            <v>606785.68544768298</v>
          </cell>
          <cell r="DI332">
            <v>606785.68544768298</v>
          </cell>
          <cell r="DJ332">
            <v>620000</v>
          </cell>
          <cell r="DK332">
            <v>620000</v>
          </cell>
          <cell r="DL332">
            <v>620000</v>
          </cell>
          <cell r="DM332">
            <v>620000</v>
          </cell>
          <cell r="DN332">
            <v>620000</v>
          </cell>
          <cell r="DO332">
            <v>620000</v>
          </cell>
          <cell r="DP332">
            <v>620000</v>
          </cell>
          <cell r="DQ332">
            <v>620000</v>
          </cell>
          <cell r="DR332">
            <v>620000</v>
          </cell>
          <cell r="DS332">
            <v>620000</v>
          </cell>
          <cell r="DT332">
            <v>620000</v>
          </cell>
          <cell r="DU332">
            <v>620000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4223p</v>
          </cell>
          <cell r="E333" t="str">
            <v>Dokup staža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4224p</v>
          </cell>
          <cell r="E334" t="str">
            <v>Naknade nezaposlenim licima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1041666.6666666666</v>
          </cell>
          <cell r="CM334">
            <v>1041666.6666666666</v>
          </cell>
          <cell r="CN334">
            <v>1041666.6666666666</v>
          </cell>
          <cell r="CO334">
            <v>1041666.6666666666</v>
          </cell>
          <cell r="CP334">
            <v>1041666.6666666666</v>
          </cell>
          <cell r="CQ334">
            <v>1041666.6666666666</v>
          </cell>
          <cell r="CR334">
            <v>1041666.6666666666</v>
          </cell>
          <cell r="CS334">
            <v>1041666.6666666666</v>
          </cell>
          <cell r="CT334">
            <v>1041666.6666666666</v>
          </cell>
          <cell r="CU334">
            <v>1041666.6666666666</v>
          </cell>
          <cell r="CV334">
            <v>1041666.6666666666</v>
          </cell>
          <cell r="CW334">
            <v>1041666.6666666666</v>
          </cell>
          <cell r="CX334">
            <v>831391.31455231691</v>
          </cell>
          <cell r="CY334">
            <v>831391.31455231691</v>
          </cell>
          <cell r="CZ334">
            <v>831391.31455231691</v>
          </cell>
          <cell r="DA334">
            <v>831391.31455231691</v>
          </cell>
          <cell r="DB334">
            <v>831391.31455231691</v>
          </cell>
          <cell r="DC334">
            <v>831391.31455231691</v>
          </cell>
          <cell r="DD334">
            <v>831391.31455231691</v>
          </cell>
          <cell r="DE334">
            <v>831391.31455231691</v>
          </cell>
          <cell r="DF334">
            <v>831391.31455231691</v>
          </cell>
          <cell r="DG334">
            <v>831391.31455231691</v>
          </cell>
          <cell r="DH334">
            <v>831391.31455231691</v>
          </cell>
          <cell r="DI334">
            <v>831391.31455231691</v>
          </cell>
          <cell r="DJ334">
            <v>1000000</v>
          </cell>
          <cell r="DK334">
            <v>1000000</v>
          </cell>
          <cell r="DL334">
            <v>1000000</v>
          </cell>
          <cell r="DM334">
            <v>1000000</v>
          </cell>
          <cell r="DN334">
            <v>1000000</v>
          </cell>
          <cell r="DO334">
            <v>1000000</v>
          </cell>
          <cell r="DP334">
            <v>1000000</v>
          </cell>
          <cell r="DQ334">
            <v>1000000</v>
          </cell>
          <cell r="DR334">
            <v>1000000</v>
          </cell>
          <cell r="DS334">
            <v>1000000</v>
          </cell>
          <cell r="DT334">
            <v>1000000</v>
          </cell>
          <cell r="DU334">
            <v>1000000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4225p</v>
          </cell>
          <cell r="E335" t="str">
            <v>Ostalo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423</v>
          </cell>
          <cell r="D336" t="str">
            <v>423p</v>
          </cell>
          <cell r="E336" t="str">
            <v>Prava iz oblasti penzijskog i invalidskog osiguranja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33408639.758333333</v>
          </cell>
          <cell r="CM336">
            <v>33408639.758333333</v>
          </cell>
          <cell r="CN336">
            <v>33408639.758333333</v>
          </cell>
          <cell r="CO336">
            <v>33408639.758333333</v>
          </cell>
          <cell r="CP336">
            <v>33408639.758333333</v>
          </cell>
          <cell r="CQ336">
            <v>33408639.758333333</v>
          </cell>
          <cell r="CR336">
            <v>33408639.758333333</v>
          </cell>
          <cell r="CS336">
            <v>33408639.758333333</v>
          </cell>
          <cell r="CT336">
            <v>33408639.758333333</v>
          </cell>
          <cell r="CU336">
            <v>33408639.758333333</v>
          </cell>
          <cell r="CV336">
            <v>33408639.758333333</v>
          </cell>
          <cell r="CW336">
            <v>33408639.758333333</v>
          </cell>
          <cell r="CX336">
            <v>33110022.91416667</v>
          </cell>
          <cell r="CY336">
            <v>33110022.91416667</v>
          </cell>
          <cell r="CZ336">
            <v>33110022.91416667</v>
          </cell>
          <cell r="DA336">
            <v>33110022.91416667</v>
          </cell>
          <cell r="DB336">
            <v>33110022.91416667</v>
          </cell>
          <cell r="DC336">
            <v>33110022.91416667</v>
          </cell>
          <cell r="DD336">
            <v>33110022.91416667</v>
          </cell>
          <cell r="DE336">
            <v>33110022.91416667</v>
          </cell>
          <cell r="DF336">
            <v>33110022.91416667</v>
          </cell>
          <cell r="DG336">
            <v>33110022.91416667</v>
          </cell>
          <cell r="DH336">
            <v>33110022.91416667</v>
          </cell>
          <cell r="DI336">
            <v>33110022.91416667</v>
          </cell>
          <cell r="DJ336">
            <v>33537908.333333332</v>
          </cell>
          <cell r="DK336">
            <v>33537908.333333332</v>
          </cell>
          <cell r="DL336">
            <v>33537908.333333332</v>
          </cell>
          <cell r="DM336">
            <v>33537908.333333332</v>
          </cell>
          <cell r="DN336">
            <v>33537908.333333332</v>
          </cell>
          <cell r="DO336">
            <v>33537908.333333332</v>
          </cell>
          <cell r="DP336">
            <v>33537908.333333332</v>
          </cell>
          <cell r="DQ336">
            <v>33537908.333333332</v>
          </cell>
          <cell r="DR336">
            <v>33537908.333333332</v>
          </cell>
          <cell r="DS336">
            <v>33537908.333333332</v>
          </cell>
          <cell r="DT336">
            <v>33537908.333333332</v>
          </cell>
          <cell r="DU336">
            <v>33537908.333333332</v>
          </cell>
          <cell r="DV336">
            <v>34500752.947499998</v>
          </cell>
          <cell r="DW336">
            <v>34500752.947499998</v>
          </cell>
          <cell r="DX336">
            <v>34500752.947499998</v>
          </cell>
          <cell r="DY336">
            <v>34500752.947499998</v>
          </cell>
          <cell r="DZ336">
            <v>34500752.947499998</v>
          </cell>
          <cell r="EA336">
            <v>34500752.947499998</v>
          </cell>
          <cell r="EB336">
            <v>34500752.947499998</v>
          </cell>
          <cell r="EC336">
            <v>34500752.947499998</v>
          </cell>
          <cell r="ED336">
            <v>34500752.947499998</v>
          </cell>
          <cell r="EE336">
            <v>34500752.947499998</v>
          </cell>
          <cell r="EF336">
            <v>34500752.947499998</v>
          </cell>
          <cell r="EG336">
            <v>34500752.947499998</v>
          </cell>
          <cell r="EH336">
            <v>34262500</v>
          </cell>
          <cell r="EI336">
            <v>34262500</v>
          </cell>
          <cell r="EJ336">
            <v>34262500</v>
          </cell>
          <cell r="EK336">
            <v>34262500</v>
          </cell>
          <cell r="EL336">
            <v>34262500</v>
          </cell>
          <cell r="EM336">
            <v>34262500</v>
          </cell>
          <cell r="EN336">
            <v>34262500</v>
          </cell>
          <cell r="EO336">
            <v>34262500</v>
          </cell>
          <cell r="EP336">
            <v>34262500</v>
          </cell>
          <cell r="EQ336">
            <v>34262500</v>
          </cell>
          <cell r="ER336">
            <v>34262500</v>
          </cell>
          <cell r="ES336">
            <v>34262500</v>
          </cell>
          <cell r="ET336">
            <v>35472732.535833336</v>
          </cell>
          <cell r="EU336">
            <v>35472732.535833336</v>
          </cell>
          <cell r="EV336">
            <v>35472732.535833336</v>
          </cell>
          <cell r="EW336">
            <v>35472732.535833336</v>
          </cell>
          <cell r="EX336">
            <v>35472732.535833336</v>
          </cell>
          <cell r="EY336">
            <v>35472732.535833336</v>
          </cell>
          <cell r="EZ336">
            <v>35472732.535833336</v>
          </cell>
          <cell r="FA336">
            <v>35472732.535833336</v>
          </cell>
          <cell r="FB336">
            <v>35472732.535833336</v>
          </cell>
          <cell r="FC336">
            <v>35472732.535833336</v>
          </cell>
          <cell r="FD336">
            <v>35472732.535833336</v>
          </cell>
          <cell r="FE336">
            <v>35472732.535833336</v>
          </cell>
          <cell r="FF336">
            <v>35752084.619999975</v>
          </cell>
          <cell r="FG336">
            <v>35752084.530000001</v>
          </cell>
          <cell r="FH336">
            <v>35752084.530000001</v>
          </cell>
          <cell r="FI336">
            <v>35752084.530000001</v>
          </cell>
          <cell r="FJ336">
            <v>35752084.530000001</v>
          </cell>
          <cell r="FK336">
            <v>35752084.530000001</v>
          </cell>
          <cell r="FL336">
            <v>35752084.530000001</v>
          </cell>
          <cell r="FM336">
            <v>35752084.530000001</v>
          </cell>
          <cell r="FN336">
            <v>35752084.530000001</v>
          </cell>
          <cell r="FO336">
            <v>35752084.530000001</v>
          </cell>
          <cell r="FP336">
            <v>35752084.530000001</v>
          </cell>
          <cell r="FQ336">
            <v>35752084.530000001</v>
          </cell>
          <cell r="FR336">
            <v>429025014.44999993</v>
          </cell>
        </row>
        <row r="337">
          <cell r="D337" t="str">
            <v>4231p</v>
          </cell>
          <cell r="E337" t="str">
            <v>Starosna penzija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17362470.083333332</v>
          </cell>
          <cell r="CM337">
            <v>17362470.083333332</v>
          </cell>
          <cell r="CN337">
            <v>17362470.083333332</v>
          </cell>
          <cell r="CO337">
            <v>17362470.083333332</v>
          </cell>
          <cell r="CP337">
            <v>17362470.083333332</v>
          </cell>
          <cell r="CQ337">
            <v>17362470.083333332</v>
          </cell>
          <cell r="CR337">
            <v>17362470.083333332</v>
          </cell>
          <cell r="CS337">
            <v>17362470.083333332</v>
          </cell>
          <cell r="CT337">
            <v>17362470.083333332</v>
          </cell>
          <cell r="CU337">
            <v>17362470.083333332</v>
          </cell>
          <cell r="CV337">
            <v>17362470.083333332</v>
          </cell>
          <cell r="CW337">
            <v>17362470.083333332</v>
          </cell>
          <cell r="CX337">
            <v>18679724.210000001</v>
          </cell>
          <cell r="CY337">
            <v>18679724.210000001</v>
          </cell>
          <cell r="CZ337">
            <v>18679724.210000001</v>
          </cell>
          <cell r="DA337">
            <v>18679724.210000001</v>
          </cell>
          <cell r="DB337">
            <v>18679724.210000001</v>
          </cell>
          <cell r="DC337">
            <v>18679724.210000001</v>
          </cell>
          <cell r="DD337">
            <v>18679724.210000001</v>
          </cell>
          <cell r="DE337">
            <v>18679724.210000001</v>
          </cell>
          <cell r="DF337">
            <v>18679724.210000001</v>
          </cell>
          <cell r="DG337">
            <v>18679724.210000001</v>
          </cell>
          <cell r="DH337">
            <v>18679724.210000001</v>
          </cell>
          <cell r="DI337">
            <v>18679724.210000001</v>
          </cell>
          <cell r="DJ337">
            <v>19047125.850833334</v>
          </cell>
          <cell r="DK337">
            <v>19047125.850833334</v>
          </cell>
          <cell r="DL337">
            <v>19047125.850833334</v>
          </cell>
          <cell r="DM337">
            <v>19047125.850833334</v>
          </cell>
          <cell r="DN337">
            <v>19047125.850833334</v>
          </cell>
          <cell r="DO337">
            <v>19047125.850833334</v>
          </cell>
          <cell r="DP337">
            <v>19047125.850833334</v>
          </cell>
          <cell r="DQ337">
            <v>19047125.850833334</v>
          </cell>
          <cell r="DR337">
            <v>19047125.850833334</v>
          </cell>
          <cell r="DS337">
            <v>19047125.850833334</v>
          </cell>
          <cell r="DT337">
            <v>19047125.850833334</v>
          </cell>
          <cell r="DU337">
            <v>19047125.850833334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4232p</v>
          </cell>
          <cell r="E338" t="str">
            <v>Invalidska penzija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6959019.666666667</v>
          </cell>
          <cell r="CM338">
            <v>6959019.666666667</v>
          </cell>
          <cell r="CN338">
            <v>6959019.666666667</v>
          </cell>
          <cell r="CO338">
            <v>6959019.666666667</v>
          </cell>
          <cell r="CP338">
            <v>6959019.666666667</v>
          </cell>
          <cell r="CQ338">
            <v>6959019.666666667</v>
          </cell>
          <cell r="CR338">
            <v>6959019.666666667</v>
          </cell>
          <cell r="CS338">
            <v>6959019.666666667</v>
          </cell>
          <cell r="CT338">
            <v>6959019.666666667</v>
          </cell>
          <cell r="CU338">
            <v>6959019.666666667</v>
          </cell>
          <cell r="CV338">
            <v>6959019.666666667</v>
          </cell>
          <cell r="CW338">
            <v>6959019.666666667</v>
          </cell>
          <cell r="CX338">
            <v>6037116.8783333339</v>
          </cell>
          <cell r="CY338">
            <v>6037116.8783333339</v>
          </cell>
          <cell r="CZ338">
            <v>6037116.8783333339</v>
          </cell>
          <cell r="DA338">
            <v>6037116.8783333339</v>
          </cell>
          <cell r="DB338">
            <v>6037116.8783333339</v>
          </cell>
          <cell r="DC338">
            <v>6037116.8783333339</v>
          </cell>
          <cell r="DD338">
            <v>6037116.8783333339</v>
          </cell>
          <cell r="DE338">
            <v>6037116.8783333339</v>
          </cell>
          <cell r="DF338">
            <v>6037116.8783333339</v>
          </cell>
          <cell r="DG338">
            <v>6037116.8783333339</v>
          </cell>
          <cell r="DH338">
            <v>6037116.8783333339</v>
          </cell>
          <cell r="DI338">
            <v>6037116.8783333339</v>
          </cell>
          <cell r="DJ338">
            <v>5964869.2575000003</v>
          </cell>
          <cell r="DK338">
            <v>5964869.2575000003</v>
          </cell>
          <cell r="DL338">
            <v>5964869.2575000003</v>
          </cell>
          <cell r="DM338">
            <v>5964869.2575000003</v>
          </cell>
          <cell r="DN338">
            <v>5964869.2575000003</v>
          </cell>
          <cell r="DO338">
            <v>5964869.2575000003</v>
          </cell>
          <cell r="DP338">
            <v>5964869.2575000003</v>
          </cell>
          <cell r="DQ338">
            <v>5964869.2575000003</v>
          </cell>
          <cell r="DR338">
            <v>5964869.2575000003</v>
          </cell>
          <cell r="DS338">
            <v>5964869.2575000003</v>
          </cell>
          <cell r="DT338">
            <v>5964869.2575000003</v>
          </cell>
          <cell r="DU338">
            <v>5964869.2575000003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4233p</v>
          </cell>
          <cell r="E339" t="str">
            <v>Porodična penzija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6982405.75</v>
          </cell>
          <cell r="CM339">
            <v>6982405.75</v>
          </cell>
          <cell r="CN339">
            <v>6982405.75</v>
          </cell>
          <cell r="CO339">
            <v>6982405.75</v>
          </cell>
          <cell r="CP339">
            <v>6982405.75</v>
          </cell>
          <cell r="CQ339">
            <v>6982405.75</v>
          </cell>
          <cell r="CR339">
            <v>6982405.75</v>
          </cell>
          <cell r="CS339">
            <v>6982405.75</v>
          </cell>
          <cell r="CT339">
            <v>6982405.75</v>
          </cell>
          <cell r="CU339">
            <v>6982405.75</v>
          </cell>
          <cell r="CV339">
            <v>6982405.75</v>
          </cell>
          <cell r="CW339">
            <v>6982405.75</v>
          </cell>
          <cell r="CX339">
            <v>6561091.7974999994</v>
          </cell>
          <cell r="CY339">
            <v>6561091.7974999994</v>
          </cell>
          <cell r="CZ339">
            <v>6561091.7974999994</v>
          </cell>
          <cell r="DA339">
            <v>6561091.7974999994</v>
          </cell>
          <cell r="DB339">
            <v>6561091.7974999994</v>
          </cell>
          <cell r="DC339">
            <v>6561091.7974999994</v>
          </cell>
          <cell r="DD339">
            <v>6561091.7974999994</v>
          </cell>
          <cell r="DE339">
            <v>6561091.7974999994</v>
          </cell>
          <cell r="DF339">
            <v>6561091.7974999994</v>
          </cell>
          <cell r="DG339">
            <v>6561091.7974999994</v>
          </cell>
          <cell r="DH339">
            <v>6561091.7974999994</v>
          </cell>
          <cell r="DI339">
            <v>6561091.7974999994</v>
          </cell>
          <cell r="DJ339">
            <v>6609745.8483333336</v>
          </cell>
          <cell r="DK339">
            <v>6609745.8483333336</v>
          </cell>
          <cell r="DL339">
            <v>6609745.8483333336</v>
          </cell>
          <cell r="DM339">
            <v>6609745.8483333336</v>
          </cell>
          <cell r="DN339">
            <v>6609745.8483333336</v>
          </cell>
          <cell r="DO339">
            <v>6609745.8483333336</v>
          </cell>
          <cell r="DP339">
            <v>6609745.8483333336</v>
          </cell>
          <cell r="DQ339">
            <v>6609745.8483333336</v>
          </cell>
          <cell r="DR339">
            <v>6609745.8483333336</v>
          </cell>
          <cell r="DS339">
            <v>6609745.8483333336</v>
          </cell>
          <cell r="DT339">
            <v>6609745.8483333336</v>
          </cell>
          <cell r="DU339">
            <v>6609745.8483333336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4234p</v>
          </cell>
          <cell r="E340" t="str">
            <v>Naknade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1059053.8333333333</v>
          </cell>
          <cell r="CM340">
            <v>1059053.8333333333</v>
          </cell>
          <cell r="CN340">
            <v>1059053.8333333333</v>
          </cell>
          <cell r="CO340">
            <v>1059053.8333333333</v>
          </cell>
          <cell r="CP340">
            <v>1059053.8333333333</v>
          </cell>
          <cell r="CQ340">
            <v>1059053.8333333333</v>
          </cell>
          <cell r="CR340">
            <v>1059053.8333333333</v>
          </cell>
          <cell r="CS340">
            <v>1059053.8333333333</v>
          </cell>
          <cell r="CT340">
            <v>1059053.8333333333</v>
          </cell>
          <cell r="CU340">
            <v>1059053.8333333333</v>
          </cell>
          <cell r="CV340">
            <v>1059053.8333333333</v>
          </cell>
          <cell r="CW340">
            <v>1059053.8333333333</v>
          </cell>
          <cell r="CX340">
            <v>828921.01083333336</v>
          </cell>
          <cell r="CY340">
            <v>828921.01083333336</v>
          </cell>
          <cell r="CZ340">
            <v>828921.01083333336</v>
          </cell>
          <cell r="DA340">
            <v>828921.01083333336</v>
          </cell>
          <cell r="DB340">
            <v>828921.01083333336</v>
          </cell>
          <cell r="DC340">
            <v>828921.01083333336</v>
          </cell>
          <cell r="DD340">
            <v>828921.01083333336</v>
          </cell>
          <cell r="DE340">
            <v>828921.01083333336</v>
          </cell>
          <cell r="DF340">
            <v>828921.01083333336</v>
          </cell>
          <cell r="DG340">
            <v>828921.01083333336</v>
          </cell>
          <cell r="DH340">
            <v>828921.01083333336</v>
          </cell>
          <cell r="DI340">
            <v>828921.01083333336</v>
          </cell>
          <cell r="DJ340">
            <v>873475.01166666672</v>
          </cell>
          <cell r="DK340">
            <v>873475.01166666672</v>
          </cell>
          <cell r="DL340">
            <v>873475.01166666672</v>
          </cell>
          <cell r="DM340">
            <v>873475.01166666672</v>
          </cell>
          <cell r="DN340">
            <v>873475.01166666672</v>
          </cell>
          <cell r="DO340">
            <v>873475.01166666672</v>
          </cell>
          <cell r="DP340">
            <v>873475.01166666672</v>
          </cell>
          <cell r="DQ340">
            <v>873475.01166666672</v>
          </cell>
          <cell r="DR340">
            <v>873475.01166666672</v>
          </cell>
          <cell r="DS340">
            <v>873475.01166666672</v>
          </cell>
          <cell r="DT340">
            <v>873475.01166666672</v>
          </cell>
          <cell r="DU340">
            <v>873475.01166666672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4235p</v>
          </cell>
          <cell r="E341" t="str">
            <v>Dodaci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324063.75</v>
          </cell>
          <cell r="CM341">
            <v>324063.75</v>
          </cell>
          <cell r="CN341">
            <v>324063.75</v>
          </cell>
          <cell r="CO341">
            <v>324063.75</v>
          </cell>
          <cell r="CP341">
            <v>324063.75</v>
          </cell>
          <cell r="CQ341">
            <v>324063.75</v>
          </cell>
          <cell r="CR341">
            <v>324063.75</v>
          </cell>
          <cell r="CS341">
            <v>324063.75</v>
          </cell>
          <cell r="CT341">
            <v>324063.75</v>
          </cell>
          <cell r="CU341">
            <v>324063.75</v>
          </cell>
          <cell r="CV341">
            <v>324063.75</v>
          </cell>
          <cell r="CW341">
            <v>324063.75</v>
          </cell>
          <cell r="CX341">
            <v>213409.87</v>
          </cell>
          <cell r="CY341">
            <v>213409.87</v>
          </cell>
          <cell r="CZ341">
            <v>213409.87</v>
          </cell>
          <cell r="DA341">
            <v>213409.87</v>
          </cell>
          <cell r="DB341">
            <v>213409.87</v>
          </cell>
          <cell r="DC341">
            <v>213409.87</v>
          </cell>
          <cell r="DD341">
            <v>213409.87</v>
          </cell>
          <cell r="DE341">
            <v>213409.87</v>
          </cell>
          <cell r="DF341">
            <v>213409.87</v>
          </cell>
          <cell r="DG341">
            <v>213409.87</v>
          </cell>
          <cell r="DH341">
            <v>213409.87</v>
          </cell>
          <cell r="DI341">
            <v>213409.87</v>
          </cell>
          <cell r="DJ341">
            <v>220426.52416666667</v>
          </cell>
          <cell r="DK341">
            <v>220426.52416666667</v>
          </cell>
          <cell r="DL341">
            <v>220426.52416666667</v>
          </cell>
          <cell r="DM341">
            <v>220426.52416666667</v>
          </cell>
          <cell r="DN341">
            <v>220426.52416666667</v>
          </cell>
          <cell r="DO341">
            <v>220426.52416666667</v>
          </cell>
          <cell r="DP341">
            <v>220426.52416666667</v>
          </cell>
          <cell r="DQ341">
            <v>220426.52416666667</v>
          </cell>
          <cell r="DR341">
            <v>220426.52416666667</v>
          </cell>
          <cell r="DS341">
            <v>220426.52416666667</v>
          </cell>
          <cell r="DT341">
            <v>220426.52416666667</v>
          </cell>
          <cell r="DU341">
            <v>220426.52416666667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D342" t="str">
            <v>4236p</v>
          </cell>
          <cell r="E342" t="str">
            <v>Ostala prava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721626.67499999993</v>
          </cell>
          <cell r="CM342">
            <v>721626.67499999993</v>
          </cell>
          <cell r="CN342">
            <v>721626.67499999993</v>
          </cell>
          <cell r="CO342">
            <v>721626.67499999993</v>
          </cell>
          <cell r="CP342">
            <v>721626.67499999993</v>
          </cell>
          <cell r="CQ342">
            <v>721626.67499999993</v>
          </cell>
          <cell r="CR342">
            <v>721626.67499999993</v>
          </cell>
          <cell r="CS342">
            <v>721626.67499999993</v>
          </cell>
          <cell r="CT342">
            <v>721626.67499999993</v>
          </cell>
          <cell r="CU342">
            <v>721626.67499999993</v>
          </cell>
          <cell r="CV342">
            <v>721626.67499999993</v>
          </cell>
          <cell r="CW342">
            <v>721626.67499999993</v>
          </cell>
          <cell r="CX342">
            <v>789759.14749999996</v>
          </cell>
          <cell r="CY342">
            <v>789759.14749999996</v>
          </cell>
          <cell r="CZ342">
            <v>789759.14749999996</v>
          </cell>
          <cell r="DA342">
            <v>789759.14749999996</v>
          </cell>
          <cell r="DB342">
            <v>789759.14749999996</v>
          </cell>
          <cell r="DC342">
            <v>789759.14749999996</v>
          </cell>
          <cell r="DD342">
            <v>789759.14749999996</v>
          </cell>
          <cell r="DE342">
            <v>789759.14749999996</v>
          </cell>
          <cell r="DF342">
            <v>789759.14749999996</v>
          </cell>
          <cell r="DG342">
            <v>789759.14749999996</v>
          </cell>
          <cell r="DH342">
            <v>789759.14749999996</v>
          </cell>
          <cell r="DI342">
            <v>789759.14749999996</v>
          </cell>
          <cell r="DJ342">
            <v>822265.84083333332</v>
          </cell>
          <cell r="DK342">
            <v>822265.84083333332</v>
          </cell>
          <cell r="DL342">
            <v>822265.84083333332</v>
          </cell>
          <cell r="DM342">
            <v>822265.84083333332</v>
          </cell>
          <cell r="DN342">
            <v>822265.84083333332</v>
          </cell>
          <cell r="DO342">
            <v>822265.84083333332</v>
          </cell>
          <cell r="DP342">
            <v>822265.84083333332</v>
          </cell>
          <cell r="DQ342">
            <v>822265.84083333332</v>
          </cell>
          <cell r="DR342">
            <v>822265.84083333332</v>
          </cell>
          <cell r="DS342">
            <v>822265.84083333332</v>
          </cell>
          <cell r="DT342">
            <v>822265.84083333332</v>
          </cell>
          <cell r="DU342">
            <v>822265.84083333332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</row>
        <row r="343">
          <cell r="D343" t="str">
            <v>4237p</v>
          </cell>
          <cell r="E343" t="str">
            <v>Doprinos za zdravstvenu zaštitu penzionera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A344">
            <v>0</v>
          </cell>
          <cell r="B344">
            <v>0</v>
          </cell>
          <cell r="C344">
            <v>424</v>
          </cell>
          <cell r="D344" t="str">
            <v>424p</v>
          </cell>
          <cell r="E344" t="str">
            <v>Ostala prava iz oblasti zdravstvene zaštite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1133333.3333333333</v>
          </cell>
          <cell r="CM344">
            <v>1133333.3333333333</v>
          </cell>
          <cell r="CN344">
            <v>1133333.3333333333</v>
          </cell>
          <cell r="CO344">
            <v>1133333.3333333333</v>
          </cell>
          <cell r="CP344">
            <v>1133333.3333333333</v>
          </cell>
          <cell r="CQ344">
            <v>1133333.3333333333</v>
          </cell>
          <cell r="CR344">
            <v>1133333.3333333333</v>
          </cell>
          <cell r="CS344">
            <v>1133333.3333333333</v>
          </cell>
          <cell r="CT344">
            <v>1133333.3333333333</v>
          </cell>
          <cell r="CU344">
            <v>1133333.3333333333</v>
          </cell>
          <cell r="CV344">
            <v>1133333.3333333333</v>
          </cell>
          <cell r="CW344">
            <v>1133333.3333333333</v>
          </cell>
          <cell r="CX344">
            <v>1208333.3333333333</v>
          </cell>
          <cell r="CY344">
            <v>1208333.3333333333</v>
          </cell>
          <cell r="CZ344">
            <v>1208333.3333333333</v>
          </cell>
          <cell r="DA344">
            <v>1208333.3333333333</v>
          </cell>
          <cell r="DB344">
            <v>1208333.3333333333</v>
          </cell>
          <cell r="DC344">
            <v>1208333.3333333333</v>
          </cell>
          <cell r="DD344">
            <v>1208333.3333333333</v>
          </cell>
          <cell r="DE344">
            <v>1208333.3333333333</v>
          </cell>
          <cell r="DF344">
            <v>1208333.3333333333</v>
          </cell>
          <cell r="DG344">
            <v>1208333.3333333333</v>
          </cell>
          <cell r="DH344">
            <v>1208333.3333333333</v>
          </cell>
          <cell r="DI344">
            <v>1208333.3333333333</v>
          </cell>
          <cell r="DJ344">
            <v>1250000</v>
          </cell>
          <cell r="DK344">
            <v>1250000</v>
          </cell>
          <cell r="DL344">
            <v>1250000</v>
          </cell>
          <cell r="DM344">
            <v>1250000</v>
          </cell>
          <cell r="DN344">
            <v>1250000</v>
          </cell>
          <cell r="DO344">
            <v>1250000</v>
          </cell>
          <cell r="DP344">
            <v>1250000</v>
          </cell>
          <cell r="DQ344">
            <v>1250000</v>
          </cell>
          <cell r="DR344">
            <v>1250000</v>
          </cell>
          <cell r="DS344">
            <v>1250000</v>
          </cell>
          <cell r="DT344">
            <v>1250000</v>
          </cell>
          <cell r="DU344">
            <v>1250000</v>
          </cell>
          <cell r="DV344">
            <v>1250083.3333333333</v>
          </cell>
          <cell r="DW344">
            <v>1250083.3333333333</v>
          </cell>
          <cell r="DX344">
            <v>1250083.3333333333</v>
          </cell>
          <cell r="DY344">
            <v>1250083.3333333333</v>
          </cell>
          <cell r="DZ344">
            <v>1250083.3333333333</v>
          </cell>
          <cell r="EA344">
            <v>1250083.3333333333</v>
          </cell>
          <cell r="EB344">
            <v>1250083.3333333333</v>
          </cell>
          <cell r="EC344">
            <v>1250083.3333333333</v>
          </cell>
          <cell r="ED344">
            <v>1250083.3333333333</v>
          </cell>
          <cell r="EE344">
            <v>1250083.3333333333</v>
          </cell>
          <cell r="EF344">
            <v>1250083.3333333333</v>
          </cell>
          <cell r="EG344">
            <v>1250083.3333333333</v>
          </cell>
          <cell r="EH344">
            <v>1327583.3333333333</v>
          </cell>
          <cell r="EI344">
            <v>1327583.3333333333</v>
          </cell>
          <cell r="EJ344">
            <v>1327583.3333333333</v>
          </cell>
          <cell r="EK344">
            <v>1327583.3333333333</v>
          </cell>
          <cell r="EL344">
            <v>1327583.3333333333</v>
          </cell>
          <cell r="EM344">
            <v>1327583.3333333333</v>
          </cell>
          <cell r="EN344">
            <v>1327583.3333333333</v>
          </cell>
          <cell r="EO344">
            <v>1327583.3333333333</v>
          </cell>
          <cell r="EP344">
            <v>1327583.3333333333</v>
          </cell>
          <cell r="EQ344">
            <v>1327583.3333333333</v>
          </cell>
          <cell r="ER344">
            <v>1327583.3333333333</v>
          </cell>
          <cell r="ES344">
            <v>1327583.3333333333</v>
          </cell>
          <cell r="ET344">
            <v>1375008.3333333333</v>
          </cell>
          <cell r="EU344">
            <v>1375008.3333333333</v>
          </cell>
          <cell r="EV344">
            <v>1375008.3333333333</v>
          </cell>
          <cell r="EW344">
            <v>1375008.3333333333</v>
          </cell>
          <cell r="EX344">
            <v>1375008.3333333333</v>
          </cell>
          <cell r="EY344">
            <v>1375008.3333333333</v>
          </cell>
          <cell r="EZ344">
            <v>1375008.3333333333</v>
          </cell>
          <cell r="FA344">
            <v>1375008.3333333333</v>
          </cell>
          <cell r="FB344">
            <v>2000008.3333333328</v>
          </cell>
          <cell r="FC344">
            <v>2000008.3333333328</v>
          </cell>
          <cell r="FD344">
            <v>2000008.3333333328</v>
          </cell>
          <cell r="FE344">
            <v>2000008.3333333328</v>
          </cell>
          <cell r="FF344">
            <v>1583341.7399999984</v>
          </cell>
          <cell r="FG344">
            <v>1583341.6600000001</v>
          </cell>
          <cell r="FH344">
            <v>1583341.6600000001</v>
          </cell>
          <cell r="FI344">
            <v>1583341.6600000001</v>
          </cell>
          <cell r="FJ344">
            <v>1583341.6600000001</v>
          </cell>
          <cell r="FK344">
            <v>1583341.6600000001</v>
          </cell>
          <cell r="FL344">
            <v>1583341.6600000001</v>
          </cell>
          <cell r="FM344">
            <v>1583341.6600000001</v>
          </cell>
          <cell r="FN344">
            <v>1583341.6600000001</v>
          </cell>
          <cell r="FO344">
            <v>1583341.6600000001</v>
          </cell>
          <cell r="FP344">
            <v>1583341.6600000001</v>
          </cell>
          <cell r="FQ344">
            <v>1583341.6600000001</v>
          </cell>
          <cell r="FR344">
            <v>19000100</v>
          </cell>
        </row>
        <row r="345">
          <cell r="D345" t="str">
            <v>4241p</v>
          </cell>
          <cell r="E345" t="str">
            <v>Liječenje van Crne Gore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1133333.3333333333</v>
          </cell>
          <cell r="CM345">
            <v>1133333.3333333333</v>
          </cell>
          <cell r="CN345">
            <v>1133333.3333333333</v>
          </cell>
          <cell r="CO345">
            <v>1133333.3333333333</v>
          </cell>
          <cell r="CP345">
            <v>1133333.3333333333</v>
          </cell>
          <cell r="CQ345">
            <v>1133333.3333333333</v>
          </cell>
          <cell r="CR345">
            <v>1133333.3333333333</v>
          </cell>
          <cell r="CS345">
            <v>1133333.3333333333</v>
          </cell>
          <cell r="CT345">
            <v>1133333.3333333333</v>
          </cell>
          <cell r="CU345">
            <v>1133333.3333333333</v>
          </cell>
          <cell r="CV345">
            <v>1133333.3333333333</v>
          </cell>
          <cell r="CW345">
            <v>1133333.3333333333</v>
          </cell>
          <cell r="CX345">
            <v>1208333.3333333333</v>
          </cell>
          <cell r="CY345">
            <v>1208333.3333333333</v>
          </cell>
          <cell r="CZ345">
            <v>1208333.3333333333</v>
          </cell>
          <cell r="DA345">
            <v>1208333.3333333333</v>
          </cell>
          <cell r="DB345">
            <v>1208333.3333333333</v>
          </cell>
          <cell r="DC345">
            <v>1208333.3333333333</v>
          </cell>
          <cell r="DD345">
            <v>1208333.3333333333</v>
          </cell>
          <cell r="DE345">
            <v>1208333.3333333333</v>
          </cell>
          <cell r="DF345">
            <v>1208333.3333333333</v>
          </cell>
          <cell r="DG345">
            <v>1208333.3333333333</v>
          </cell>
          <cell r="DH345">
            <v>1208333.3333333333</v>
          </cell>
          <cell r="DI345">
            <v>1208333.3333333333</v>
          </cell>
          <cell r="DJ345">
            <v>1250000</v>
          </cell>
          <cell r="DK345">
            <v>1250000</v>
          </cell>
          <cell r="DL345">
            <v>1250000</v>
          </cell>
          <cell r="DM345">
            <v>1250000</v>
          </cell>
          <cell r="DN345">
            <v>1250000</v>
          </cell>
          <cell r="DO345">
            <v>1250000</v>
          </cell>
          <cell r="DP345">
            <v>1250000</v>
          </cell>
          <cell r="DQ345">
            <v>1250000</v>
          </cell>
          <cell r="DR345">
            <v>1250000</v>
          </cell>
          <cell r="DS345">
            <v>1250000</v>
          </cell>
          <cell r="DT345">
            <v>1250000</v>
          </cell>
          <cell r="DU345">
            <v>1250000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A346">
            <v>0</v>
          </cell>
          <cell r="B346">
            <v>0</v>
          </cell>
          <cell r="C346">
            <v>425</v>
          </cell>
          <cell r="D346" t="str">
            <v>425p</v>
          </cell>
          <cell r="E346" t="str">
            <v>Ostala prava iz zdravstvenog osiguranja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583333.33333333326</v>
          </cell>
          <cell r="CM346">
            <v>583333.33333333326</v>
          </cell>
          <cell r="CN346">
            <v>583333.33333333326</v>
          </cell>
          <cell r="CO346">
            <v>583333.33333333326</v>
          </cell>
          <cell r="CP346">
            <v>583333.33333333326</v>
          </cell>
          <cell r="CQ346">
            <v>583333.33333333326</v>
          </cell>
          <cell r="CR346">
            <v>583333.33333333326</v>
          </cell>
          <cell r="CS346">
            <v>583333.33333333326</v>
          </cell>
          <cell r="CT346">
            <v>583333.33333333326</v>
          </cell>
          <cell r="CU346">
            <v>583333.33333333326</v>
          </cell>
          <cell r="CV346">
            <v>583333.33333333326</v>
          </cell>
          <cell r="CW346">
            <v>583333.33333333326</v>
          </cell>
          <cell r="CX346">
            <v>583333.33333333326</v>
          </cell>
          <cell r="CY346">
            <v>583333.33333333326</v>
          </cell>
          <cell r="CZ346">
            <v>583333.33333333326</v>
          </cell>
          <cell r="DA346">
            <v>583333.33333333326</v>
          </cell>
          <cell r="DB346">
            <v>583333.33333333326</v>
          </cell>
          <cell r="DC346">
            <v>583333.33333333326</v>
          </cell>
          <cell r="DD346">
            <v>583333.33333333326</v>
          </cell>
          <cell r="DE346">
            <v>583333.33333333326</v>
          </cell>
          <cell r="DF346">
            <v>583333.33333333326</v>
          </cell>
          <cell r="DG346">
            <v>583333.33333333326</v>
          </cell>
          <cell r="DH346">
            <v>583333.33333333326</v>
          </cell>
          <cell r="DI346">
            <v>583333.33333333326</v>
          </cell>
          <cell r="DJ346">
            <v>618333.33333333326</v>
          </cell>
          <cell r="DK346">
            <v>618333.33333333326</v>
          </cell>
          <cell r="DL346">
            <v>618333.33333333326</v>
          </cell>
          <cell r="DM346">
            <v>618333.33333333326</v>
          </cell>
          <cell r="DN346">
            <v>618333.33333333326</v>
          </cell>
          <cell r="DO346">
            <v>618333.33333333326</v>
          </cell>
          <cell r="DP346">
            <v>618333.33333333326</v>
          </cell>
          <cell r="DQ346">
            <v>618333.33333333326</v>
          </cell>
          <cell r="DR346">
            <v>618333.33333333326</v>
          </cell>
          <cell r="DS346">
            <v>618333.33333333326</v>
          </cell>
          <cell r="DT346">
            <v>618333.33333333326</v>
          </cell>
          <cell r="DU346">
            <v>618333.33333333326</v>
          </cell>
          <cell r="DV346">
            <v>663871.66666666663</v>
          </cell>
          <cell r="DW346">
            <v>663871.66666666663</v>
          </cell>
          <cell r="DX346">
            <v>663871.66666666663</v>
          </cell>
          <cell r="DY346">
            <v>663871.66666666663</v>
          </cell>
          <cell r="DZ346">
            <v>663871.66666666663</v>
          </cell>
          <cell r="EA346">
            <v>663871.66666666663</v>
          </cell>
          <cell r="EB346">
            <v>663871.66666666663</v>
          </cell>
          <cell r="EC346">
            <v>663871.66666666663</v>
          </cell>
          <cell r="ED346">
            <v>663871.66666666663</v>
          </cell>
          <cell r="EE346">
            <v>663871.66666666663</v>
          </cell>
          <cell r="EF346">
            <v>663871.66666666663</v>
          </cell>
          <cell r="EG346">
            <v>663871.66666666663</v>
          </cell>
          <cell r="EH346">
            <v>710416.66666666663</v>
          </cell>
          <cell r="EI346">
            <v>710416.66666666663</v>
          </cell>
          <cell r="EJ346">
            <v>710416.66666666663</v>
          </cell>
          <cell r="EK346">
            <v>710416.66666666663</v>
          </cell>
          <cell r="EL346">
            <v>710416.66666666663</v>
          </cell>
          <cell r="EM346">
            <v>710416.66666666663</v>
          </cell>
          <cell r="EN346">
            <v>710416.66666666663</v>
          </cell>
          <cell r="EO346">
            <v>710416.66666666663</v>
          </cell>
          <cell r="EP346">
            <v>710416.66666666663</v>
          </cell>
          <cell r="EQ346">
            <v>710416.66666666663</v>
          </cell>
          <cell r="ER346">
            <v>710416.66666666663</v>
          </cell>
          <cell r="ES346">
            <v>710416.66666666663</v>
          </cell>
          <cell r="ET346">
            <v>752083.33333333337</v>
          </cell>
          <cell r="EU346">
            <v>752083.33333333337</v>
          </cell>
          <cell r="EV346">
            <v>752083.33333333337</v>
          </cell>
          <cell r="EW346">
            <v>752083.33333333337</v>
          </cell>
          <cell r="EX346">
            <v>752083.33333333337</v>
          </cell>
          <cell r="EY346">
            <v>752083.33333333337</v>
          </cell>
          <cell r="EZ346">
            <v>752083.33333333337</v>
          </cell>
          <cell r="FA346">
            <v>752083.33333333337</v>
          </cell>
          <cell r="FB346">
            <v>2039583.333333334</v>
          </cell>
          <cell r="FC346">
            <v>2039583.333333334</v>
          </cell>
          <cell r="FD346">
            <v>2039583.333333334</v>
          </cell>
          <cell r="FE346">
            <v>2039583.333333334</v>
          </cell>
          <cell r="FF346">
            <v>885416.75</v>
          </cell>
          <cell r="FG346">
            <v>885416.75</v>
          </cell>
          <cell r="FH346">
            <v>885416.75</v>
          </cell>
          <cell r="FI346">
            <v>885416.75</v>
          </cell>
          <cell r="FJ346">
            <v>885416.75</v>
          </cell>
          <cell r="FK346">
            <v>885416.75</v>
          </cell>
          <cell r="FL346">
            <v>885416.75</v>
          </cell>
          <cell r="FM346">
            <v>885416.75</v>
          </cell>
          <cell r="FN346">
            <v>885416.75</v>
          </cell>
          <cell r="FO346">
            <v>885416.75</v>
          </cell>
          <cell r="FP346">
            <v>885416.75</v>
          </cell>
          <cell r="FQ346">
            <v>885416.75</v>
          </cell>
          <cell r="FR346">
            <v>10625001</v>
          </cell>
        </row>
        <row r="347">
          <cell r="D347" t="str">
            <v>4251p</v>
          </cell>
          <cell r="E347" t="str">
            <v>Ortopedske sprave i pomagala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108333.33333333333</v>
          </cell>
          <cell r="CM347">
            <v>108333.33333333333</v>
          </cell>
          <cell r="CN347">
            <v>108333.33333333333</v>
          </cell>
          <cell r="CO347">
            <v>108333.33333333333</v>
          </cell>
          <cell r="CP347">
            <v>108333.33333333333</v>
          </cell>
          <cell r="CQ347">
            <v>108333.33333333333</v>
          </cell>
          <cell r="CR347">
            <v>108333.33333333333</v>
          </cell>
          <cell r="CS347">
            <v>108333.33333333333</v>
          </cell>
          <cell r="CT347">
            <v>108333.33333333333</v>
          </cell>
          <cell r="CU347">
            <v>108333.33333333333</v>
          </cell>
          <cell r="CV347">
            <v>108333.33333333333</v>
          </cell>
          <cell r="CW347">
            <v>108333.33333333333</v>
          </cell>
          <cell r="CX347">
            <v>108333.33333333333</v>
          </cell>
          <cell r="CY347">
            <v>108333.33333333333</v>
          </cell>
          <cell r="CZ347">
            <v>108333.33333333333</v>
          </cell>
          <cell r="DA347">
            <v>108333.33333333333</v>
          </cell>
          <cell r="DB347">
            <v>108333.33333333333</v>
          </cell>
          <cell r="DC347">
            <v>108333.33333333333</v>
          </cell>
          <cell r="DD347">
            <v>108333.33333333333</v>
          </cell>
          <cell r="DE347">
            <v>108333.33333333333</v>
          </cell>
          <cell r="DF347">
            <v>108333.33333333333</v>
          </cell>
          <cell r="DG347">
            <v>108333.33333333333</v>
          </cell>
          <cell r="DH347">
            <v>108333.33333333333</v>
          </cell>
          <cell r="DI347">
            <v>108333.33333333333</v>
          </cell>
          <cell r="DJ347">
            <v>114166.66666666667</v>
          </cell>
          <cell r="DK347">
            <v>114166.66666666667</v>
          </cell>
          <cell r="DL347">
            <v>114166.66666666667</v>
          </cell>
          <cell r="DM347">
            <v>114166.66666666667</v>
          </cell>
          <cell r="DN347">
            <v>114166.66666666667</v>
          </cell>
          <cell r="DO347">
            <v>114166.66666666667</v>
          </cell>
          <cell r="DP347">
            <v>114166.66666666667</v>
          </cell>
          <cell r="DQ347">
            <v>114166.66666666667</v>
          </cell>
          <cell r="DR347">
            <v>114166.66666666667</v>
          </cell>
          <cell r="DS347">
            <v>114166.66666666667</v>
          </cell>
          <cell r="DT347">
            <v>114166.66666666667</v>
          </cell>
          <cell r="DU347">
            <v>114166.66666666667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4252p</v>
          </cell>
          <cell r="E348" t="str">
            <v>Naknade za bolovanje preko 60 dana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193750</v>
          </cell>
          <cell r="CM348">
            <v>193750</v>
          </cell>
          <cell r="CN348">
            <v>193750</v>
          </cell>
          <cell r="CO348">
            <v>193750</v>
          </cell>
          <cell r="CP348">
            <v>193750</v>
          </cell>
          <cell r="CQ348">
            <v>193750</v>
          </cell>
          <cell r="CR348">
            <v>193750</v>
          </cell>
          <cell r="CS348">
            <v>193750</v>
          </cell>
          <cell r="CT348">
            <v>193750</v>
          </cell>
          <cell r="CU348">
            <v>193750</v>
          </cell>
          <cell r="CV348">
            <v>193750</v>
          </cell>
          <cell r="CW348">
            <v>193750</v>
          </cell>
          <cell r="CX348">
            <v>193750</v>
          </cell>
          <cell r="CY348">
            <v>193750</v>
          </cell>
          <cell r="CZ348">
            <v>193750</v>
          </cell>
          <cell r="DA348">
            <v>193750</v>
          </cell>
          <cell r="DB348">
            <v>193750</v>
          </cell>
          <cell r="DC348">
            <v>193750</v>
          </cell>
          <cell r="DD348">
            <v>193750</v>
          </cell>
          <cell r="DE348">
            <v>193750</v>
          </cell>
          <cell r="DF348">
            <v>193750</v>
          </cell>
          <cell r="DG348">
            <v>193750</v>
          </cell>
          <cell r="DH348">
            <v>193750</v>
          </cell>
          <cell r="DI348">
            <v>193750</v>
          </cell>
          <cell r="DJ348">
            <v>202083.33333333334</v>
          </cell>
          <cell r="DK348">
            <v>202083.33333333334</v>
          </cell>
          <cell r="DL348">
            <v>202083.33333333334</v>
          </cell>
          <cell r="DM348">
            <v>202083.33333333334</v>
          </cell>
          <cell r="DN348">
            <v>202083.33333333334</v>
          </cell>
          <cell r="DO348">
            <v>202083.33333333334</v>
          </cell>
          <cell r="DP348">
            <v>202083.33333333334</v>
          </cell>
          <cell r="DQ348">
            <v>202083.33333333334</v>
          </cell>
          <cell r="DR348">
            <v>202083.33333333334</v>
          </cell>
          <cell r="DS348">
            <v>202083.33333333334</v>
          </cell>
          <cell r="DT348">
            <v>202083.33333333334</v>
          </cell>
          <cell r="DU348">
            <v>202083.33333333334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4253p</v>
          </cell>
          <cell r="E349" t="str">
            <v>Naknade za putne troškove osiguranika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281250</v>
          </cell>
          <cell r="CM349">
            <v>281250</v>
          </cell>
          <cell r="CN349">
            <v>281250</v>
          </cell>
          <cell r="CO349">
            <v>281250</v>
          </cell>
          <cell r="CP349">
            <v>281250</v>
          </cell>
          <cell r="CQ349">
            <v>281250</v>
          </cell>
          <cell r="CR349">
            <v>281250</v>
          </cell>
          <cell r="CS349">
            <v>281250</v>
          </cell>
          <cell r="CT349">
            <v>281250</v>
          </cell>
          <cell r="CU349">
            <v>281250</v>
          </cell>
          <cell r="CV349">
            <v>281250</v>
          </cell>
          <cell r="CW349">
            <v>281250</v>
          </cell>
          <cell r="CX349">
            <v>281250</v>
          </cell>
          <cell r="CY349">
            <v>281250</v>
          </cell>
          <cell r="CZ349">
            <v>281250</v>
          </cell>
          <cell r="DA349">
            <v>281250</v>
          </cell>
          <cell r="DB349">
            <v>281250</v>
          </cell>
          <cell r="DC349">
            <v>281250</v>
          </cell>
          <cell r="DD349">
            <v>281250</v>
          </cell>
          <cell r="DE349">
            <v>281250</v>
          </cell>
          <cell r="DF349">
            <v>281250</v>
          </cell>
          <cell r="DG349">
            <v>281250</v>
          </cell>
          <cell r="DH349">
            <v>281250</v>
          </cell>
          <cell r="DI349">
            <v>281250</v>
          </cell>
          <cell r="DJ349">
            <v>302083.33333333331</v>
          </cell>
          <cell r="DK349">
            <v>302083.33333333331</v>
          </cell>
          <cell r="DL349">
            <v>302083.33333333331</v>
          </cell>
          <cell r="DM349">
            <v>302083.33333333331</v>
          </cell>
          <cell r="DN349">
            <v>302083.33333333331</v>
          </cell>
          <cell r="DO349">
            <v>302083.33333333331</v>
          </cell>
          <cell r="DP349">
            <v>302083.33333333331</v>
          </cell>
          <cell r="DQ349">
            <v>302083.33333333331</v>
          </cell>
          <cell r="DR349">
            <v>302083.33333333331</v>
          </cell>
          <cell r="DS349">
            <v>302083.33333333331</v>
          </cell>
          <cell r="DT349">
            <v>302083.33333333331</v>
          </cell>
          <cell r="DU349">
            <v>302083.33333333331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FF349">
            <v>0</v>
          </cell>
        </row>
        <row r="350">
          <cell r="A350" t="str">
            <v xml:space="preserve"> </v>
          </cell>
          <cell r="B350">
            <v>43</v>
          </cell>
          <cell r="C350">
            <v>0</v>
          </cell>
          <cell r="D350" t="str">
            <v>43p</v>
          </cell>
          <cell r="E350" t="str">
            <v xml:space="preserve">Transferi institucijama, pojedincima, nevladinom i javnom sektoru 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7656724.8525</v>
          </cell>
          <cell r="CM350">
            <v>7656724.8525</v>
          </cell>
          <cell r="CN350">
            <v>7656724.8525</v>
          </cell>
          <cell r="CO350">
            <v>7656724.8525</v>
          </cell>
          <cell r="CP350">
            <v>7656724.8525</v>
          </cell>
          <cell r="CQ350">
            <v>7656724.8525</v>
          </cell>
          <cell r="CR350">
            <v>7656724.8525</v>
          </cell>
          <cell r="CS350">
            <v>7656724.8525</v>
          </cell>
          <cell r="CT350">
            <v>7656724.8525</v>
          </cell>
          <cell r="CU350">
            <v>7656724.8525</v>
          </cell>
          <cell r="CV350">
            <v>7656724.8525</v>
          </cell>
          <cell r="CW350">
            <v>7656724.8525</v>
          </cell>
          <cell r="CX350">
            <v>8288399.6951821186</v>
          </cell>
          <cell r="CY350">
            <v>8288399.6951821186</v>
          </cell>
          <cell r="CZ350">
            <v>8288399.6951821186</v>
          </cell>
          <cell r="DA350">
            <v>8288399.6951821186</v>
          </cell>
          <cell r="DB350">
            <v>8288399.6951821186</v>
          </cell>
          <cell r="DC350">
            <v>8288399.6951821186</v>
          </cell>
          <cell r="DD350">
            <v>8288399.6951821186</v>
          </cell>
          <cell r="DE350">
            <v>8288399.6951821186</v>
          </cell>
          <cell r="DF350">
            <v>8288399.6951821186</v>
          </cell>
          <cell r="DG350">
            <v>8288399.6951821186</v>
          </cell>
          <cell r="DH350">
            <v>8288399.6951821186</v>
          </cell>
          <cell r="DI350">
            <v>8287650.975182116</v>
          </cell>
          <cell r="DJ350">
            <v>10691224.718333334</v>
          </cell>
          <cell r="DK350">
            <v>10691224.718333334</v>
          </cell>
          <cell r="DL350">
            <v>10691224.718333334</v>
          </cell>
          <cell r="DM350">
            <v>10691224.718333334</v>
          </cell>
          <cell r="DN350">
            <v>10691224.718333334</v>
          </cell>
          <cell r="DO350">
            <v>10691224.718333334</v>
          </cell>
          <cell r="DP350">
            <v>10691224.718333334</v>
          </cell>
          <cell r="DQ350">
            <v>10691224.718333334</v>
          </cell>
          <cell r="DR350">
            <v>10691224.718333334</v>
          </cell>
          <cell r="DS350">
            <v>10691224.718333334</v>
          </cell>
          <cell r="DT350">
            <v>10691224.718333334</v>
          </cell>
          <cell r="DU350">
            <v>10691224.718333334</v>
          </cell>
          <cell r="DV350">
            <v>12196628.3375</v>
          </cell>
          <cell r="DW350">
            <v>12196628.3375</v>
          </cell>
          <cell r="DX350">
            <v>12196628.3375</v>
          </cell>
          <cell r="DY350">
            <v>12196628.3375</v>
          </cell>
          <cell r="DZ350">
            <v>12196628.3375</v>
          </cell>
          <cell r="EA350">
            <v>12196628.3375</v>
          </cell>
          <cell r="EB350">
            <v>12196628.3375</v>
          </cell>
          <cell r="EC350">
            <v>12196628.3375</v>
          </cell>
          <cell r="ED350">
            <v>12196628.3375</v>
          </cell>
          <cell r="EE350">
            <v>12196628.3375</v>
          </cell>
          <cell r="EF350">
            <v>12196628.3375</v>
          </cell>
          <cell r="EG350">
            <v>12196628.3375</v>
          </cell>
          <cell r="EH350">
            <v>13641275.691666668</v>
          </cell>
          <cell r="EI350">
            <v>13641275.691666668</v>
          </cell>
          <cell r="EJ350">
            <v>13641275.691666668</v>
          </cell>
          <cell r="EK350">
            <v>13641275.691666668</v>
          </cell>
          <cell r="EL350">
            <v>13641275.691666668</v>
          </cell>
          <cell r="EM350">
            <v>13641275.691666668</v>
          </cell>
          <cell r="EN350">
            <v>13641275.691666668</v>
          </cell>
          <cell r="EO350">
            <v>13641275.691666668</v>
          </cell>
          <cell r="EP350">
            <v>13641275.691666668</v>
          </cell>
          <cell r="EQ350">
            <v>13641275.691666668</v>
          </cell>
          <cell r="ER350">
            <v>13641275.691666668</v>
          </cell>
          <cell r="ES350">
            <v>13641275.691666668</v>
          </cell>
          <cell r="ET350">
            <v>15295211.558333334</v>
          </cell>
          <cell r="EU350">
            <v>15295211.558333334</v>
          </cell>
          <cell r="EV350">
            <v>15295211.558333334</v>
          </cell>
          <cell r="EW350">
            <v>18161878.224999998</v>
          </cell>
          <cell r="EX350">
            <v>18161878.224999998</v>
          </cell>
          <cell r="EY350">
            <v>18161878.224999998</v>
          </cell>
          <cell r="EZ350">
            <v>15295211.558333334</v>
          </cell>
          <cell r="FA350">
            <v>15295211.558333334</v>
          </cell>
          <cell r="FB350">
            <v>18930636.555833336</v>
          </cell>
          <cell r="FC350">
            <v>18930636.555833336</v>
          </cell>
          <cell r="FD350">
            <v>18930636.555833336</v>
          </cell>
          <cell r="FE350">
            <v>18930636.555833336</v>
          </cell>
          <cell r="FF350">
            <v>20338750.958333332</v>
          </cell>
          <cell r="FG350">
            <v>22018439.158333331</v>
          </cell>
          <cell r="FH350">
            <v>17975691.918333333</v>
          </cell>
          <cell r="FI350">
            <v>15972358.598333333</v>
          </cell>
          <cell r="FJ350">
            <v>15993608.598333333</v>
          </cell>
          <cell r="FK350">
            <v>16020602.668333333</v>
          </cell>
          <cell r="FL350">
            <v>22848909.595000003</v>
          </cell>
          <cell r="FM350">
            <v>17972208.524999999</v>
          </cell>
          <cell r="FN350">
            <v>17992208.524999999</v>
          </cell>
          <cell r="FO350">
            <v>17923875.184999999</v>
          </cell>
          <cell r="FP350">
            <v>17866375.204999998</v>
          </cell>
          <cell r="FQ350">
            <v>18024758.024999999</v>
          </cell>
          <cell r="FR350">
            <v>208898534.95999995</v>
          </cell>
        </row>
        <row r="351">
          <cell r="A351" t="str">
            <v xml:space="preserve"> </v>
          </cell>
          <cell r="B351" t="str">
            <v xml:space="preserve"> </v>
          </cell>
          <cell r="C351">
            <v>431</v>
          </cell>
          <cell r="D351" t="str">
            <v>431p</v>
          </cell>
          <cell r="E351" t="str">
            <v xml:space="preserve">Transferi institucijama, pojedincima, nevladinom i javnom sektoru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7635891.519166667</v>
          </cell>
          <cell r="CM351">
            <v>7635891.519166667</v>
          </cell>
          <cell r="CN351">
            <v>7635891.519166667</v>
          </cell>
          <cell r="CO351">
            <v>7635891.519166667</v>
          </cell>
          <cell r="CP351">
            <v>7635891.519166667</v>
          </cell>
          <cell r="CQ351">
            <v>7635891.519166667</v>
          </cell>
          <cell r="CR351">
            <v>7635891.519166667</v>
          </cell>
          <cell r="CS351">
            <v>7635891.519166667</v>
          </cell>
          <cell r="CT351">
            <v>7635891.519166667</v>
          </cell>
          <cell r="CU351">
            <v>7635891.519166667</v>
          </cell>
          <cell r="CV351">
            <v>7635891.519166667</v>
          </cell>
          <cell r="CW351">
            <v>7635891.519166667</v>
          </cell>
          <cell r="CX351">
            <v>8102373.0414896114</v>
          </cell>
          <cell r="CY351">
            <v>8102373.0414896114</v>
          </cell>
          <cell r="CZ351">
            <v>8102373.0414896114</v>
          </cell>
          <cell r="DA351">
            <v>8102373.0414896114</v>
          </cell>
          <cell r="DB351">
            <v>8102373.0414896114</v>
          </cell>
          <cell r="DC351">
            <v>8102373.0414896114</v>
          </cell>
          <cell r="DD351">
            <v>8102373.0414896114</v>
          </cell>
          <cell r="DE351">
            <v>8102373.0414896114</v>
          </cell>
          <cell r="DF351">
            <v>8102373.0414896114</v>
          </cell>
          <cell r="DG351">
            <v>8102373.0414896114</v>
          </cell>
          <cell r="DH351">
            <v>8102373.0414896114</v>
          </cell>
          <cell r="DI351">
            <v>8101624.3214896088</v>
          </cell>
          <cell r="DJ351">
            <v>10655599.718333334</v>
          </cell>
          <cell r="DK351">
            <v>10655599.718333334</v>
          </cell>
          <cell r="DL351">
            <v>10655599.718333334</v>
          </cell>
          <cell r="DM351">
            <v>10655599.718333334</v>
          </cell>
          <cell r="DN351">
            <v>10655599.718333334</v>
          </cell>
          <cell r="DO351">
            <v>10655599.718333334</v>
          </cell>
          <cell r="DP351">
            <v>10655599.718333334</v>
          </cell>
          <cell r="DQ351">
            <v>10655599.718333334</v>
          </cell>
          <cell r="DR351">
            <v>10655599.718333334</v>
          </cell>
          <cell r="DS351">
            <v>10655599.718333334</v>
          </cell>
          <cell r="DT351">
            <v>10655599.718333334</v>
          </cell>
          <cell r="DU351">
            <v>10655599.718333334</v>
          </cell>
          <cell r="DV351">
            <v>12101836.670833334</v>
          </cell>
          <cell r="DW351">
            <v>12101836.670833334</v>
          </cell>
          <cell r="DX351">
            <v>12101836.670833334</v>
          </cell>
          <cell r="DY351">
            <v>12101836.670833334</v>
          </cell>
          <cell r="DZ351">
            <v>12101836.670833334</v>
          </cell>
          <cell r="EA351">
            <v>12101836.670833334</v>
          </cell>
          <cell r="EB351">
            <v>12101836.670833334</v>
          </cell>
          <cell r="EC351">
            <v>12101836.670833334</v>
          </cell>
          <cell r="ED351">
            <v>12101836.670833334</v>
          </cell>
          <cell r="EE351">
            <v>12101836.670833334</v>
          </cell>
          <cell r="EF351">
            <v>12101836.670833334</v>
          </cell>
          <cell r="EG351">
            <v>12101836.670833334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14810545.166666666</v>
          </cell>
          <cell r="EU351">
            <v>14810545.166666666</v>
          </cell>
          <cell r="EV351">
            <v>14810545.166666666</v>
          </cell>
          <cell r="EW351">
            <v>17677211.833333332</v>
          </cell>
          <cell r="EX351">
            <v>17677211.833333332</v>
          </cell>
          <cell r="EY351">
            <v>17677211.833333332</v>
          </cell>
          <cell r="EZ351">
            <v>14810545.166666666</v>
          </cell>
          <cell r="FA351">
            <v>14810545.166666666</v>
          </cell>
          <cell r="FB351">
            <v>18469212.55916667</v>
          </cell>
          <cell r="FC351">
            <v>18469212.55916667</v>
          </cell>
          <cell r="FD351">
            <v>18469212.55916667</v>
          </cell>
          <cell r="FE351">
            <v>18469212.55916667</v>
          </cell>
          <cell r="FF351">
            <v>18445155.148333333</v>
          </cell>
          <cell r="FG351">
            <v>20224843.348333333</v>
          </cell>
          <cell r="FH351">
            <v>16273762.778333332</v>
          </cell>
          <cell r="FI351">
            <v>14270429.458333332</v>
          </cell>
          <cell r="FJ351">
            <v>14291679.458333332</v>
          </cell>
          <cell r="FK351">
            <v>14318673.528333332</v>
          </cell>
          <cell r="FL351">
            <v>19138771.788333334</v>
          </cell>
          <cell r="FM351">
            <v>14278737.378333332</v>
          </cell>
          <cell r="FN351">
            <v>14298737.378333332</v>
          </cell>
          <cell r="FO351">
            <v>14278737.378333332</v>
          </cell>
          <cell r="FP351">
            <v>14298737.388333332</v>
          </cell>
          <cell r="FQ351">
            <v>14457120.208333332</v>
          </cell>
          <cell r="FR351">
            <v>188575385.23999998</v>
          </cell>
        </row>
        <row r="352">
          <cell r="D352" t="str">
            <v>4311p</v>
          </cell>
          <cell r="E352" t="str">
            <v xml:space="preserve">Transferi za zdravstvenu zaštitu 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5053750</v>
          </cell>
          <cell r="CM352">
            <v>5053750</v>
          </cell>
          <cell r="CN352">
            <v>5053750</v>
          </cell>
          <cell r="CO352">
            <v>5053750</v>
          </cell>
          <cell r="CP352">
            <v>5053750</v>
          </cell>
          <cell r="CQ352">
            <v>5053750</v>
          </cell>
          <cell r="CR352">
            <v>5053750</v>
          </cell>
          <cell r="CS352">
            <v>5053750</v>
          </cell>
          <cell r="CT352">
            <v>5053750</v>
          </cell>
          <cell r="CU352">
            <v>5053750</v>
          </cell>
          <cell r="CV352">
            <v>5053750</v>
          </cell>
          <cell r="CW352">
            <v>5053750</v>
          </cell>
          <cell r="CX352">
            <v>5084273.0662195422</v>
          </cell>
          <cell r="CY352">
            <v>5084273.0662195422</v>
          </cell>
          <cell r="CZ352">
            <v>5084273.0662195422</v>
          </cell>
          <cell r="DA352">
            <v>5084273.0662195422</v>
          </cell>
          <cell r="DB352">
            <v>5084273.0662195422</v>
          </cell>
          <cell r="DC352">
            <v>5084273.0662195422</v>
          </cell>
          <cell r="DD352">
            <v>5084273.0662195422</v>
          </cell>
          <cell r="DE352">
            <v>5084273.0662195422</v>
          </cell>
          <cell r="DF352">
            <v>5084273.0662195422</v>
          </cell>
          <cell r="DG352">
            <v>5084273.0662195422</v>
          </cell>
          <cell r="DH352">
            <v>5084273.0662195422</v>
          </cell>
          <cell r="DI352">
            <v>5083524.3462195396</v>
          </cell>
          <cell r="DJ352">
            <v>5223333.333333333</v>
          </cell>
          <cell r="DK352">
            <v>5223333.333333333</v>
          </cell>
          <cell r="DL352">
            <v>5223333.333333333</v>
          </cell>
          <cell r="DM352">
            <v>5223333.333333333</v>
          </cell>
          <cell r="DN352">
            <v>5223333.333333333</v>
          </cell>
          <cell r="DO352">
            <v>5223333.333333333</v>
          </cell>
          <cell r="DP352">
            <v>5223333.333333333</v>
          </cell>
          <cell r="DQ352">
            <v>5223333.333333333</v>
          </cell>
          <cell r="DR352">
            <v>5223333.333333333</v>
          </cell>
          <cell r="DS352">
            <v>5223333.333333333</v>
          </cell>
          <cell r="DT352">
            <v>5223333.333333333</v>
          </cell>
          <cell r="DU352">
            <v>5223333.333333333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</row>
        <row r="353">
          <cell r="D353" t="str">
            <v>4312p</v>
          </cell>
          <cell r="E353" t="str">
            <v>Transferi obrazovanju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112916.66666666667</v>
          </cell>
          <cell r="CM353">
            <v>112916.66666666667</v>
          </cell>
          <cell r="CN353">
            <v>112916.66666666667</v>
          </cell>
          <cell r="CO353">
            <v>112916.66666666667</v>
          </cell>
          <cell r="CP353">
            <v>112916.66666666667</v>
          </cell>
          <cell r="CQ353">
            <v>112916.66666666667</v>
          </cell>
          <cell r="CR353">
            <v>112916.66666666667</v>
          </cell>
          <cell r="CS353">
            <v>112916.66666666667</v>
          </cell>
          <cell r="CT353">
            <v>112916.66666666667</v>
          </cell>
          <cell r="CU353">
            <v>112916.66666666667</v>
          </cell>
          <cell r="CV353">
            <v>112916.66666666667</v>
          </cell>
          <cell r="CW353">
            <v>112916.66666666667</v>
          </cell>
          <cell r="CX353">
            <v>379802.90894799092</v>
          </cell>
          <cell r="CY353">
            <v>379802.90894799092</v>
          </cell>
          <cell r="CZ353">
            <v>379802.90894799092</v>
          </cell>
          <cell r="DA353">
            <v>379802.90894799092</v>
          </cell>
          <cell r="DB353">
            <v>379802.90894799092</v>
          </cell>
          <cell r="DC353">
            <v>379802.90894799092</v>
          </cell>
          <cell r="DD353">
            <v>379802.90894799092</v>
          </cell>
          <cell r="DE353">
            <v>379802.90894799092</v>
          </cell>
          <cell r="DF353">
            <v>379802.90894799092</v>
          </cell>
          <cell r="DG353">
            <v>379802.90894799092</v>
          </cell>
          <cell r="DH353">
            <v>379802.90894799092</v>
          </cell>
          <cell r="DI353">
            <v>379802.90894799092</v>
          </cell>
          <cell r="DJ353">
            <v>1586343.5</v>
          </cell>
          <cell r="DK353">
            <v>1586343.5</v>
          </cell>
          <cell r="DL353">
            <v>1586343.5</v>
          </cell>
          <cell r="DM353">
            <v>1586343.5</v>
          </cell>
          <cell r="DN353">
            <v>1586343.5</v>
          </cell>
          <cell r="DO353">
            <v>1586343.5</v>
          </cell>
          <cell r="DP353">
            <v>1586343.5</v>
          </cell>
          <cell r="DQ353">
            <v>1586343.5</v>
          </cell>
          <cell r="DR353">
            <v>1586343.5</v>
          </cell>
          <cell r="DS353">
            <v>1586343.5</v>
          </cell>
          <cell r="DT353">
            <v>1586343.5</v>
          </cell>
          <cell r="DU353">
            <v>1586343.5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4313p</v>
          </cell>
          <cell r="E354" t="str">
            <v>Transferi institucijama kulture i sporta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270250</v>
          </cell>
          <cell r="CM354">
            <v>270250</v>
          </cell>
          <cell r="CN354">
            <v>270250</v>
          </cell>
          <cell r="CO354">
            <v>270250</v>
          </cell>
          <cell r="CP354">
            <v>270250</v>
          </cell>
          <cell r="CQ354">
            <v>270250</v>
          </cell>
          <cell r="CR354">
            <v>270250</v>
          </cell>
          <cell r="CS354">
            <v>270250</v>
          </cell>
          <cell r="CT354">
            <v>270250</v>
          </cell>
          <cell r="CU354">
            <v>270250</v>
          </cell>
          <cell r="CV354">
            <v>270250</v>
          </cell>
          <cell r="CW354">
            <v>270250</v>
          </cell>
          <cell r="CX354">
            <v>271612.39996062481</v>
          </cell>
          <cell r="CY354">
            <v>271612.39996062481</v>
          </cell>
          <cell r="CZ354">
            <v>271612.39996062481</v>
          </cell>
          <cell r="DA354">
            <v>271612.39996062481</v>
          </cell>
          <cell r="DB354">
            <v>271612.39996062481</v>
          </cell>
          <cell r="DC354">
            <v>271612.39996062481</v>
          </cell>
          <cell r="DD354">
            <v>271612.39996062481</v>
          </cell>
          <cell r="DE354">
            <v>271612.39996062481</v>
          </cell>
          <cell r="DF354">
            <v>271612.39996062481</v>
          </cell>
          <cell r="DG354">
            <v>271612.39996062481</v>
          </cell>
          <cell r="DH354">
            <v>271612.39996062481</v>
          </cell>
          <cell r="DI354">
            <v>271612.39996062481</v>
          </cell>
          <cell r="DJ354">
            <v>282833.33333333331</v>
          </cell>
          <cell r="DK354">
            <v>282833.33333333331</v>
          </cell>
          <cell r="DL354">
            <v>282833.33333333331</v>
          </cell>
          <cell r="DM354">
            <v>282833.33333333331</v>
          </cell>
          <cell r="DN354">
            <v>282833.33333333331</v>
          </cell>
          <cell r="DO354">
            <v>282833.33333333331</v>
          </cell>
          <cell r="DP354">
            <v>282833.33333333331</v>
          </cell>
          <cell r="DQ354">
            <v>282833.33333333331</v>
          </cell>
          <cell r="DR354">
            <v>282833.33333333331</v>
          </cell>
          <cell r="DS354">
            <v>282833.33333333331</v>
          </cell>
          <cell r="DT354">
            <v>282833.33333333331</v>
          </cell>
          <cell r="DU354">
            <v>282833.33333333331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4314p</v>
          </cell>
          <cell r="E355" t="str">
            <v>Transferi nevladinim organizacijama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211218.84833333336</v>
          </cell>
          <cell r="CM355">
            <v>211218.84833333336</v>
          </cell>
          <cell r="CN355">
            <v>211218.84833333336</v>
          </cell>
          <cell r="CO355">
            <v>211218.84833333336</v>
          </cell>
          <cell r="CP355">
            <v>211218.84833333336</v>
          </cell>
          <cell r="CQ355">
            <v>211218.84833333336</v>
          </cell>
          <cell r="CR355">
            <v>211218.84833333336</v>
          </cell>
          <cell r="CS355">
            <v>211218.84833333336</v>
          </cell>
          <cell r="CT355">
            <v>211218.84833333336</v>
          </cell>
          <cell r="CU355">
            <v>211218.84833333336</v>
          </cell>
          <cell r="CV355">
            <v>211218.84833333336</v>
          </cell>
          <cell r="CW355">
            <v>211218.84833333336</v>
          </cell>
          <cell r="CX355">
            <v>202904.1621001664</v>
          </cell>
          <cell r="CY355">
            <v>202904.1621001664</v>
          </cell>
          <cell r="CZ355">
            <v>202904.1621001664</v>
          </cell>
          <cell r="DA355">
            <v>202904.1621001664</v>
          </cell>
          <cell r="DB355">
            <v>202904.1621001664</v>
          </cell>
          <cell r="DC355">
            <v>202904.1621001664</v>
          </cell>
          <cell r="DD355">
            <v>202904.1621001664</v>
          </cell>
          <cell r="DE355">
            <v>202904.1621001664</v>
          </cell>
          <cell r="DF355">
            <v>202904.1621001664</v>
          </cell>
          <cell r="DG355">
            <v>202904.1621001664</v>
          </cell>
          <cell r="DH355">
            <v>202904.1621001664</v>
          </cell>
          <cell r="DI355">
            <v>202904.1621001664</v>
          </cell>
          <cell r="DJ355">
            <v>254355.37749999997</v>
          </cell>
          <cell r="DK355">
            <v>254355.37749999997</v>
          </cell>
          <cell r="DL355">
            <v>254355.37749999997</v>
          </cell>
          <cell r="DM355">
            <v>254355.37749999997</v>
          </cell>
          <cell r="DN355">
            <v>254355.37749999997</v>
          </cell>
          <cell r="DO355">
            <v>254355.37749999997</v>
          </cell>
          <cell r="DP355">
            <v>254355.37749999997</v>
          </cell>
          <cell r="DQ355">
            <v>254355.37749999997</v>
          </cell>
          <cell r="DR355">
            <v>254355.37749999997</v>
          </cell>
          <cell r="DS355">
            <v>254355.37749999997</v>
          </cell>
          <cell r="DT355">
            <v>254355.37749999997</v>
          </cell>
          <cell r="DU355">
            <v>254355.37749999997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D356" t="str">
            <v>4315p</v>
          </cell>
          <cell r="E356" t="str">
            <v>Transferi političkim partijama, strankama i udruženjima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291915.28166666668</v>
          </cell>
          <cell r="CM356">
            <v>291915.28166666668</v>
          </cell>
          <cell r="CN356">
            <v>291915.28166666668</v>
          </cell>
          <cell r="CO356">
            <v>291915.28166666668</v>
          </cell>
          <cell r="CP356">
            <v>291915.28166666668</v>
          </cell>
          <cell r="CQ356">
            <v>291915.28166666668</v>
          </cell>
          <cell r="CR356">
            <v>291915.28166666668</v>
          </cell>
          <cell r="CS356">
            <v>291915.28166666668</v>
          </cell>
          <cell r="CT356">
            <v>291915.28166666668</v>
          </cell>
          <cell r="CU356">
            <v>291915.28166666668</v>
          </cell>
          <cell r="CV356">
            <v>291915.28166666668</v>
          </cell>
          <cell r="CW356">
            <v>291915.28166666668</v>
          </cell>
          <cell r="CX356">
            <v>306527.95618361421</v>
          </cell>
          <cell r="CY356">
            <v>306527.95618361421</v>
          </cell>
          <cell r="CZ356">
            <v>306527.95618361421</v>
          </cell>
          <cell r="DA356">
            <v>306527.95618361421</v>
          </cell>
          <cell r="DB356">
            <v>306527.95618361421</v>
          </cell>
          <cell r="DC356">
            <v>306527.95618361421</v>
          </cell>
          <cell r="DD356">
            <v>306527.95618361421</v>
          </cell>
          <cell r="DE356">
            <v>306527.95618361421</v>
          </cell>
          <cell r="DF356">
            <v>306527.95618361421</v>
          </cell>
          <cell r="DG356">
            <v>306527.95618361421</v>
          </cell>
          <cell r="DH356">
            <v>306527.95618361421</v>
          </cell>
          <cell r="DI356">
            <v>306527.95618361421</v>
          </cell>
          <cell r="DJ356">
            <v>381658.78583333333</v>
          </cell>
          <cell r="DK356">
            <v>381658.78583333333</v>
          </cell>
          <cell r="DL356">
            <v>381658.78583333333</v>
          </cell>
          <cell r="DM356">
            <v>381658.78583333333</v>
          </cell>
          <cell r="DN356">
            <v>381658.78583333333</v>
          </cell>
          <cell r="DO356">
            <v>381658.78583333333</v>
          </cell>
          <cell r="DP356">
            <v>381658.78583333333</v>
          </cell>
          <cell r="DQ356">
            <v>381658.78583333333</v>
          </cell>
          <cell r="DR356">
            <v>381658.78583333333</v>
          </cell>
          <cell r="DS356">
            <v>381658.78583333333</v>
          </cell>
          <cell r="DT356">
            <v>381658.78583333333</v>
          </cell>
          <cell r="DU356">
            <v>381658.78583333333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</row>
        <row r="357">
          <cell r="D357" t="str">
            <v>4316p</v>
          </cell>
          <cell r="E357" t="str">
            <v>Transferi za jednokratne socijalne pomoći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31916.666666666668</v>
          </cell>
          <cell r="CM357">
            <v>31916.666666666668</v>
          </cell>
          <cell r="CN357">
            <v>31916.666666666668</v>
          </cell>
          <cell r="CO357">
            <v>31916.666666666668</v>
          </cell>
          <cell r="CP357">
            <v>31916.666666666668</v>
          </cell>
          <cell r="CQ357">
            <v>31916.666666666668</v>
          </cell>
          <cell r="CR357">
            <v>31916.666666666668</v>
          </cell>
          <cell r="CS357">
            <v>31916.666666666668</v>
          </cell>
          <cell r="CT357">
            <v>31916.666666666668</v>
          </cell>
          <cell r="CU357">
            <v>31916.666666666668</v>
          </cell>
          <cell r="CV357">
            <v>31916.666666666668</v>
          </cell>
          <cell r="CW357">
            <v>31916.666666666668</v>
          </cell>
          <cell r="CX357">
            <v>95730.020462700966</v>
          </cell>
          <cell r="CY357">
            <v>95730.020462700966</v>
          </cell>
          <cell r="CZ357">
            <v>95730.020462700966</v>
          </cell>
          <cell r="DA357">
            <v>95730.020462700966</v>
          </cell>
          <cell r="DB357">
            <v>95730.020462700966</v>
          </cell>
          <cell r="DC357">
            <v>95730.020462700966</v>
          </cell>
          <cell r="DD357">
            <v>95730.020462700966</v>
          </cell>
          <cell r="DE357">
            <v>95730.020462700966</v>
          </cell>
          <cell r="DF357">
            <v>95730.020462700966</v>
          </cell>
          <cell r="DG357">
            <v>95730.020462700966</v>
          </cell>
          <cell r="DH357">
            <v>95730.020462700966</v>
          </cell>
          <cell r="DI357">
            <v>95730.020462700966</v>
          </cell>
          <cell r="DJ357">
            <v>91041.666666666672</v>
          </cell>
          <cell r="DK357">
            <v>91041.666666666672</v>
          </cell>
          <cell r="DL357">
            <v>91041.666666666672</v>
          </cell>
          <cell r="DM357">
            <v>91041.666666666672</v>
          </cell>
          <cell r="DN357">
            <v>91041.666666666672</v>
          </cell>
          <cell r="DO357">
            <v>91041.666666666672</v>
          </cell>
          <cell r="DP357">
            <v>91041.666666666672</v>
          </cell>
          <cell r="DQ357">
            <v>91041.666666666672</v>
          </cell>
          <cell r="DR357">
            <v>91041.666666666672</v>
          </cell>
          <cell r="DS357">
            <v>91041.666666666672</v>
          </cell>
          <cell r="DT357">
            <v>91041.666666666672</v>
          </cell>
          <cell r="DU357">
            <v>91041.666666666672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</row>
        <row r="358">
          <cell r="D358" t="str">
            <v>4317p</v>
          </cell>
          <cell r="E358" t="str">
            <v>Transferi za lična primanja pripravnika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87300</v>
          </cell>
          <cell r="CM358">
            <v>87300</v>
          </cell>
          <cell r="CN358">
            <v>87300</v>
          </cell>
          <cell r="CO358">
            <v>87300</v>
          </cell>
          <cell r="CP358">
            <v>87300</v>
          </cell>
          <cell r="CQ358">
            <v>87300</v>
          </cell>
          <cell r="CR358">
            <v>87300</v>
          </cell>
          <cell r="CS358">
            <v>87300</v>
          </cell>
          <cell r="CT358">
            <v>87300</v>
          </cell>
          <cell r="CU358">
            <v>87300</v>
          </cell>
          <cell r="CV358">
            <v>87300</v>
          </cell>
          <cell r="CW358">
            <v>87300</v>
          </cell>
          <cell r="CX358">
            <v>755012.08940762596</v>
          </cell>
          <cell r="CY358">
            <v>755012.08940762596</v>
          </cell>
          <cell r="CZ358">
            <v>755012.08940762596</v>
          </cell>
          <cell r="DA358">
            <v>755012.08940762596</v>
          </cell>
          <cell r="DB358">
            <v>755012.08940762596</v>
          </cell>
          <cell r="DC358">
            <v>755012.08940762596</v>
          </cell>
          <cell r="DD358">
            <v>755012.08940762596</v>
          </cell>
          <cell r="DE358">
            <v>755012.08940762596</v>
          </cell>
          <cell r="DF358">
            <v>755012.08940762596</v>
          </cell>
          <cell r="DG358">
            <v>755012.08940762596</v>
          </cell>
          <cell r="DH358">
            <v>755012.08940762596</v>
          </cell>
          <cell r="DI358">
            <v>755012.08940762596</v>
          </cell>
          <cell r="DJ358">
            <v>733666.66666666663</v>
          </cell>
          <cell r="DK358">
            <v>733666.66666666663</v>
          </cell>
          <cell r="DL358">
            <v>733666.66666666663</v>
          </cell>
          <cell r="DM358">
            <v>733666.66666666663</v>
          </cell>
          <cell r="DN358">
            <v>733666.66666666663</v>
          </cell>
          <cell r="DO358">
            <v>733666.66666666663</v>
          </cell>
          <cell r="DP358">
            <v>733666.66666666663</v>
          </cell>
          <cell r="DQ358">
            <v>733666.66666666663</v>
          </cell>
          <cell r="DR358">
            <v>733666.66666666663</v>
          </cell>
          <cell r="DS358">
            <v>733666.66666666663</v>
          </cell>
          <cell r="DT358">
            <v>733666.66666666663</v>
          </cell>
          <cell r="DU358">
            <v>733666.66666666663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4318p</v>
          </cell>
          <cell r="E359" t="str">
            <v>Ostali transferi pojedincima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1415750</v>
          </cell>
          <cell r="CM359">
            <v>1415750</v>
          </cell>
          <cell r="CN359">
            <v>1415750</v>
          </cell>
          <cell r="CO359">
            <v>1415750</v>
          </cell>
          <cell r="CP359">
            <v>1415750</v>
          </cell>
          <cell r="CQ359">
            <v>1415750</v>
          </cell>
          <cell r="CR359">
            <v>1415750</v>
          </cell>
          <cell r="CS359">
            <v>1415750</v>
          </cell>
          <cell r="CT359">
            <v>1415750</v>
          </cell>
          <cell r="CU359">
            <v>1415750</v>
          </cell>
          <cell r="CV359">
            <v>1415750</v>
          </cell>
          <cell r="CW359">
            <v>1415750</v>
          </cell>
          <cell r="CX359">
            <v>744893.74616509536</v>
          </cell>
          <cell r="CY359">
            <v>744893.74616509536</v>
          </cell>
          <cell r="CZ359">
            <v>744893.74616509536</v>
          </cell>
          <cell r="DA359">
            <v>744893.74616509536</v>
          </cell>
          <cell r="DB359">
            <v>744893.74616509536</v>
          </cell>
          <cell r="DC359">
            <v>744893.74616509536</v>
          </cell>
          <cell r="DD359">
            <v>744893.74616509536</v>
          </cell>
          <cell r="DE359">
            <v>744893.74616509536</v>
          </cell>
          <cell r="DF359">
            <v>744893.74616509536</v>
          </cell>
          <cell r="DG359">
            <v>744893.74616509536</v>
          </cell>
          <cell r="DH359">
            <v>744893.74616509536</v>
          </cell>
          <cell r="DI359">
            <v>744893.74616509536</v>
          </cell>
          <cell r="DJ359">
            <v>734362.96666666667</v>
          </cell>
          <cell r="DK359">
            <v>734362.96666666667</v>
          </cell>
          <cell r="DL359">
            <v>734362.96666666667</v>
          </cell>
          <cell r="DM359">
            <v>734362.96666666667</v>
          </cell>
          <cell r="DN359">
            <v>734362.96666666667</v>
          </cell>
          <cell r="DO359">
            <v>734362.96666666667</v>
          </cell>
          <cell r="DP359">
            <v>734362.96666666667</v>
          </cell>
          <cell r="DQ359">
            <v>734362.96666666667</v>
          </cell>
          <cell r="DR359">
            <v>734362.96666666667</v>
          </cell>
          <cell r="DS359">
            <v>734362.96666666667</v>
          </cell>
          <cell r="DT359">
            <v>734362.96666666667</v>
          </cell>
          <cell r="DU359">
            <v>734362.96666666667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4319p</v>
          </cell>
          <cell r="E360" t="str">
            <v>Ostali transferi institucijama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160874.05583333332</v>
          </cell>
          <cell r="CM360">
            <v>160874.05583333332</v>
          </cell>
          <cell r="CN360">
            <v>160874.05583333332</v>
          </cell>
          <cell r="CO360">
            <v>160874.05583333332</v>
          </cell>
          <cell r="CP360">
            <v>160874.05583333332</v>
          </cell>
          <cell r="CQ360">
            <v>160874.05583333332</v>
          </cell>
          <cell r="CR360">
            <v>160874.05583333332</v>
          </cell>
          <cell r="CS360">
            <v>160874.05583333332</v>
          </cell>
          <cell r="CT360">
            <v>160874.05583333332</v>
          </cell>
          <cell r="CU360">
            <v>160874.05583333332</v>
          </cell>
          <cell r="CV360">
            <v>160874.05583333332</v>
          </cell>
          <cell r="CW360">
            <v>160874.05583333332</v>
          </cell>
          <cell r="CX360">
            <v>261616.69204225147</v>
          </cell>
          <cell r="CY360">
            <v>261616.69204225147</v>
          </cell>
          <cell r="CZ360">
            <v>261616.69204225147</v>
          </cell>
          <cell r="DA360">
            <v>261616.69204225147</v>
          </cell>
          <cell r="DB360">
            <v>261616.69204225147</v>
          </cell>
          <cell r="DC360">
            <v>261616.69204225147</v>
          </cell>
          <cell r="DD360">
            <v>261616.69204225147</v>
          </cell>
          <cell r="DE360">
            <v>261616.69204225147</v>
          </cell>
          <cell r="DF360">
            <v>261616.69204225147</v>
          </cell>
          <cell r="DG360">
            <v>261616.69204225147</v>
          </cell>
          <cell r="DH360">
            <v>261616.69204225147</v>
          </cell>
          <cell r="DI360">
            <v>261616.69204225147</v>
          </cell>
          <cell r="DJ360">
            <v>1368004.0883333334</v>
          </cell>
          <cell r="DK360">
            <v>1368004.0883333334</v>
          </cell>
          <cell r="DL360">
            <v>1368004.0883333334</v>
          </cell>
          <cell r="DM360">
            <v>1368004.0883333334</v>
          </cell>
          <cell r="DN360">
            <v>1368004.0883333334</v>
          </cell>
          <cell r="DO360">
            <v>1368004.0883333334</v>
          </cell>
          <cell r="DP360">
            <v>1368004.0883333334</v>
          </cell>
          <cell r="DQ360">
            <v>1368004.0883333334</v>
          </cell>
          <cell r="DR360">
            <v>1368004.0883333334</v>
          </cell>
          <cell r="DS360">
            <v>1368004.0883333334</v>
          </cell>
          <cell r="DT360">
            <v>1368004.0883333334</v>
          </cell>
          <cell r="DU360">
            <v>1368004.0883333334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A361" t="str">
            <v xml:space="preserve"> </v>
          </cell>
          <cell r="B361" t="str">
            <v xml:space="preserve"> </v>
          </cell>
          <cell r="C361">
            <v>432</v>
          </cell>
          <cell r="D361" t="str">
            <v>432p</v>
          </cell>
          <cell r="E361" t="str">
            <v xml:space="preserve">Ostali transferi 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20833.333333333332</v>
          </cell>
          <cell r="CM361">
            <v>20833.333333333332</v>
          </cell>
          <cell r="CN361">
            <v>20833.333333333332</v>
          </cell>
          <cell r="CO361">
            <v>20833.333333333332</v>
          </cell>
          <cell r="CP361">
            <v>20833.333333333332</v>
          </cell>
          <cell r="CQ361">
            <v>20833.333333333332</v>
          </cell>
          <cell r="CR361">
            <v>20833.333333333332</v>
          </cell>
          <cell r="CS361">
            <v>20833.333333333332</v>
          </cell>
          <cell r="CT361">
            <v>20833.333333333332</v>
          </cell>
          <cell r="CU361">
            <v>20833.333333333332</v>
          </cell>
          <cell r="CV361">
            <v>20833.333333333332</v>
          </cell>
          <cell r="CW361">
            <v>20833.333333333332</v>
          </cell>
          <cell r="CX361">
            <v>186026.65369250745</v>
          </cell>
          <cell r="CY361">
            <v>186026.65369250745</v>
          </cell>
          <cell r="CZ361">
            <v>186026.65369250745</v>
          </cell>
          <cell r="DA361">
            <v>186026.65369250745</v>
          </cell>
          <cell r="DB361">
            <v>186026.65369250745</v>
          </cell>
          <cell r="DC361">
            <v>186026.65369250745</v>
          </cell>
          <cell r="DD361">
            <v>186026.65369250745</v>
          </cell>
          <cell r="DE361">
            <v>186026.65369250745</v>
          </cell>
          <cell r="DF361">
            <v>186026.65369250745</v>
          </cell>
          <cell r="DG361">
            <v>186026.65369250745</v>
          </cell>
          <cell r="DH361">
            <v>186026.65369250745</v>
          </cell>
          <cell r="DI361">
            <v>186026.65369250745</v>
          </cell>
          <cell r="DJ361">
            <v>35625</v>
          </cell>
          <cell r="DK361">
            <v>35625</v>
          </cell>
          <cell r="DL361">
            <v>35625</v>
          </cell>
          <cell r="DM361">
            <v>35625</v>
          </cell>
          <cell r="DN361">
            <v>35625</v>
          </cell>
          <cell r="DO361">
            <v>35625</v>
          </cell>
          <cell r="DP361">
            <v>35625</v>
          </cell>
          <cell r="DQ361">
            <v>35625</v>
          </cell>
          <cell r="DR361">
            <v>35625</v>
          </cell>
          <cell r="DS361">
            <v>35625</v>
          </cell>
          <cell r="DT361">
            <v>35625</v>
          </cell>
          <cell r="DU361">
            <v>35625</v>
          </cell>
          <cell r="DV361">
            <v>94791.666666666672</v>
          </cell>
          <cell r="DW361">
            <v>94791.666666666672</v>
          </cell>
          <cell r="DX361">
            <v>94791.666666666672</v>
          </cell>
          <cell r="DY361">
            <v>94791.666666666672</v>
          </cell>
          <cell r="DZ361">
            <v>94791.666666666672</v>
          </cell>
          <cell r="EA361">
            <v>94791.666666666672</v>
          </cell>
          <cell r="EB361">
            <v>94791.666666666672</v>
          </cell>
          <cell r="EC361">
            <v>94791.666666666672</v>
          </cell>
          <cell r="ED361">
            <v>94791.666666666672</v>
          </cell>
          <cell r="EE361">
            <v>94791.666666666672</v>
          </cell>
          <cell r="EF361">
            <v>94791.666666666672</v>
          </cell>
          <cell r="EG361">
            <v>94791.666666666672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484666.39166666666</v>
          </cell>
          <cell r="EU361">
            <v>484666.39166666666</v>
          </cell>
          <cell r="EV361">
            <v>484666.39166666666</v>
          </cell>
          <cell r="EW361">
            <v>484666.39166666666</v>
          </cell>
          <cell r="EX361">
            <v>484666.39166666666</v>
          </cell>
          <cell r="EY361">
            <v>484666.39166666666</v>
          </cell>
          <cell r="EZ361">
            <v>484666.39166666666</v>
          </cell>
          <cell r="FA361">
            <v>484666.39166666666</v>
          </cell>
          <cell r="FB361">
            <v>461423.99666666664</v>
          </cell>
          <cell r="FC361">
            <v>461423.99666666664</v>
          </cell>
          <cell r="FD361">
            <v>461423.99666666664</v>
          </cell>
          <cell r="FE361">
            <v>461423.99666666664</v>
          </cell>
          <cell r="FF361">
            <v>1893595.81</v>
          </cell>
          <cell r="FG361">
            <v>1793595.81</v>
          </cell>
          <cell r="FH361">
            <v>1701929.1400000001</v>
          </cell>
          <cell r="FI361">
            <v>1701929.1400000001</v>
          </cell>
          <cell r="FJ361">
            <v>1701929.1400000001</v>
          </cell>
          <cell r="FK361">
            <v>1701929.1400000001</v>
          </cell>
          <cell r="FL361">
            <v>1701929.1400000001</v>
          </cell>
          <cell r="FM361">
            <v>1685262.48</v>
          </cell>
          <cell r="FN361">
            <v>1685262.48</v>
          </cell>
          <cell r="FO361">
            <v>1636929.14</v>
          </cell>
          <cell r="FP361">
            <v>1559429.15</v>
          </cell>
          <cell r="FQ361">
            <v>1559429.15</v>
          </cell>
          <cell r="FR361">
            <v>20323149.719999999</v>
          </cell>
        </row>
        <row r="362">
          <cell r="D362" t="str">
            <v>4321p</v>
          </cell>
          <cell r="E362" t="str">
            <v>Transferi Fondu penzijskog i invalidskog osiguranja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4322p</v>
          </cell>
          <cell r="E363" t="str">
            <v>Transferi Fondu zdravstva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4323p</v>
          </cell>
          <cell r="E364" t="str">
            <v>Transferi zavodu za zapošljavanje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4324p</v>
          </cell>
          <cell r="E365" t="str">
            <v>Transferi opštinama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20833.333333333332</v>
          </cell>
          <cell r="CM365">
            <v>20833.333333333332</v>
          </cell>
          <cell r="CN365">
            <v>20833.333333333332</v>
          </cell>
          <cell r="CO365">
            <v>20833.333333333332</v>
          </cell>
          <cell r="CP365">
            <v>20833.333333333332</v>
          </cell>
          <cell r="CQ365">
            <v>20833.333333333332</v>
          </cell>
          <cell r="CR365">
            <v>20833.333333333332</v>
          </cell>
          <cell r="CS365">
            <v>20833.333333333332</v>
          </cell>
          <cell r="CT365">
            <v>20833.333333333332</v>
          </cell>
          <cell r="CU365">
            <v>20833.333333333332</v>
          </cell>
          <cell r="CV365">
            <v>20833.333333333332</v>
          </cell>
          <cell r="CW365">
            <v>20833.333333333332</v>
          </cell>
          <cell r="CX365">
            <v>155209.55905985044</v>
          </cell>
          <cell r="CY365">
            <v>155209.55905985044</v>
          </cell>
          <cell r="CZ365">
            <v>155209.55905985044</v>
          </cell>
          <cell r="DA365">
            <v>155209.55905985044</v>
          </cell>
          <cell r="DB365">
            <v>155209.55905985044</v>
          </cell>
          <cell r="DC365">
            <v>155209.55905985044</v>
          </cell>
          <cell r="DD365">
            <v>155209.55905985044</v>
          </cell>
          <cell r="DE365">
            <v>155209.55905985044</v>
          </cell>
          <cell r="DF365">
            <v>155209.55905985044</v>
          </cell>
          <cell r="DG365">
            <v>155209.55905985044</v>
          </cell>
          <cell r="DH365">
            <v>155209.55905985044</v>
          </cell>
          <cell r="DI365">
            <v>155209.55905985044</v>
          </cell>
          <cell r="DJ365">
            <v>35625</v>
          </cell>
          <cell r="DK365">
            <v>35625</v>
          </cell>
          <cell r="DL365">
            <v>35625</v>
          </cell>
          <cell r="DM365">
            <v>35625</v>
          </cell>
          <cell r="DN365">
            <v>35625</v>
          </cell>
          <cell r="DO365">
            <v>35625</v>
          </cell>
          <cell r="DP365">
            <v>35625</v>
          </cell>
          <cell r="DQ365">
            <v>35625</v>
          </cell>
          <cell r="DR365">
            <v>35625</v>
          </cell>
          <cell r="DS365">
            <v>35625</v>
          </cell>
          <cell r="DT365">
            <v>35625</v>
          </cell>
          <cell r="DU365">
            <v>35625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4325p</v>
          </cell>
          <cell r="E366" t="str">
            <v>Transferi budžetu države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2106.7388384172764</v>
          </cell>
          <cell r="CY366">
            <v>2106.7388384172764</v>
          </cell>
          <cell r="CZ366">
            <v>2106.7388384172764</v>
          </cell>
          <cell r="DA366">
            <v>2106.7388384172764</v>
          </cell>
          <cell r="DB366">
            <v>2106.7388384172764</v>
          </cell>
          <cell r="DC366">
            <v>2106.7388384172764</v>
          </cell>
          <cell r="DD366">
            <v>2106.7388384172764</v>
          </cell>
          <cell r="DE366">
            <v>2106.7388384172764</v>
          </cell>
          <cell r="DF366">
            <v>2106.7388384172764</v>
          </cell>
          <cell r="DG366">
            <v>2106.7388384172764</v>
          </cell>
          <cell r="DH366">
            <v>2106.7388384172764</v>
          </cell>
          <cell r="DI366">
            <v>2106.7388384172764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D367" t="str">
            <v>4326p</v>
          </cell>
          <cell r="E367" t="str">
            <v>Transferi javnim preduzećima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28710.355794239727</v>
          </cell>
          <cell r="CY367">
            <v>28710.355794239727</v>
          </cell>
          <cell r="CZ367">
            <v>28710.355794239727</v>
          </cell>
          <cell r="DA367">
            <v>28710.355794239727</v>
          </cell>
          <cell r="DB367">
            <v>28710.355794239727</v>
          </cell>
          <cell r="DC367">
            <v>28710.355794239727</v>
          </cell>
          <cell r="DD367">
            <v>28710.355794239727</v>
          </cell>
          <cell r="DE367">
            <v>28710.355794239727</v>
          </cell>
          <cell r="DF367">
            <v>28710.355794239727</v>
          </cell>
          <cell r="DG367">
            <v>28710.355794239727</v>
          </cell>
          <cell r="DH367">
            <v>28710.355794239727</v>
          </cell>
          <cell r="DI367">
            <v>28710.355794239727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</row>
        <row r="368">
          <cell r="A368">
            <v>0</v>
          </cell>
          <cell r="B368">
            <v>0</v>
          </cell>
          <cell r="C368">
            <v>441</v>
          </cell>
          <cell r="D368" t="str">
            <v>44p</v>
          </cell>
          <cell r="E368" t="str">
            <v>Kapitalni budžet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7522541.6666666651</v>
          </cell>
          <cell r="CY368">
            <v>7522541.6666666651</v>
          </cell>
          <cell r="CZ368">
            <v>7522541.6666666651</v>
          </cell>
          <cell r="DA368">
            <v>7522541.6666666651</v>
          </cell>
          <cell r="DB368">
            <v>7522541.6666666651</v>
          </cell>
          <cell r="DC368">
            <v>7522541.6666666651</v>
          </cell>
          <cell r="DD368">
            <v>7522541.6666666651</v>
          </cell>
          <cell r="DE368">
            <v>7522541.6666666651</v>
          </cell>
          <cell r="DF368">
            <v>7522541.6666666651</v>
          </cell>
          <cell r="DG368">
            <v>7522541.6666666651</v>
          </cell>
          <cell r="DH368">
            <v>7522541.6666666651</v>
          </cell>
          <cell r="DI368">
            <v>7522541.6666666651</v>
          </cell>
          <cell r="DJ368">
            <v>23724756.416666668</v>
          </cell>
          <cell r="DK368">
            <v>23724756.416666668</v>
          </cell>
          <cell r="DL368">
            <v>23724756.416666668</v>
          </cell>
          <cell r="DM368">
            <v>23724756.416666668</v>
          </cell>
          <cell r="DN368">
            <v>23724756.416666668</v>
          </cell>
          <cell r="DO368">
            <v>23724756.416666668</v>
          </cell>
          <cell r="DP368">
            <v>23724756.416666668</v>
          </cell>
          <cell r="DQ368">
            <v>23724756.416666668</v>
          </cell>
          <cell r="DR368">
            <v>23724756.416666668</v>
          </cell>
          <cell r="DS368">
            <v>23724756.416666668</v>
          </cell>
          <cell r="DT368">
            <v>23724756.416666668</v>
          </cell>
          <cell r="DU368">
            <v>23724756.416666668</v>
          </cell>
          <cell r="DV368">
            <v>27904816.666666668</v>
          </cell>
          <cell r="DW368">
            <v>27904816.666666668</v>
          </cell>
          <cell r="DX368">
            <v>27904816.666666668</v>
          </cell>
          <cell r="DY368">
            <v>27904816.666666668</v>
          </cell>
          <cell r="DZ368">
            <v>27904816.666666668</v>
          </cell>
          <cell r="EA368">
            <v>27904816.666666668</v>
          </cell>
          <cell r="EB368">
            <v>27904816.666666668</v>
          </cell>
          <cell r="EC368">
            <v>27904816.666666668</v>
          </cell>
          <cell r="ED368">
            <v>27904816.666666668</v>
          </cell>
          <cell r="EE368">
            <v>27904816.666666668</v>
          </cell>
          <cell r="EF368">
            <v>27904816.666666668</v>
          </cell>
          <cell r="EG368">
            <v>27904816.666666668</v>
          </cell>
          <cell r="EH368">
            <v>14153930</v>
          </cell>
          <cell r="EI368">
            <v>14153930</v>
          </cell>
          <cell r="EJ368">
            <v>14153930</v>
          </cell>
          <cell r="EK368">
            <v>14153930</v>
          </cell>
          <cell r="EL368">
            <v>14153930</v>
          </cell>
          <cell r="EM368">
            <v>14153930</v>
          </cell>
          <cell r="EN368">
            <v>33025836.670000002</v>
          </cell>
          <cell r="EO368">
            <v>33025836.670000002</v>
          </cell>
          <cell r="EP368">
            <v>33025836.670000002</v>
          </cell>
          <cell r="EQ368">
            <v>33025836.670000002</v>
          </cell>
          <cell r="ER368">
            <v>33025836.670000002</v>
          </cell>
          <cell r="ES368">
            <v>33025836.670000002</v>
          </cell>
          <cell r="ET368">
            <v>21472083.333333332</v>
          </cell>
          <cell r="EU368">
            <v>21472083.333333332</v>
          </cell>
          <cell r="EV368">
            <v>21472083.333333332</v>
          </cell>
          <cell r="EW368">
            <v>21472083.333333332</v>
          </cell>
          <cell r="EX368">
            <v>21472083.333333332</v>
          </cell>
          <cell r="EY368">
            <v>21472083.333333332</v>
          </cell>
          <cell r="EZ368">
            <v>26990416.666666664</v>
          </cell>
          <cell r="FA368">
            <v>26990416.666666664</v>
          </cell>
          <cell r="FB368">
            <v>26315416.666666701</v>
          </cell>
          <cell r="FC368">
            <v>26315416.666666701</v>
          </cell>
          <cell r="FD368">
            <v>26815416.670000002</v>
          </cell>
          <cell r="FE368">
            <v>26815416.66</v>
          </cell>
          <cell r="FF368">
            <v>26743749.989999995</v>
          </cell>
          <cell r="FG368">
            <v>26743749.989999995</v>
          </cell>
          <cell r="FH368">
            <v>26743749.989999995</v>
          </cell>
          <cell r="FI368">
            <v>26743749.989999995</v>
          </cell>
          <cell r="FJ368">
            <v>26743749.989999995</v>
          </cell>
          <cell r="FK368">
            <v>26743749.989999995</v>
          </cell>
          <cell r="FL368">
            <v>26743749.989999995</v>
          </cell>
          <cell r="FM368">
            <v>26743749.989999995</v>
          </cell>
          <cell r="FN368">
            <v>26743749.989999995</v>
          </cell>
          <cell r="FO368">
            <v>26743749.989999995</v>
          </cell>
          <cell r="FP368">
            <v>14243749.989999998</v>
          </cell>
          <cell r="FQ368">
            <v>14243750.109999999</v>
          </cell>
          <cell r="FR368">
            <v>320925000</v>
          </cell>
        </row>
        <row r="369">
          <cell r="A369">
            <v>0</v>
          </cell>
          <cell r="B369">
            <v>0</v>
          </cell>
          <cell r="C369">
            <v>441</v>
          </cell>
          <cell r="D369" t="str">
            <v>440p</v>
          </cell>
          <cell r="E369" t="str">
            <v>Kapitalni izdaci u tekućem budžetu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5664403.9874999989</v>
          </cell>
          <cell r="CM369">
            <v>5664403.9874999989</v>
          </cell>
          <cell r="CN369">
            <v>5664403.9874999989</v>
          </cell>
          <cell r="CO369">
            <v>5664403.9874999989</v>
          </cell>
          <cell r="CP369">
            <v>5664403.9874999989</v>
          </cell>
          <cell r="CQ369">
            <v>5664403.9874999989</v>
          </cell>
          <cell r="CR369">
            <v>5664403.9874999989</v>
          </cell>
          <cell r="CS369">
            <v>5664403.9874999989</v>
          </cell>
          <cell r="CT369">
            <v>5664403.9874999989</v>
          </cell>
          <cell r="CU369">
            <v>5664403.9874999989</v>
          </cell>
          <cell r="CV369">
            <v>5664403.9874999989</v>
          </cell>
          <cell r="CW369">
            <v>5664403.9874999989</v>
          </cell>
          <cell r="CX369">
            <v>862330.27666666661</v>
          </cell>
          <cell r="CY369">
            <v>862330.27666666661</v>
          </cell>
          <cell r="CZ369">
            <v>862330.27666666661</v>
          </cell>
          <cell r="DA369">
            <v>862330.27666666661</v>
          </cell>
          <cell r="DB369">
            <v>862330.27666666661</v>
          </cell>
          <cell r="DC369">
            <v>862330.27666666661</v>
          </cell>
          <cell r="DD369">
            <v>862330.27666666661</v>
          </cell>
          <cell r="DE369">
            <v>862330.27666666661</v>
          </cell>
          <cell r="DF369">
            <v>862330.27666666661</v>
          </cell>
          <cell r="DG369">
            <v>862330.27666666661</v>
          </cell>
          <cell r="DH369">
            <v>862330.27666666661</v>
          </cell>
          <cell r="DI369">
            <v>862330.27666666661</v>
          </cell>
          <cell r="DJ369">
            <v>1154156.4341666666</v>
          </cell>
          <cell r="DK369">
            <v>1154156.4341666666</v>
          </cell>
          <cell r="DL369">
            <v>1154156.4341666666</v>
          </cell>
          <cell r="DM369">
            <v>1154156.4341666666</v>
          </cell>
          <cell r="DN369">
            <v>1154156.4341666666</v>
          </cell>
          <cell r="DO369">
            <v>1154156.4341666666</v>
          </cell>
          <cell r="DP369">
            <v>1154156.4341666666</v>
          </cell>
          <cell r="DQ369">
            <v>1154156.4341666666</v>
          </cell>
          <cell r="DR369">
            <v>1154156.4341666666</v>
          </cell>
          <cell r="DS369">
            <v>1154156.4341666666</v>
          </cell>
          <cell r="DT369">
            <v>1154156.4341666666</v>
          </cell>
          <cell r="DU369">
            <v>1154156.4341666666</v>
          </cell>
          <cell r="DV369">
            <v>3369359.2083333335</v>
          </cell>
          <cell r="DW369">
            <v>3369359.2083333335</v>
          </cell>
          <cell r="DX369">
            <v>3369359.2083333335</v>
          </cell>
          <cell r="DY369">
            <v>3369359.2083333335</v>
          </cell>
          <cell r="DZ369">
            <v>3369359.2083333335</v>
          </cell>
          <cell r="EA369">
            <v>3369359.2083333335</v>
          </cell>
          <cell r="EB369">
            <v>3369359.2083333335</v>
          </cell>
          <cell r="EC369">
            <v>3369359.2083333335</v>
          </cell>
          <cell r="ED369">
            <v>3369359.2083333335</v>
          </cell>
          <cell r="EE369">
            <v>3369359.2083333335</v>
          </cell>
          <cell r="EF369">
            <v>3369359.2083333335</v>
          </cell>
          <cell r="EG369">
            <v>3369359.2083333335</v>
          </cell>
          <cell r="EH369">
            <v>2407128.2200000002</v>
          </cell>
          <cell r="EI369">
            <v>2407128.2200000002</v>
          </cell>
          <cell r="EJ369">
            <v>2407128.2200000002</v>
          </cell>
          <cell r="EK369">
            <v>2407128.2200000002</v>
          </cell>
          <cell r="EL369">
            <v>2407128.2200000002</v>
          </cell>
          <cell r="EM369">
            <v>2407128.2200000002</v>
          </cell>
          <cell r="EN369">
            <v>3610692.33</v>
          </cell>
          <cell r="EO369">
            <v>3610692.33</v>
          </cell>
          <cell r="EP369">
            <v>3610692.33</v>
          </cell>
          <cell r="EQ369">
            <v>3610692.33</v>
          </cell>
          <cell r="ER369">
            <v>3610692.33</v>
          </cell>
          <cell r="ES369">
            <v>3610692.33</v>
          </cell>
          <cell r="ET369">
            <v>3322124.294666667</v>
          </cell>
          <cell r="EU369">
            <v>3322124.294666667</v>
          </cell>
          <cell r="EV369">
            <v>3322124.294666667</v>
          </cell>
          <cell r="EW369">
            <v>3322124.294666667</v>
          </cell>
          <cell r="EX369">
            <v>3522124.2900000066</v>
          </cell>
          <cell r="EY369">
            <v>3322124.294666667</v>
          </cell>
          <cell r="EZ369">
            <v>4983186.4420000007</v>
          </cell>
          <cell r="FA369">
            <v>4983186.4420000007</v>
          </cell>
          <cell r="FB369">
            <v>5687111.6931666648</v>
          </cell>
          <cell r="FC369">
            <v>5687111.6931666648</v>
          </cell>
          <cell r="FD369">
            <v>5687111.6931666601</v>
          </cell>
          <cell r="FE369">
            <v>5687111.6931666601</v>
          </cell>
          <cell r="FF369">
            <v>4812459.1475000009</v>
          </cell>
          <cell r="FG369">
            <v>5271044.0675000008</v>
          </cell>
          <cell r="FH369">
            <v>5043677.4375000009</v>
          </cell>
          <cell r="FI369">
            <v>5031733.3975000009</v>
          </cell>
          <cell r="FJ369">
            <v>4720622.4975000015</v>
          </cell>
          <cell r="FK369">
            <v>4690580.477500001</v>
          </cell>
          <cell r="FL369">
            <v>5014205.3275000015</v>
          </cell>
          <cell r="FM369">
            <v>4967667.1475000018</v>
          </cell>
          <cell r="FN369">
            <v>4972709.1475000018</v>
          </cell>
          <cell r="FO369">
            <v>4947709.1475000018</v>
          </cell>
          <cell r="FP369">
            <v>4786209.1475000018</v>
          </cell>
          <cell r="FQ369">
            <v>4798442.6775000012</v>
          </cell>
          <cell r="FR369">
            <v>56657059.620000012</v>
          </cell>
        </row>
        <row r="370">
          <cell r="D370" t="str">
            <v>4411p</v>
          </cell>
          <cell r="E370" t="str">
            <v>Izdaci za infrastrukturu opšeg značaja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2236700</v>
          </cell>
          <cell r="CM370">
            <v>2236700</v>
          </cell>
          <cell r="CN370">
            <v>2236700</v>
          </cell>
          <cell r="CO370">
            <v>2236700</v>
          </cell>
          <cell r="CP370">
            <v>2236700</v>
          </cell>
          <cell r="CQ370">
            <v>2236700</v>
          </cell>
          <cell r="CR370">
            <v>2236700</v>
          </cell>
          <cell r="CS370">
            <v>2236700</v>
          </cell>
          <cell r="CT370">
            <v>2236700</v>
          </cell>
          <cell r="CU370">
            <v>2236700</v>
          </cell>
          <cell r="CV370">
            <v>2236700</v>
          </cell>
          <cell r="CW370">
            <v>2236700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12291.666666666666</v>
          </cell>
          <cell r="DK370">
            <v>12291.666666666666</v>
          </cell>
          <cell r="DL370">
            <v>12291.666666666666</v>
          </cell>
          <cell r="DM370">
            <v>12291.666666666666</v>
          </cell>
          <cell r="DN370">
            <v>12291.666666666666</v>
          </cell>
          <cell r="DO370">
            <v>12291.666666666666</v>
          </cell>
          <cell r="DP370">
            <v>12291.666666666666</v>
          </cell>
          <cell r="DQ370">
            <v>12291.666666666666</v>
          </cell>
          <cell r="DR370">
            <v>12291.666666666666</v>
          </cell>
          <cell r="DS370">
            <v>12291.666666666666</v>
          </cell>
          <cell r="DT370">
            <v>12291.666666666666</v>
          </cell>
          <cell r="DU370">
            <v>12291.666666666666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4412p</v>
          </cell>
          <cell r="E371" t="str">
            <v>Izdaci za lokalnu infrastrukturu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594416.66666666663</v>
          </cell>
          <cell r="CM371">
            <v>594416.66666666663</v>
          </cell>
          <cell r="CN371">
            <v>594416.66666666663</v>
          </cell>
          <cell r="CO371">
            <v>594416.66666666663</v>
          </cell>
          <cell r="CP371">
            <v>594416.66666666663</v>
          </cell>
          <cell r="CQ371">
            <v>594416.66666666663</v>
          </cell>
          <cell r="CR371">
            <v>594416.66666666663</v>
          </cell>
          <cell r="CS371">
            <v>594416.66666666663</v>
          </cell>
          <cell r="CT371">
            <v>594416.66666666663</v>
          </cell>
          <cell r="CU371">
            <v>594416.66666666663</v>
          </cell>
          <cell r="CV371">
            <v>594416.66666666663</v>
          </cell>
          <cell r="CW371">
            <v>594416.66666666663</v>
          </cell>
          <cell r="CX371">
            <v>117613.29480916439</v>
          </cell>
          <cell r="CY371">
            <v>117613.29480916439</v>
          </cell>
          <cell r="CZ371">
            <v>117613.29480916439</v>
          </cell>
          <cell r="DA371">
            <v>117613.29480916439</v>
          </cell>
          <cell r="DB371">
            <v>117613.29480916439</v>
          </cell>
          <cell r="DC371">
            <v>117613.29480916439</v>
          </cell>
          <cell r="DD371">
            <v>117613.29480916439</v>
          </cell>
          <cell r="DE371">
            <v>117613.29480916439</v>
          </cell>
          <cell r="DF371">
            <v>117613.29480916439</v>
          </cell>
          <cell r="DG371">
            <v>117613.29480916439</v>
          </cell>
          <cell r="DH371">
            <v>117613.29480916439</v>
          </cell>
          <cell r="DI371">
            <v>117613.29480916439</v>
          </cell>
          <cell r="DJ371">
            <v>107500</v>
          </cell>
          <cell r="DK371">
            <v>107500</v>
          </cell>
          <cell r="DL371">
            <v>107500</v>
          </cell>
          <cell r="DM371">
            <v>107500</v>
          </cell>
          <cell r="DN371">
            <v>107500</v>
          </cell>
          <cell r="DO371">
            <v>107500</v>
          </cell>
          <cell r="DP371">
            <v>107500</v>
          </cell>
          <cell r="DQ371">
            <v>107500</v>
          </cell>
          <cell r="DR371">
            <v>107500</v>
          </cell>
          <cell r="DS371">
            <v>107500</v>
          </cell>
          <cell r="DT371">
            <v>107500</v>
          </cell>
          <cell r="DU371">
            <v>107500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4413p</v>
          </cell>
          <cell r="E372" t="str">
            <v>Izdaci za građevinske objekte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2233758.3333333335</v>
          </cell>
          <cell r="CM372">
            <v>2233758.3333333335</v>
          </cell>
          <cell r="CN372">
            <v>2233758.3333333335</v>
          </cell>
          <cell r="CO372">
            <v>2233758.3333333335</v>
          </cell>
          <cell r="CP372">
            <v>2233758.3333333335</v>
          </cell>
          <cell r="CQ372">
            <v>2233758.3333333335</v>
          </cell>
          <cell r="CR372">
            <v>2233758.3333333335</v>
          </cell>
          <cell r="CS372">
            <v>2233758.3333333335</v>
          </cell>
          <cell r="CT372">
            <v>2233758.3333333335</v>
          </cell>
          <cell r="CU372">
            <v>2233758.3333333335</v>
          </cell>
          <cell r="CV372">
            <v>2233758.3333333335</v>
          </cell>
          <cell r="CW372">
            <v>2233758.3333333335</v>
          </cell>
          <cell r="CX372">
            <v>79324.214022424232</v>
          </cell>
          <cell r="CY372">
            <v>79324.214022424232</v>
          </cell>
          <cell r="CZ372">
            <v>79324.214022424232</v>
          </cell>
          <cell r="DA372">
            <v>79324.214022424232</v>
          </cell>
          <cell r="DB372">
            <v>79324.214022424232</v>
          </cell>
          <cell r="DC372">
            <v>79324.214022424232</v>
          </cell>
          <cell r="DD372">
            <v>79324.214022424232</v>
          </cell>
          <cell r="DE372">
            <v>79324.214022424232</v>
          </cell>
          <cell r="DF372">
            <v>79324.214022424232</v>
          </cell>
          <cell r="DG372">
            <v>79324.214022424232</v>
          </cell>
          <cell r="DH372">
            <v>79324.214022424232</v>
          </cell>
          <cell r="DI372">
            <v>79324.214022424232</v>
          </cell>
          <cell r="DJ372">
            <v>97158.333333333328</v>
          </cell>
          <cell r="DK372">
            <v>97158.333333333328</v>
          </cell>
          <cell r="DL372">
            <v>97158.333333333328</v>
          </cell>
          <cell r="DM372">
            <v>97158.333333333328</v>
          </cell>
          <cell r="DN372">
            <v>97158.333333333328</v>
          </cell>
          <cell r="DO372">
            <v>97158.333333333328</v>
          </cell>
          <cell r="DP372">
            <v>97158.333333333328</v>
          </cell>
          <cell r="DQ372">
            <v>97158.333333333328</v>
          </cell>
          <cell r="DR372">
            <v>97158.333333333328</v>
          </cell>
          <cell r="DS372">
            <v>97158.333333333328</v>
          </cell>
          <cell r="DT372">
            <v>97158.333333333328</v>
          </cell>
          <cell r="DU372">
            <v>97158.333333333328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4414p</v>
          </cell>
          <cell r="E373" t="str">
            <v>Izdaci za uređenje zemljišta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54350</v>
          </cell>
          <cell r="CM373">
            <v>54350</v>
          </cell>
          <cell r="CN373">
            <v>54350</v>
          </cell>
          <cell r="CO373">
            <v>54350</v>
          </cell>
          <cell r="CP373">
            <v>54350</v>
          </cell>
          <cell r="CQ373">
            <v>54350</v>
          </cell>
          <cell r="CR373">
            <v>54350</v>
          </cell>
          <cell r="CS373">
            <v>54350</v>
          </cell>
          <cell r="CT373">
            <v>54350</v>
          </cell>
          <cell r="CU373">
            <v>54350</v>
          </cell>
          <cell r="CV373">
            <v>54350</v>
          </cell>
          <cell r="CW373">
            <v>54350</v>
          </cell>
          <cell r="CX373">
            <v>51249.018233773408</v>
          </cell>
          <cell r="CY373">
            <v>51249.018233773408</v>
          </cell>
          <cell r="CZ373">
            <v>51249.018233773408</v>
          </cell>
          <cell r="DA373">
            <v>51249.018233773408</v>
          </cell>
          <cell r="DB373">
            <v>51249.018233773408</v>
          </cell>
          <cell r="DC373">
            <v>51249.018233773408</v>
          </cell>
          <cell r="DD373">
            <v>51249.018233773408</v>
          </cell>
          <cell r="DE373">
            <v>51249.018233773408</v>
          </cell>
          <cell r="DF373">
            <v>51249.018233773408</v>
          </cell>
          <cell r="DG373">
            <v>51249.018233773408</v>
          </cell>
          <cell r="DH373">
            <v>51249.018233773408</v>
          </cell>
          <cell r="DI373">
            <v>51249.018233773408</v>
          </cell>
          <cell r="DJ373">
            <v>52016.666666666664</v>
          </cell>
          <cell r="DK373">
            <v>52016.666666666664</v>
          </cell>
          <cell r="DL373">
            <v>52016.666666666664</v>
          </cell>
          <cell r="DM373">
            <v>52016.666666666664</v>
          </cell>
          <cell r="DN373">
            <v>52016.666666666664</v>
          </cell>
          <cell r="DO373">
            <v>52016.666666666664</v>
          </cell>
          <cell r="DP373">
            <v>52016.666666666664</v>
          </cell>
          <cell r="DQ373">
            <v>52016.666666666664</v>
          </cell>
          <cell r="DR373">
            <v>52016.666666666664</v>
          </cell>
          <cell r="DS373">
            <v>52016.666666666664</v>
          </cell>
          <cell r="DT373">
            <v>52016.666666666664</v>
          </cell>
          <cell r="DU373">
            <v>52016.666666666664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D374" t="str">
            <v>4415p</v>
          </cell>
          <cell r="E374" t="str">
            <v>Izdaci za opremu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453751.5708333333</v>
          </cell>
          <cell r="CM374">
            <v>453751.5708333333</v>
          </cell>
          <cell r="CN374">
            <v>453751.5708333333</v>
          </cell>
          <cell r="CO374">
            <v>453751.5708333333</v>
          </cell>
          <cell r="CP374">
            <v>453751.5708333333</v>
          </cell>
          <cell r="CQ374">
            <v>453751.5708333333</v>
          </cell>
          <cell r="CR374">
            <v>453751.5708333333</v>
          </cell>
          <cell r="CS374">
            <v>453751.5708333333</v>
          </cell>
          <cell r="CT374">
            <v>453751.5708333333</v>
          </cell>
          <cell r="CU374">
            <v>453751.5708333333</v>
          </cell>
          <cell r="CV374">
            <v>453751.5708333333</v>
          </cell>
          <cell r="CW374">
            <v>453751.5708333333</v>
          </cell>
          <cell r="CX374">
            <v>499741.32811873348</v>
          </cell>
          <cell r="CY374">
            <v>499741.32811873348</v>
          </cell>
          <cell r="CZ374">
            <v>499741.32811873348</v>
          </cell>
          <cell r="DA374">
            <v>499741.32811873348</v>
          </cell>
          <cell r="DB374">
            <v>499741.32811873348</v>
          </cell>
          <cell r="DC374">
            <v>499741.32811873348</v>
          </cell>
          <cell r="DD374">
            <v>499741.32811873348</v>
          </cell>
          <cell r="DE374">
            <v>499741.32811873348</v>
          </cell>
          <cell r="DF374">
            <v>499741.32811873348</v>
          </cell>
          <cell r="DG374">
            <v>499741.32811873348</v>
          </cell>
          <cell r="DH374">
            <v>499741.32811873348</v>
          </cell>
          <cell r="DI374">
            <v>499741.32811873348</v>
          </cell>
          <cell r="DJ374">
            <v>695586.18499999994</v>
          </cell>
          <cell r="DK374">
            <v>695586.18499999994</v>
          </cell>
          <cell r="DL374">
            <v>695586.18499999994</v>
          </cell>
          <cell r="DM374">
            <v>695586.18499999994</v>
          </cell>
          <cell r="DN374">
            <v>695586.18499999994</v>
          </cell>
          <cell r="DO374">
            <v>695586.18499999994</v>
          </cell>
          <cell r="DP374">
            <v>695586.18499999994</v>
          </cell>
          <cell r="DQ374">
            <v>695586.18499999994</v>
          </cell>
          <cell r="DR374">
            <v>695586.18499999994</v>
          </cell>
          <cell r="DS374">
            <v>695586.18499999994</v>
          </cell>
          <cell r="DT374">
            <v>695586.18499999994</v>
          </cell>
          <cell r="DU374">
            <v>695586.18499999994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</row>
        <row r="375">
          <cell r="D375" t="str">
            <v>4416p</v>
          </cell>
          <cell r="E375" t="str">
            <v>Izdaci za investiciono održavanje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83094.083333333328</v>
          </cell>
          <cell r="CM375">
            <v>83094.083333333328</v>
          </cell>
          <cell r="CN375">
            <v>83094.083333333328</v>
          </cell>
          <cell r="CO375">
            <v>83094.083333333328</v>
          </cell>
          <cell r="CP375">
            <v>83094.083333333328</v>
          </cell>
          <cell r="CQ375">
            <v>83094.083333333328</v>
          </cell>
          <cell r="CR375">
            <v>83094.083333333328</v>
          </cell>
          <cell r="CS375">
            <v>83094.083333333328</v>
          </cell>
          <cell r="CT375">
            <v>83094.083333333328</v>
          </cell>
          <cell r="CU375">
            <v>83094.083333333328</v>
          </cell>
          <cell r="CV375">
            <v>83094.083333333328</v>
          </cell>
          <cell r="CW375">
            <v>83094.083333333328</v>
          </cell>
          <cell r="CX375">
            <v>102086.89323030265</v>
          </cell>
          <cell r="CY375">
            <v>102086.89323030265</v>
          </cell>
          <cell r="CZ375">
            <v>102086.89323030265</v>
          </cell>
          <cell r="DA375">
            <v>102086.89323030265</v>
          </cell>
          <cell r="DB375">
            <v>102086.89323030265</v>
          </cell>
          <cell r="DC375">
            <v>102086.89323030265</v>
          </cell>
          <cell r="DD375">
            <v>102086.89323030265</v>
          </cell>
          <cell r="DE375">
            <v>102086.89323030265</v>
          </cell>
          <cell r="DF375">
            <v>102086.89323030265</v>
          </cell>
          <cell r="DG375">
            <v>102086.89323030265</v>
          </cell>
          <cell r="DH375">
            <v>102086.89323030265</v>
          </cell>
          <cell r="DI375">
            <v>102086.89323030265</v>
          </cell>
          <cell r="DJ375">
            <v>174020.24916666668</v>
          </cell>
          <cell r="DK375">
            <v>174020.24916666668</v>
          </cell>
          <cell r="DL375">
            <v>174020.24916666668</v>
          </cell>
          <cell r="DM375">
            <v>174020.24916666668</v>
          </cell>
          <cell r="DN375">
            <v>174020.24916666668</v>
          </cell>
          <cell r="DO375">
            <v>174020.24916666668</v>
          </cell>
          <cell r="DP375">
            <v>174020.24916666668</v>
          </cell>
          <cell r="DQ375">
            <v>174020.24916666668</v>
          </cell>
          <cell r="DR375">
            <v>174020.24916666668</v>
          </cell>
          <cell r="DS375">
            <v>174020.24916666668</v>
          </cell>
          <cell r="DT375">
            <v>174020.24916666668</v>
          </cell>
          <cell r="DU375">
            <v>174020.24916666668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</row>
        <row r="376">
          <cell r="D376" t="str">
            <v>4417p</v>
          </cell>
          <cell r="E376" t="str">
            <v>Izdaci za zalihe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8333.3333333333339</v>
          </cell>
          <cell r="CM376">
            <v>8333.3333333333339</v>
          </cell>
          <cell r="CN376">
            <v>8333.3333333333339</v>
          </cell>
          <cell r="CO376">
            <v>8333.3333333333339</v>
          </cell>
          <cell r="CP376">
            <v>8333.3333333333339</v>
          </cell>
          <cell r="CQ376">
            <v>8333.3333333333339</v>
          </cell>
          <cell r="CR376">
            <v>8333.3333333333339</v>
          </cell>
          <cell r="CS376">
            <v>8333.3333333333339</v>
          </cell>
          <cell r="CT376">
            <v>8333.3333333333339</v>
          </cell>
          <cell r="CU376">
            <v>8333.3333333333339</v>
          </cell>
          <cell r="CV376">
            <v>8333.3333333333339</v>
          </cell>
          <cell r="CW376">
            <v>8333.3333333333339</v>
          </cell>
          <cell r="CX376">
            <v>12315.528252268523</v>
          </cell>
          <cell r="CY376">
            <v>12315.528252268523</v>
          </cell>
          <cell r="CZ376">
            <v>12315.528252268523</v>
          </cell>
          <cell r="DA376">
            <v>12315.528252268523</v>
          </cell>
          <cell r="DB376">
            <v>12315.528252268523</v>
          </cell>
          <cell r="DC376">
            <v>12315.528252268523</v>
          </cell>
          <cell r="DD376">
            <v>12315.528252268523</v>
          </cell>
          <cell r="DE376">
            <v>12315.528252268523</v>
          </cell>
          <cell r="DF376">
            <v>12315.528252268523</v>
          </cell>
          <cell r="DG376">
            <v>12315.528252268523</v>
          </cell>
          <cell r="DH376">
            <v>12315.528252268523</v>
          </cell>
          <cell r="DI376">
            <v>12315.528252268523</v>
          </cell>
          <cell r="DJ376">
            <v>15583.333333333334</v>
          </cell>
          <cell r="DK376">
            <v>15583.333333333334</v>
          </cell>
          <cell r="DL376">
            <v>15583.333333333334</v>
          </cell>
          <cell r="DM376">
            <v>15583.333333333334</v>
          </cell>
          <cell r="DN376">
            <v>15583.333333333334</v>
          </cell>
          <cell r="DO376">
            <v>15583.333333333334</v>
          </cell>
          <cell r="DP376">
            <v>15583.333333333334</v>
          </cell>
          <cell r="DQ376">
            <v>15583.333333333334</v>
          </cell>
          <cell r="DR376">
            <v>15583.333333333334</v>
          </cell>
          <cell r="DS376">
            <v>15583.333333333334</v>
          </cell>
          <cell r="DT376">
            <v>15583.333333333334</v>
          </cell>
          <cell r="DU376">
            <v>15583.333333333334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4418p</v>
          </cell>
          <cell r="E377" t="str">
            <v>Izdaci za kupovinu hartija od vrijednosti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X377">
            <v>70000000</v>
          </cell>
          <cell r="FF377">
            <v>26666.67</v>
          </cell>
          <cell r="FG377">
            <v>26666.67</v>
          </cell>
          <cell r="FH377">
            <v>26666.67</v>
          </cell>
          <cell r="FI377">
            <v>39926666.670000002</v>
          </cell>
          <cell r="FJ377">
            <v>26666.67</v>
          </cell>
          <cell r="FK377">
            <v>26666.67</v>
          </cell>
          <cell r="FL377">
            <v>26666.67</v>
          </cell>
          <cell r="FM377">
            <v>26666.67</v>
          </cell>
          <cell r="FN377">
            <v>26666.67</v>
          </cell>
          <cell r="FO377">
            <v>26666.67</v>
          </cell>
          <cell r="FP377">
            <v>26666.67</v>
          </cell>
          <cell r="FQ377">
            <v>26666.63</v>
          </cell>
          <cell r="FR377">
            <v>40220000.000000015</v>
          </cell>
        </row>
        <row r="378">
          <cell r="D378" t="str">
            <v>4419p</v>
          </cell>
          <cell r="E378" t="str">
            <v>Ostali kapitalni izdaci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A379" t="str">
            <v xml:space="preserve"> </v>
          </cell>
          <cell r="B379">
            <v>45</v>
          </cell>
          <cell r="C379">
            <v>0</v>
          </cell>
          <cell r="D379" t="str">
            <v>p</v>
          </cell>
          <cell r="E379" t="str">
            <v>Krediti i pozajmice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143333.33333333334</v>
          </cell>
          <cell r="CM379">
            <v>143333.33333333334</v>
          </cell>
          <cell r="CN379">
            <v>143333.33333333334</v>
          </cell>
          <cell r="CO379">
            <v>143333.33333333334</v>
          </cell>
          <cell r="CP379">
            <v>143333.33333333334</v>
          </cell>
          <cell r="CQ379">
            <v>143333.33333333334</v>
          </cell>
          <cell r="CR379">
            <v>143333.33333333334</v>
          </cell>
          <cell r="CS379">
            <v>143333.33333333334</v>
          </cell>
          <cell r="CT379">
            <v>143333.33333333334</v>
          </cell>
          <cell r="CU379">
            <v>143333.33333333334</v>
          </cell>
          <cell r="CV379">
            <v>143333.33333333334</v>
          </cell>
          <cell r="CW379">
            <v>143333.33333333334</v>
          </cell>
          <cell r="CX379">
            <v>178333.33333333334</v>
          </cell>
          <cell r="CY379">
            <v>178333.33333333334</v>
          </cell>
          <cell r="CZ379">
            <v>178333.33333333334</v>
          </cell>
          <cell r="DA379">
            <v>178333.33333333334</v>
          </cell>
          <cell r="DB379">
            <v>178333.33333333334</v>
          </cell>
          <cell r="DC379">
            <v>178333.33333333334</v>
          </cell>
          <cell r="DD379">
            <v>178333.33333333334</v>
          </cell>
          <cell r="DE379">
            <v>178333.33333333334</v>
          </cell>
          <cell r="DF379">
            <v>178333.33333333334</v>
          </cell>
          <cell r="DG379">
            <v>178333.33333333334</v>
          </cell>
          <cell r="DH379">
            <v>178333.33333333334</v>
          </cell>
          <cell r="DI379">
            <v>178333.33333333334</v>
          </cell>
          <cell r="DJ379">
            <v>187500</v>
          </cell>
          <cell r="DK379">
            <v>187500</v>
          </cell>
          <cell r="DL379">
            <v>187500</v>
          </cell>
          <cell r="DM379">
            <v>187500</v>
          </cell>
          <cell r="DN379">
            <v>187500</v>
          </cell>
          <cell r="DO379">
            <v>187500</v>
          </cell>
          <cell r="DP379">
            <v>187500</v>
          </cell>
          <cell r="DQ379">
            <v>187500</v>
          </cell>
          <cell r="DR379">
            <v>187500</v>
          </cell>
          <cell r="DS379">
            <v>187500</v>
          </cell>
          <cell r="DT379">
            <v>187500</v>
          </cell>
          <cell r="DU379">
            <v>187500</v>
          </cell>
          <cell r="DV379">
            <v>195833.33333333334</v>
          </cell>
          <cell r="DW379">
            <v>195833.33333333334</v>
          </cell>
          <cell r="DX379">
            <v>195833.33333333334</v>
          </cell>
          <cell r="DY379">
            <v>195833.33333333334</v>
          </cell>
          <cell r="DZ379">
            <v>195833.33333333334</v>
          </cell>
          <cell r="EA379">
            <v>195833.33333333334</v>
          </cell>
          <cell r="EB379">
            <v>195833.33333333334</v>
          </cell>
          <cell r="EC379">
            <v>195833.33333333334</v>
          </cell>
          <cell r="ED379">
            <v>195833.33333333334</v>
          </cell>
          <cell r="EE379">
            <v>195833.33333333334</v>
          </cell>
          <cell r="EF379">
            <v>195833.33333333334</v>
          </cell>
          <cell r="EG379">
            <v>195833.33333333334</v>
          </cell>
          <cell r="EH379">
            <v>202083.33333333334</v>
          </cell>
          <cell r="EI379">
            <v>202083.33333333334</v>
          </cell>
          <cell r="EJ379">
            <v>202083.33333333334</v>
          </cell>
          <cell r="EK379">
            <v>202083.33333333334</v>
          </cell>
          <cell r="EL379">
            <v>202083.33333333334</v>
          </cell>
          <cell r="EM379">
            <v>202083.33333333334</v>
          </cell>
          <cell r="EN379">
            <v>202083.33333333334</v>
          </cell>
          <cell r="EO379">
            <v>202083.33333333334</v>
          </cell>
          <cell r="EP379">
            <v>202083.33333333334</v>
          </cell>
          <cell r="EQ379">
            <v>202083.33333333334</v>
          </cell>
          <cell r="ER379">
            <v>202083.33333333334</v>
          </cell>
          <cell r="ES379">
            <v>202083.33333333334</v>
          </cell>
          <cell r="ET379">
            <v>239583.41666666666</v>
          </cell>
          <cell r="EU379">
            <v>239583.41666666666</v>
          </cell>
          <cell r="EV379">
            <v>239583.41666666666</v>
          </cell>
          <cell r="EW379">
            <v>239583.41666666666</v>
          </cell>
          <cell r="EX379">
            <v>239583.41666666666</v>
          </cell>
          <cell r="EY379">
            <v>239583.41666666666</v>
          </cell>
          <cell r="EZ379">
            <v>239583.41666666666</v>
          </cell>
          <cell r="FA379">
            <v>239583.41666666666</v>
          </cell>
          <cell r="FB379">
            <v>239583.41666666666</v>
          </cell>
          <cell r="FC379">
            <v>239583.41666666666</v>
          </cell>
          <cell r="FD379">
            <v>239583.41666666666</v>
          </cell>
          <cell r="FE379">
            <v>239583.41666666666</v>
          </cell>
          <cell r="FF379">
            <v>190000.08333333334</v>
          </cell>
          <cell r="FG379">
            <v>190000.08333333334</v>
          </cell>
          <cell r="FH379">
            <v>190000.08333333334</v>
          </cell>
          <cell r="FI379">
            <v>190000.08333333334</v>
          </cell>
          <cell r="FJ379">
            <v>190000.08333333334</v>
          </cell>
          <cell r="FK379">
            <v>190000.08333333334</v>
          </cell>
          <cell r="FL379">
            <v>190000.08333333334</v>
          </cell>
          <cell r="FM379">
            <v>190000.08333333334</v>
          </cell>
          <cell r="FN379">
            <v>190000.08333333334</v>
          </cell>
          <cell r="FO379">
            <v>190000.08333333334</v>
          </cell>
          <cell r="FP379">
            <v>190000.08333333334</v>
          </cell>
          <cell r="FQ379">
            <v>190000.08333333334</v>
          </cell>
          <cell r="FR379">
            <v>2280000.9999999995</v>
          </cell>
        </row>
        <row r="380">
          <cell r="C380">
            <v>451</v>
          </cell>
          <cell r="D380" t="str">
            <v>451p</v>
          </cell>
          <cell r="E380" t="str">
            <v>Pozajmice i krediti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143333.33333333334</v>
          </cell>
          <cell r="CM380">
            <v>143333.33333333334</v>
          </cell>
          <cell r="CN380">
            <v>143333.33333333334</v>
          </cell>
          <cell r="CO380">
            <v>143333.33333333334</v>
          </cell>
          <cell r="CP380">
            <v>143333.33333333334</v>
          </cell>
          <cell r="CQ380">
            <v>143333.33333333334</v>
          </cell>
          <cell r="CR380">
            <v>143333.33333333334</v>
          </cell>
          <cell r="CS380">
            <v>143333.33333333334</v>
          </cell>
          <cell r="CT380">
            <v>143333.33333333334</v>
          </cell>
          <cell r="CU380">
            <v>143333.33333333334</v>
          </cell>
          <cell r="CV380">
            <v>143333.33333333334</v>
          </cell>
          <cell r="CW380">
            <v>143333.33333333334</v>
          </cell>
          <cell r="CX380">
            <v>178333.33333333334</v>
          </cell>
          <cell r="CY380">
            <v>178333.33333333334</v>
          </cell>
          <cell r="CZ380">
            <v>178333.33333333334</v>
          </cell>
          <cell r="DA380">
            <v>178333.33333333334</v>
          </cell>
          <cell r="DB380">
            <v>178333.33333333334</v>
          </cell>
          <cell r="DC380">
            <v>178333.33333333334</v>
          </cell>
          <cell r="DD380">
            <v>178333.33333333334</v>
          </cell>
          <cell r="DE380">
            <v>178333.33333333334</v>
          </cell>
          <cell r="DF380">
            <v>178333.33333333334</v>
          </cell>
          <cell r="DG380">
            <v>178333.33333333334</v>
          </cell>
          <cell r="DH380">
            <v>178333.33333333334</v>
          </cell>
          <cell r="DI380">
            <v>178333.33333333334</v>
          </cell>
          <cell r="DJ380">
            <v>187500</v>
          </cell>
          <cell r="DK380">
            <v>187500</v>
          </cell>
          <cell r="DL380">
            <v>187500</v>
          </cell>
          <cell r="DM380">
            <v>187500</v>
          </cell>
          <cell r="DN380">
            <v>187500</v>
          </cell>
          <cell r="DO380">
            <v>187500</v>
          </cell>
          <cell r="DP380">
            <v>187500</v>
          </cell>
          <cell r="DQ380">
            <v>187500</v>
          </cell>
          <cell r="DR380">
            <v>187500</v>
          </cell>
          <cell r="DS380">
            <v>187500</v>
          </cell>
          <cell r="DT380">
            <v>187500</v>
          </cell>
          <cell r="DU380">
            <v>187500</v>
          </cell>
          <cell r="DV380">
            <v>195833.33333333334</v>
          </cell>
          <cell r="DW380">
            <v>195833.33333333334</v>
          </cell>
          <cell r="DX380">
            <v>195833.33333333334</v>
          </cell>
          <cell r="DY380">
            <v>195833.33333333334</v>
          </cell>
          <cell r="DZ380">
            <v>195833.33333333334</v>
          </cell>
          <cell r="EA380">
            <v>195833.33333333334</v>
          </cell>
          <cell r="EB380">
            <v>195833.33333333334</v>
          </cell>
          <cell r="EC380">
            <v>195833.33333333334</v>
          </cell>
          <cell r="ED380">
            <v>195833.33333333334</v>
          </cell>
          <cell r="EE380">
            <v>195833.33333333334</v>
          </cell>
          <cell r="EF380">
            <v>195833.33333333334</v>
          </cell>
          <cell r="EG380">
            <v>195833.33333333334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4511p</v>
          </cell>
          <cell r="E381" t="str">
            <v>Pozajmice i krediti nefinansijskim institucijama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4512p</v>
          </cell>
          <cell r="E382" t="str">
            <v>Pozajmice i krediti finansijskim institucijama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4513p</v>
          </cell>
          <cell r="E383" t="str">
            <v>Pozajmice i krediti pojedincima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100000</v>
          </cell>
          <cell r="CM383">
            <v>100000</v>
          </cell>
          <cell r="CN383">
            <v>100000</v>
          </cell>
          <cell r="CO383">
            <v>100000</v>
          </cell>
          <cell r="CP383">
            <v>100000</v>
          </cell>
          <cell r="CQ383">
            <v>100000</v>
          </cell>
          <cell r="CR383">
            <v>100000</v>
          </cell>
          <cell r="CS383">
            <v>100000</v>
          </cell>
          <cell r="CT383">
            <v>100000</v>
          </cell>
          <cell r="CU383">
            <v>100000</v>
          </cell>
          <cell r="CV383">
            <v>100000</v>
          </cell>
          <cell r="CW383">
            <v>100000</v>
          </cell>
          <cell r="CX383">
            <v>114166.66666666667</v>
          </cell>
          <cell r="CY383">
            <v>114166.66666666667</v>
          </cell>
          <cell r="CZ383">
            <v>114166.66666666667</v>
          </cell>
          <cell r="DA383">
            <v>114166.66666666667</v>
          </cell>
          <cell r="DB383">
            <v>114166.66666666667</v>
          </cell>
          <cell r="DC383">
            <v>114166.66666666667</v>
          </cell>
          <cell r="DD383">
            <v>114166.66666666667</v>
          </cell>
          <cell r="DE383">
            <v>114166.66666666667</v>
          </cell>
          <cell r="DF383">
            <v>114166.66666666667</v>
          </cell>
          <cell r="DG383">
            <v>114166.66666666667</v>
          </cell>
          <cell r="DH383">
            <v>114166.66666666667</v>
          </cell>
          <cell r="DI383">
            <v>114166.66666666667</v>
          </cell>
          <cell r="DJ383">
            <v>120833.33333333333</v>
          </cell>
          <cell r="DK383">
            <v>120833.33333333333</v>
          </cell>
          <cell r="DL383">
            <v>120833.33333333333</v>
          </cell>
          <cell r="DM383">
            <v>120833.33333333333</v>
          </cell>
          <cell r="DN383">
            <v>120833.33333333333</v>
          </cell>
          <cell r="DO383">
            <v>120833.33333333333</v>
          </cell>
          <cell r="DP383">
            <v>120833.33333333333</v>
          </cell>
          <cell r="DQ383">
            <v>120833.33333333333</v>
          </cell>
          <cell r="DR383">
            <v>120833.33333333333</v>
          </cell>
          <cell r="DS383">
            <v>120833.33333333333</v>
          </cell>
          <cell r="DT383">
            <v>120833.33333333333</v>
          </cell>
          <cell r="DU383">
            <v>120833.33333333333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4514p</v>
          </cell>
          <cell r="E384" t="str">
            <v>Pozajmice i krediti vanbudžetskim fondovima i opštinama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D385" t="str">
            <v>4515p</v>
          </cell>
          <cell r="E385" t="str">
            <v>Ostale pozajmice i krediti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43333.333333333336</v>
          </cell>
          <cell r="CM385">
            <v>43333.333333333336</v>
          </cell>
          <cell r="CN385">
            <v>43333.333333333336</v>
          </cell>
          <cell r="CO385">
            <v>43333.333333333336</v>
          </cell>
          <cell r="CP385">
            <v>43333.333333333336</v>
          </cell>
          <cell r="CQ385">
            <v>43333.333333333336</v>
          </cell>
          <cell r="CR385">
            <v>43333.333333333336</v>
          </cell>
          <cell r="CS385">
            <v>43333.333333333336</v>
          </cell>
          <cell r="CT385">
            <v>43333.333333333336</v>
          </cell>
          <cell r="CU385">
            <v>43333.333333333336</v>
          </cell>
          <cell r="CV385">
            <v>43333.333333333336</v>
          </cell>
          <cell r="CW385">
            <v>43333.333333333336</v>
          </cell>
          <cell r="CX385">
            <v>64166.666666666664</v>
          </cell>
          <cell r="CY385">
            <v>64166.666666666664</v>
          </cell>
          <cell r="CZ385">
            <v>64166.666666666664</v>
          </cell>
          <cell r="DA385">
            <v>64166.666666666664</v>
          </cell>
          <cell r="DB385">
            <v>64166.666666666664</v>
          </cell>
          <cell r="DC385">
            <v>64166.666666666664</v>
          </cell>
          <cell r="DD385">
            <v>64166.666666666664</v>
          </cell>
          <cell r="DE385">
            <v>64166.666666666664</v>
          </cell>
          <cell r="DF385">
            <v>64166.666666666664</v>
          </cell>
          <cell r="DG385">
            <v>64166.666666666664</v>
          </cell>
          <cell r="DH385">
            <v>64166.666666666664</v>
          </cell>
          <cell r="DI385">
            <v>64166.666666666664</v>
          </cell>
          <cell r="DJ385">
            <v>66666.666666666672</v>
          </cell>
          <cell r="DK385">
            <v>66666.666666666672</v>
          </cell>
          <cell r="DL385">
            <v>66666.666666666672</v>
          </cell>
          <cell r="DM385">
            <v>66666.666666666672</v>
          </cell>
          <cell r="DN385">
            <v>66666.666666666672</v>
          </cell>
          <cell r="DO385">
            <v>66666.666666666672</v>
          </cell>
          <cell r="DP385">
            <v>66666.666666666672</v>
          </cell>
          <cell r="DQ385">
            <v>66666.666666666672</v>
          </cell>
          <cell r="DR385">
            <v>66666.666666666672</v>
          </cell>
          <cell r="DS385">
            <v>66666.666666666672</v>
          </cell>
          <cell r="DT385">
            <v>66666.666666666672</v>
          </cell>
          <cell r="DU385">
            <v>66666.666666666672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</row>
        <row r="386">
          <cell r="A386" t="str">
            <v xml:space="preserve"> </v>
          </cell>
          <cell r="B386">
            <v>46</v>
          </cell>
          <cell r="C386">
            <v>0</v>
          </cell>
          <cell r="D386" t="str">
            <v>p</v>
          </cell>
          <cell r="E386" t="str">
            <v>Otplata dugova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9889761</v>
          </cell>
          <cell r="CM386">
            <v>9889761</v>
          </cell>
          <cell r="CN386">
            <v>9889761</v>
          </cell>
          <cell r="CO386">
            <v>9889761</v>
          </cell>
          <cell r="CP386">
            <v>9889761</v>
          </cell>
          <cell r="CQ386">
            <v>9889761</v>
          </cell>
          <cell r="CR386">
            <v>9889761</v>
          </cell>
          <cell r="CS386">
            <v>9889761</v>
          </cell>
          <cell r="CT386">
            <v>9889761</v>
          </cell>
          <cell r="CU386">
            <v>9889761</v>
          </cell>
          <cell r="CV386">
            <v>9889761</v>
          </cell>
          <cell r="CW386">
            <v>9889761</v>
          </cell>
          <cell r="CX386">
            <v>14285575.4575</v>
          </cell>
          <cell r="CY386">
            <v>14285575.4575</v>
          </cell>
          <cell r="CZ386">
            <v>14285575.4575</v>
          </cell>
          <cell r="DA386">
            <v>14285575.4575</v>
          </cell>
          <cell r="DB386">
            <v>14285575.4575</v>
          </cell>
          <cell r="DC386">
            <v>14285575.4575</v>
          </cell>
          <cell r="DD386">
            <v>14285575.4575</v>
          </cell>
          <cell r="DE386">
            <v>14285575.4575</v>
          </cell>
          <cell r="DF386">
            <v>14285575.4575</v>
          </cell>
          <cell r="DG386">
            <v>14285575.4575</v>
          </cell>
          <cell r="DH386">
            <v>14285575.4575</v>
          </cell>
          <cell r="DI386">
            <v>14285575.4575</v>
          </cell>
          <cell r="DJ386">
            <v>33191007.030833334</v>
          </cell>
          <cell r="DK386">
            <v>33191007.030833334</v>
          </cell>
          <cell r="DL386">
            <v>33191007.030833334</v>
          </cell>
          <cell r="DM386">
            <v>33191007.030833334</v>
          </cell>
          <cell r="DN386">
            <v>33191007.030833334</v>
          </cell>
          <cell r="DO386">
            <v>33191007.030833334</v>
          </cell>
          <cell r="DP386">
            <v>33191007.030833334</v>
          </cell>
          <cell r="DQ386">
            <v>33191007.030833334</v>
          </cell>
          <cell r="DR386">
            <v>33191007.030833334</v>
          </cell>
          <cell r="DS386">
            <v>33191007.030833334</v>
          </cell>
          <cell r="DT386">
            <v>33191007.030833334</v>
          </cell>
          <cell r="DU386">
            <v>33191007.030833334</v>
          </cell>
          <cell r="DV386">
            <v>32768615.2925</v>
          </cell>
          <cell r="DW386">
            <v>32768615.2925</v>
          </cell>
          <cell r="DX386">
            <v>32768615.2925</v>
          </cell>
          <cell r="DY386">
            <v>32768615.2925</v>
          </cell>
          <cell r="DZ386">
            <v>32768615.2925</v>
          </cell>
          <cell r="EA386">
            <v>32768615.2925</v>
          </cell>
          <cell r="EB386">
            <v>32768615.2925</v>
          </cell>
          <cell r="EC386">
            <v>32768615.2925</v>
          </cell>
          <cell r="ED386">
            <v>32768615.2925</v>
          </cell>
          <cell r="EE386">
            <v>32768615.2925</v>
          </cell>
          <cell r="EF386">
            <v>32768615.2925</v>
          </cell>
          <cell r="EG386">
            <v>32768615.2925</v>
          </cell>
          <cell r="EH386">
            <v>4617467.5633333325</v>
          </cell>
          <cell r="EI386">
            <v>5248180.4533333331</v>
          </cell>
          <cell r="EJ386">
            <v>18465645.143333334</v>
          </cell>
          <cell r="EK386">
            <v>67460865.603333324</v>
          </cell>
          <cell r="EL386">
            <v>10247541.783333333</v>
          </cell>
          <cell r="EM386">
            <v>16046343.563333331</v>
          </cell>
          <cell r="EN386">
            <v>23103608.363333337</v>
          </cell>
          <cell r="EO386">
            <v>16877006.883333333</v>
          </cell>
          <cell r="EP386">
            <v>17318908.093333334</v>
          </cell>
          <cell r="EQ386">
            <v>9686739.4033333324</v>
          </cell>
          <cell r="ER386">
            <v>11714826.133333333</v>
          </cell>
          <cell r="ES386">
            <v>19628370.163333334</v>
          </cell>
          <cell r="FF386">
            <v>1718363.6600000001</v>
          </cell>
          <cell r="FG386">
            <v>3362692.9499999997</v>
          </cell>
          <cell r="FH386">
            <v>17620925.690000001</v>
          </cell>
          <cell r="FI386">
            <v>21217195.289999999</v>
          </cell>
          <cell r="FJ386">
            <v>181489557.88</v>
          </cell>
          <cell r="FK386">
            <v>16844785.800000001</v>
          </cell>
          <cell r="FL386">
            <v>61721044.270000003</v>
          </cell>
          <cell r="FM386">
            <v>13754741.09</v>
          </cell>
          <cell r="FN386">
            <v>17831317.309999999</v>
          </cell>
          <cell r="FO386">
            <v>6151156.2299999995</v>
          </cell>
          <cell r="FP386">
            <v>10176505.869999999</v>
          </cell>
          <cell r="FQ386">
            <v>21711713.960000001</v>
          </cell>
          <cell r="FR386">
            <v>373600000</v>
          </cell>
        </row>
        <row r="387">
          <cell r="A387">
            <v>0</v>
          </cell>
          <cell r="B387">
            <v>0</v>
          </cell>
          <cell r="C387">
            <v>461</v>
          </cell>
          <cell r="D387" t="str">
            <v>461p</v>
          </cell>
          <cell r="E387" t="str">
            <v>Otplata duga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7208333.333333333</v>
          </cell>
          <cell r="CM387">
            <v>7208333.333333333</v>
          </cell>
          <cell r="CN387">
            <v>7208333.333333333</v>
          </cell>
          <cell r="CO387">
            <v>7208333.333333333</v>
          </cell>
          <cell r="CP387">
            <v>7208333.333333333</v>
          </cell>
          <cell r="CQ387">
            <v>7208333.333333333</v>
          </cell>
          <cell r="CR387">
            <v>7208333.333333333</v>
          </cell>
          <cell r="CS387">
            <v>7208333.333333333</v>
          </cell>
          <cell r="CT387">
            <v>7208333.333333333</v>
          </cell>
          <cell r="CU387">
            <v>7208333.333333333</v>
          </cell>
          <cell r="CV387">
            <v>7208333.333333333</v>
          </cell>
          <cell r="CW387">
            <v>7208333.333333333</v>
          </cell>
          <cell r="CX387">
            <v>11507395.460000001</v>
          </cell>
          <cell r="CY387">
            <v>11507395.460000001</v>
          </cell>
          <cell r="CZ387">
            <v>11507395.460000001</v>
          </cell>
          <cell r="DA387">
            <v>11507395.460000001</v>
          </cell>
          <cell r="DB387">
            <v>11507395.460000001</v>
          </cell>
          <cell r="DC387">
            <v>11507395.460000001</v>
          </cell>
          <cell r="DD387">
            <v>11507395.460000001</v>
          </cell>
          <cell r="DE387">
            <v>11507395.460000001</v>
          </cell>
          <cell r="DF387">
            <v>11507395.460000001</v>
          </cell>
          <cell r="DG387">
            <v>11507395.460000001</v>
          </cell>
          <cell r="DH387">
            <v>11507395.460000001</v>
          </cell>
          <cell r="DI387">
            <v>11507395.460000001</v>
          </cell>
          <cell r="DJ387">
            <v>30373417.030833334</v>
          </cell>
          <cell r="DK387">
            <v>30373417.030833334</v>
          </cell>
          <cell r="DL387">
            <v>30373417.030833334</v>
          </cell>
          <cell r="DM387">
            <v>30373417.030833334</v>
          </cell>
          <cell r="DN387">
            <v>30373417.030833334</v>
          </cell>
          <cell r="DO387">
            <v>30373417.030833334</v>
          </cell>
          <cell r="DP387">
            <v>30373417.030833334</v>
          </cell>
          <cell r="DQ387">
            <v>30373417.030833334</v>
          </cell>
          <cell r="DR387">
            <v>30373417.030833334</v>
          </cell>
          <cell r="DS387">
            <v>30373417.030833334</v>
          </cell>
          <cell r="DT387">
            <v>30373417.030833334</v>
          </cell>
          <cell r="DU387">
            <v>30373417.030833334</v>
          </cell>
          <cell r="DV387">
            <v>29487385.678333335</v>
          </cell>
          <cell r="DW387">
            <v>29487385.678333335</v>
          </cell>
          <cell r="DX387">
            <v>29487385.678333335</v>
          </cell>
          <cell r="DY387">
            <v>29487385.678333335</v>
          </cell>
          <cell r="DZ387">
            <v>29487385.678333335</v>
          </cell>
          <cell r="EA387">
            <v>29487385.678333335</v>
          </cell>
          <cell r="EB387">
            <v>29487385.678333335</v>
          </cell>
          <cell r="EC387">
            <v>29487385.678333335</v>
          </cell>
          <cell r="ED387">
            <v>29487385.678333335</v>
          </cell>
          <cell r="EE387">
            <v>29487385.678333335</v>
          </cell>
          <cell r="EF387">
            <v>29487385.678333335</v>
          </cell>
          <cell r="EG387">
            <v>29487385.678333335</v>
          </cell>
          <cell r="EH387">
            <v>1807759.33</v>
          </cell>
          <cell r="EI387">
            <v>2438472.2200000002</v>
          </cell>
          <cell r="EJ387">
            <v>15655936.91</v>
          </cell>
          <cell r="EK387">
            <v>64651157.369999997</v>
          </cell>
          <cell r="EL387">
            <v>7437833.5500000007</v>
          </cell>
          <cell r="EM387">
            <v>13236635.329999998</v>
          </cell>
          <cell r="EN387">
            <v>20293900.130000003</v>
          </cell>
          <cell r="EO387">
            <v>14067298.649999999</v>
          </cell>
          <cell r="EP387">
            <v>14509199.859999999</v>
          </cell>
          <cell r="EQ387">
            <v>6877031.1699999999</v>
          </cell>
          <cell r="ER387">
            <v>8905117.9000000004</v>
          </cell>
          <cell r="ES387">
            <v>16818661.93</v>
          </cell>
          <cell r="FF387">
            <v>1718363.6600000001</v>
          </cell>
          <cell r="FG387">
            <v>3362692.9499999997</v>
          </cell>
          <cell r="FH387">
            <v>17620925.690000001</v>
          </cell>
          <cell r="FI387">
            <v>21217195.289999999</v>
          </cell>
          <cell r="FJ387">
            <v>181489557.88</v>
          </cell>
          <cell r="FK387">
            <v>16844785.800000001</v>
          </cell>
          <cell r="FL387">
            <v>61721044.270000003</v>
          </cell>
          <cell r="FM387">
            <v>13754741.09</v>
          </cell>
          <cell r="FN387">
            <v>17831317.309999999</v>
          </cell>
          <cell r="FO387">
            <v>6151156.2299999995</v>
          </cell>
          <cell r="FP387">
            <v>10176505.869999999</v>
          </cell>
          <cell r="FQ387">
            <v>21711713.960000001</v>
          </cell>
          <cell r="FR387">
            <v>373600000</v>
          </cell>
        </row>
        <row r="388">
          <cell r="D388" t="str">
            <v>4611p</v>
          </cell>
          <cell r="E388" t="str">
            <v>Otplata hartija od vrijednosti i kredita rezidentima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1983333.3333333333</v>
          </cell>
          <cell r="CM388">
            <v>1983333.3333333333</v>
          </cell>
          <cell r="CN388">
            <v>1983333.3333333333</v>
          </cell>
          <cell r="CO388">
            <v>1983333.3333333333</v>
          </cell>
          <cell r="CP388">
            <v>1983333.3333333333</v>
          </cell>
          <cell r="CQ388">
            <v>1983333.3333333333</v>
          </cell>
          <cell r="CR388">
            <v>1983333.3333333333</v>
          </cell>
          <cell r="CS388">
            <v>1983333.3333333333</v>
          </cell>
          <cell r="CT388">
            <v>1983333.3333333333</v>
          </cell>
          <cell r="CU388">
            <v>1983333.3333333333</v>
          </cell>
          <cell r="CV388">
            <v>1983333.3333333333</v>
          </cell>
          <cell r="CW388">
            <v>1983333.3333333333</v>
          </cell>
          <cell r="CX388">
            <v>2500695.4391666665</v>
          </cell>
          <cell r="CY388">
            <v>2500695.4391666665</v>
          </cell>
          <cell r="CZ388">
            <v>2500695.4391666665</v>
          </cell>
          <cell r="DA388">
            <v>2500695.4391666665</v>
          </cell>
          <cell r="DB388">
            <v>2500695.4391666665</v>
          </cell>
          <cell r="DC388">
            <v>2500695.4391666665</v>
          </cell>
          <cell r="DD388">
            <v>2500695.4391666665</v>
          </cell>
          <cell r="DE388">
            <v>2500695.4391666665</v>
          </cell>
          <cell r="DF388">
            <v>2500695.4391666665</v>
          </cell>
          <cell r="DG388">
            <v>2500695.4391666665</v>
          </cell>
          <cell r="DH388">
            <v>2500695.4391666665</v>
          </cell>
          <cell r="DI388">
            <v>2500695.4391666665</v>
          </cell>
          <cell r="DJ388">
            <v>3892510.16</v>
          </cell>
          <cell r="DK388">
            <v>3892510.16</v>
          </cell>
          <cell r="DL388">
            <v>3892510.16</v>
          </cell>
          <cell r="DM388">
            <v>3892510.16</v>
          </cell>
          <cell r="DN388">
            <v>3892510.16</v>
          </cell>
          <cell r="DO388">
            <v>3892510.16</v>
          </cell>
          <cell r="DP388">
            <v>3892510.16</v>
          </cell>
          <cell r="DQ388">
            <v>3892510.16</v>
          </cell>
          <cell r="DR388">
            <v>3892510.16</v>
          </cell>
          <cell r="DS388">
            <v>3892510.16</v>
          </cell>
          <cell r="DT388">
            <v>3892510.16</v>
          </cell>
          <cell r="DU388">
            <v>3892510.16</v>
          </cell>
          <cell r="DV388">
            <v>3722931.8866666667</v>
          </cell>
          <cell r="DW388">
            <v>3722931.8866666667</v>
          </cell>
          <cell r="DX388">
            <v>3722931.8866666667</v>
          </cell>
          <cell r="DY388">
            <v>3722931.8866666667</v>
          </cell>
          <cell r="DZ388">
            <v>3722931.8866666667</v>
          </cell>
          <cell r="EA388">
            <v>3722931.8866666667</v>
          </cell>
          <cell r="EB388">
            <v>3722931.8866666667</v>
          </cell>
          <cell r="EC388">
            <v>3722931.8866666667</v>
          </cell>
          <cell r="ED388">
            <v>3722931.8866666667</v>
          </cell>
          <cell r="EE388">
            <v>3722931.8866666667</v>
          </cell>
          <cell r="EF388">
            <v>3722931.8866666667</v>
          </cell>
          <cell r="EG388">
            <v>3722931.8866666667</v>
          </cell>
          <cell r="EH388">
            <v>174340.51</v>
          </cell>
          <cell r="EI388">
            <v>177326.85</v>
          </cell>
          <cell r="EJ388">
            <v>7687779.1100000003</v>
          </cell>
          <cell r="EK388">
            <v>191127.48</v>
          </cell>
          <cell r="EL388">
            <v>949797.77</v>
          </cell>
          <cell r="EM388">
            <v>2019268.13</v>
          </cell>
          <cell r="EN388">
            <v>10660481.32</v>
          </cell>
          <cell r="EO388">
            <v>11526152.189999999</v>
          </cell>
          <cell r="EP388">
            <v>10016017.119999999</v>
          </cell>
          <cell r="EQ388">
            <v>1834828.67</v>
          </cell>
          <cell r="ER388">
            <v>2345417.37</v>
          </cell>
          <cell r="ES388">
            <v>4329305.63</v>
          </cell>
          <cell r="ET388">
            <v>116701.86</v>
          </cell>
          <cell r="EU388">
            <v>867332.36</v>
          </cell>
          <cell r="EV388">
            <v>7801367.0199999996</v>
          </cell>
          <cell r="EW388">
            <v>4481623.79</v>
          </cell>
          <cell r="EX388">
            <v>2831467.37</v>
          </cell>
          <cell r="EY388">
            <v>7170000.0800000001</v>
          </cell>
          <cell r="EZ388">
            <v>82322.3</v>
          </cell>
          <cell r="FA388">
            <v>10832753.109999999</v>
          </cell>
          <cell r="FB388">
            <v>1958366.01</v>
          </cell>
          <cell r="FC388">
            <v>1510132.11</v>
          </cell>
          <cell r="FD388">
            <v>834059.15</v>
          </cell>
          <cell r="FE388">
            <v>12202154.65</v>
          </cell>
          <cell r="FF388">
            <v>84944.84</v>
          </cell>
          <cell r="FG388">
            <v>835385.84</v>
          </cell>
          <cell r="FH388">
            <v>1812259.88</v>
          </cell>
          <cell r="FI388">
            <v>4541832.53</v>
          </cell>
          <cell r="FJ388">
            <v>2836722.65</v>
          </cell>
          <cell r="FK388">
            <v>7054086.1200000001</v>
          </cell>
          <cell r="FL388">
            <v>87625.45</v>
          </cell>
          <cell r="FM388">
            <v>10838080.380000001</v>
          </cell>
          <cell r="FN388">
            <v>1831359.63</v>
          </cell>
          <cell r="FO388">
            <v>1571862.21</v>
          </cell>
          <cell r="FP388">
            <v>839459.36</v>
          </cell>
          <cell r="FQ388">
            <v>11766381.15</v>
          </cell>
          <cell r="FR388">
            <v>44100000.039999999</v>
          </cell>
        </row>
        <row r="389">
          <cell r="D389" t="str">
            <v>4612p</v>
          </cell>
          <cell r="E389" t="str">
            <v>Otplata hartija od vrijednosti i kredita nerezidentima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5225000</v>
          </cell>
          <cell r="CM389">
            <v>5225000</v>
          </cell>
          <cell r="CN389">
            <v>5225000</v>
          </cell>
          <cell r="CO389">
            <v>5225000</v>
          </cell>
          <cell r="CP389">
            <v>5225000</v>
          </cell>
          <cell r="CQ389">
            <v>5225000</v>
          </cell>
          <cell r="CR389">
            <v>5225000</v>
          </cell>
          <cell r="CS389">
            <v>5225000</v>
          </cell>
          <cell r="CT389">
            <v>5225000</v>
          </cell>
          <cell r="CU389">
            <v>5225000</v>
          </cell>
          <cell r="CV389">
            <v>5225000</v>
          </cell>
          <cell r="CW389">
            <v>5225000</v>
          </cell>
          <cell r="CX389">
            <v>9006700.020833334</v>
          </cell>
          <cell r="CY389">
            <v>9006700.020833334</v>
          </cell>
          <cell r="CZ389">
            <v>9006700.020833334</v>
          </cell>
          <cell r="DA389">
            <v>9006700.020833334</v>
          </cell>
          <cell r="DB389">
            <v>9006700.020833334</v>
          </cell>
          <cell r="DC389">
            <v>9006700.020833334</v>
          </cell>
          <cell r="DD389">
            <v>9006700.020833334</v>
          </cell>
          <cell r="DE389">
            <v>9006700.020833334</v>
          </cell>
          <cell r="DF389">
            <v>9006700.020833334</v>
          </cell>
          <cell r="DG389">
            <v>9006700.020833334</v>
          </cell>
          <cell r="DH389">
            <v>9006700.020833334</v>
          </cell>
          <cell r="DI389">
            <v>9006700.020833334</v>
          </cell>
          <cell r="DJ389">
            <v>26480906.870833334</v>
          </cell>
          <cell r="DK389">
            <v>26480906.870833334</v>
          </cell>
          <cell r="DL389">
            <v>26480906.870833334</v>
          </cell>
          <cell r="DM389">
            <v>26480906.870833334</v>
          </cell>
          <cell r="DN389">
            <v>26480906.870833334</v>
          </cell>
          <cell r="DO389">
            <v>26480906.870833334</v>
          </cell>
          <cell r="DP389">
            <v>26480906.870833334</v>
          </cell>
          <cell r="DQ389">
            <v>26480906.870833334</v>
          </cell>
          <cell r="DR389">
            <v>26480906.870833334</v>
          </cell>
          <cell r="DS389">
            <v>26480906.870833334</v>
          </cell>
          <cell r="DT389">
            <v>26480906.870833334</v>
          </cell>
          <cell r="DU389">
            <v>26480906.870833334</v>
          </cell>
          <cell r="DV389">
            <v>25764453.791666668</v>
          </cell>
          <cell r="DW389">
            <v>25764453.791666668</v>
          </cell>
          <cell r="DX389">
            <v>25764453.791666668</v>
          </cell>
          <cell r="DY389">
            <v>25764453.791666668</v>
          </cell>
          <cell r="DZ389">
            <v>25764453.791666668</v>
          </cell>
          <cell r="EA389">
            <v>25764453.791666668</v>
          </cell>
          <cell r="EB389">
            <v>25764453.791666668</v>
          </cell>
          <cell r="EC389">
            <v>25764453.791666668</v>
          </cell>
          <cell r="ED389">
            <v>25764453.791666668</v>
          </cell>
          <cell r="EE389">
            <v>25764453.791666668</v>
          </cell>
          <cell r="EF389">
            <v>25764453.791666668</v>
          </cell>
          <cell r="EG389">
            <v>25764453.791666668</v>
          </cell>
          <cell r="EH389">
            <v>1633418.82</v>
          </cell>
          <cell r="EI389">
            <v>2261145.37</v>
          </cell>
          <cell r="EJ389">
            <v>7968157.7999999998</v>
          </cell>
          <cell r="EK389">
            <v>64460029.890000001</v>
          </cell>
          <cell r="EL389">
            <v>6488035.7800000003</v>
          </cell>
          <cell r="EM389">
            <v>11217367.199999999</v>
          </cell>
          <cell r="EN389">
            <v>9633418.8100000005</v>
          </cell>
          <cell r="EO389">
            <v>2541146.46</v>
          </cell>
          <cell r="EP389">
            <v>4493182.74</v>
          </cell>
          <cell r="EQ389">
            <v>5042202.5</v>
          </cell>
          <cell r="ER389">
            <v>6559700.5300000003</v>
          </cell>
          <cell r="ES389">
            <v>12489356.300000001</v>
          </cell>
          <cell r="ET389">
            <v>2071825.5645770216</v>
          </cell>
          <cell r="EU389">
            <v>2862393.2253735214</v>
          </cell>
          <cell r="EV389">
            <v>12467636.918240691</v>
          </cell>
          <cell r="EW389">
            <v>17326274.372907523</v>
          </cell>
          <cell r="EX389">
            <v>15150457.606090657</v>
          </cell>
          <cell r="EY389">
            <v>8947929.7645770218</v>
          </cell>
          <cell r="EZ389">
            <v>2071825.5545770216</v>
          </cell>
          <cell r="FA389">
            <v>2989936.9753735219</v>
          </cell>
          <cell r="FB389">
            <v>16625761.232895471</v>
          </cell>
          <cell r="FC389">
            <v>4165314.0029075216</v>
          </cell>
          <cell r="FD389">
            <v>6972714.957903021</v>
          </cell>
          <cell r="FE389">
            <v>369847929.82457697</v>
          </cell>
          <cell r="FF389">
            <v>1633418.82</v>
          </cell>
          <cell r="FG389">
            <v>2527307.11</v>
          </cell>
          <cell r="FH389">
            <v>15808665.810000001</v>
          </cell>
          <cell r="FI389">
            <v>16675362.76</v>
          </cell>
          <cell r="FJ389">
            <v>178652835.22999999</v>
          </cell>
          <cell r="FK389">
            <v>9790699.6799999997</v>
          </cell>
          <cell r="FL389">
            <v>61633418.82</v>
          </cell>
          <cell r="FM389">
            <v>2916660.71</v>
          </cell>
          <cell r="FN389">
            <v>15999957.68</v>
          </cell>
          <cell r="FO389">
            <v>4579294.0199999996</v>
          </cell>
          <cell r="FP389">
            <v>9337046.5099999998</v>
          </cell>
          <cell r="FQ389">
            <v>9945332.8100000005</v>
          </cell>
          <cell r="FR389">
            <v>329499999.95999998</v>
          </cell>
        </row>
        <row r="390">
          <cell r="A390">
            <v>0</v>
          </cell>
          <cell r="B390">
            <v>0</v>
          </cell>
          <cell r="C390">
            <v>462</v>
          </cell>
          <cell r="D390" t="str">
            <v>462p</v>
          </cell>
          <cell r="E390" t="str">
            <v>Otplata garancija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FF390">
            <v>2253720.0299999998</v>
          </cell>
          <cell r="FG390">
            <v>0</v>
          </cell>
          <cell r="FH390">
            <v>7180952.3800000008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</row>
        <row r="391">
          <cell r="D391" t="str">
            <v>4621p</v>
          </cell>
          <cell r="E391" t="str">
            <v>Otplata garancija u zemlji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D392" t="str">
            <v>4622p</v>
          </cell>
          <cell r="E392" t="str">
            <v>Otplata garancija u inostranstvu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</row>
        <row r="393">
          <cell r="A393">
            <v>0</v>
          </cell>
          <cell r="B393">
            <v>0</v>
          </cell>
          <cell r="C393">
            <v>463</v>
          </cell>
          <cell r="D393" t="str">
            <v>4630p</v>
          </cell>
          <cell r="E393" t="str">
            <v>Otplata obaveza iz prethodnih godina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2681427.6666666665</v>
          </cell>
          <cell r="CM393">
            <v>2681427.6666666665</v>
          </cell>
          <cell r="CN393">
            <v>2681427.6666666665</v>
          </cell>
          <cell r="CO393">
            <v>2681427.6666666665</v>
          </cell>
          <cell r="CP393">
            <v>2681427.6666666665</v>
          </cell>
          <cell r="CQ393">
            <v>2681427.6666666665</v>
          </cell>
          <cell r="CR393">
            <v>2681427.6666666665</v>
          </cell>
          <cell r="CS393">
            <v>2681427.6666666665</v>
          </cell>
          <cell r="CT393">
            <v>2681427.6666666665</v>
          </cell>
          <cell r="CU393">
            <v>2681427.6666666665</v>
          </cell>
          <cell r="CV393">
            <v>2681427.6666666665</v>
          </cell>
          <cell r="CW393">
            <v>2681427.6666666665</v>
          </cell>
          <cell r="CX393">
            <v>2778179.9974999996</v>
          </cell>
          <cell r="CY393">
            <v>2778179.9974999996</v>
          </cell>
          <cell r="CZ393">
            <v>2778179.9974999996</v>
          </cell>
          <cell r="DA393">
            <v>2778179.9974999996</v>
          </cell>
          <cell r="DB393">
            <v>2778179.9974999996</v>
          </cell>
          <cell r="DC393">
            <v>2778179.9974999996</v>
          </cell>
          <cell r="DD393">
            <v>2778179.9974999996</v>
          </cell>
          <cell r="DE393">
            <v>2778179.9974999996</v>
          </cell>
          <cell r="DF393">
            <v>2778179.9974999996</v>
          </cell>
          <cell r="DG393">
            <v>2778179.9974999996</v>
          </cell>
          <cell r="DH393">
            <v>2778179.9974999996</v>
          </cell>
          <cell r="DI393">
            <v>2778179.9974999996</v>
          </cell>
          <cell r="DJ393">
            <v>2817590</v>
          </cell>
          <cell r="DK393">
            <v>2817590</v>
          </cell>
          <cell r="DL393">
            <v>2817590</v>
          </cell>
          <cell r="DM393">
            <v>2817590</v>
          </cell>
          <cell r="DN393">
            <v>2817590</v>
          </cell>
          <cell r="DO393">
            <v>2817590</v>
          </cell>
          <cell r="DP393">
            <v>2817590</v>
          </cell>
          <cell r="DQ393">
            <v>2817590</v>
          </cell>
          <cell r="DR393">
            <v>2817590</v>
          </cell>
          <cell r="DS393">
            <v>2817590</v>
          </cell>
          <cell r="DT393">
            <v>2817590</v>
          </cell>
          <cell r="DU393">
            <v>2817590</v>
          </cell>
          <cell r="DV393">
            <v>3281229.6141666663</v>
          </cell>
          <cell r="DW393">
            <v>3281229.6141666663</v>
          </cell>
          <cell r="DX393">
            <v>3281229.6141666663</v>
          </cell>
          <cell r="DY393">
            <v>3281229.6141666663</v>
          </cell>
          <cell r="DZ393">
            <v>3281229.6141666663</v>
          </cell>
          <cell r="EA393">
            <v>3281229.6141666663</v>
          </cell>
          <cell r="EB393">
            <v>3281229.6141666663</v>
          </cell>
          <cell r="EC393">
            <v>3281229.6141666663</v>
          </cell>
          <cell r="ED393">
            <v>3281229.6141666663</v>
          </cell>
          <cell r="EE393">
            <v>3281229.6141666663</v>
          </cell>
          <cell r="EF393">
            <v>3281229.6141666663</v>
          </cell>
          <cell r="EG393">
            <v>3281229.6141666663</v>
          </cell>
          <cell r="EH393">
            <v>2809708.2333333329</v>
          </cell>
          <cell r="EI393">
            <v>2809708.2333333329</v>
          </cell>
          <cell r="EJ393">
            <v>2809708.2333333329</v>
          </cell>
          <cell r="EK393">
            <v>2809708.2333333329</v>
          </cell>
          <cell r="EL393">
            <v>2809708.2333333329</v>
          </cell>
          <cell r="EM393">
            <v>2809708.2333333329</v>
          </cell>
          <cell r="EN393">
            <v>2809708.2333333329</v>
          </cell>
          <cell r="EO393">
            <v>2809708.2333333329</v>
          </cell>
          <cell r="EP393">
            <v>2809708.2333333329</v>
          </cell>
          <cell r="EQ393">
            <v>2809708.2333333329</v>
          </cell>
          <cell r="ER393">
            <v>2809708.2333333329</v>
          </cell>
          <cell r="ES393">
            <v>2809708.2333333329</v>
          </cell>
          <cell r="ET393">
            <v>1807457.9166666667</v>
          </cell>
          <cell r="EU393">
            <v>1882457.9166666667</v>
          </cell>
          <cell r="EV393">
            <v>1937457.9166666667</v>
          </cell>
          <cell r="EW393">
            <v>1912457.9166666667</v>
          </cell>
          <cell r="EX393">
            <v>1967457.9166666667</v>
          </cell>
          <cell r="EY393">
            <v>1907457.9166666667</v>
          </cell>
          <cell r="EZ393">
            <v>3852457.9166666665</v>
          </cell>
          <cell r="FA393">
            <v>3337457.9166666665</v>
          </cell>
          <cell r="FB393">
            <v>2702457.9166666698</v>
          </cell>
          <cell r="FC393">
            <v>2797457.9166666698</v>
          </cell>
          <cell r="FD393">
            <v>2792457.9166666698</v>
          </cell>
          <cell r="FE393">
            <v>3347457.9166666698</v>
          </cell>
          <cell r="FF393">
            <v>1281814.4500000002</v>
          </cell>
          <cell r="FG393">
            <v>1266814.4500000002</v>
          </cell>
          <cell r="FH393">
            <v>1451704.4</v>
          </cell>
          <cell r="FI393">
            <v>1544149.3599999999</v>
          </cell>
          <cell r="FJ393">
            <v>1677270.12</v>
          </cell>
          <cell r="FK393">
            <v>1669874.52</v>
          </cell>
          <cell r="FL393">
            <v>1839973.2600000002</v>
          </cell>
          <cell r="FM393">
            <v>1832577.67</v>
          </cell>
          <cell r="FN393">
            <v>1610709.73</v>
          </cell>
          <cell r="FO393">
            <v>1374050.6099999999</v>
          </cell>
          <cell r="FP393">
            <v>1448006.5899999999</v>
          </cell>
          <cell r="FQ393">
            <v>1533053.84</v>
          </cell>
          <cell r="FR393">
            <v>18530001</v>
          </cell>
        </row>
        <row r="394">
          <cell r="A394" t="str">
            <v xml:space="preserve"> </v>
          </cell>
          <cell r="B394">
            <v>47</v>
          </cell>
          <cell r="C394">
            <v>0</v>
          </cell>
          <cell r="D394" t="str">
            <v>47p</v>
          </cell>
          <cell r="E394" t="str">
            <v>Rezerve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613005.79833333334</v>
          </cell>
          <cell r="CM394">
            <v>613005.79833333334</v>
          </cell>
          <cell r="CN394">
            <v>613005.79833333334</v>
          </cell>
          <cell r="CO394">
            <v>613005.79833333334</v>
          </cell>
          <cell r="CP394">
            <v>613005.79833333334</v>
          </cell>
          <cell r="CQ394">
            <v>613005.79833333334</v>
          </cell>
          <cell r="CR394">
            <v>613005.79833333334</v>
          </cell>
          <cell r="CS394">
            <v>613005.79833333334</v>
          </cell>
          <cell r="CT394">
            <v>613005.79833333334</v>
          </cell>
          <cell r="CU394">
            <v>613005.79833333334</v>
          </cell>
          <cell r="CV394">
            <v>613005.79833333334</v>
          </cell>
          <cell r="CW394">
            <v>613005.79833333334</v>
          </cell>
          <cell r="CX394">
            <v>737887.48083333333</v>
          </cell>
          <cell r="CY394">
            <v>737887.48083333333</v>
          </cell>
          <cell r="CZ394">
            <v>737887.48083333333</v>
          </cell>
          <cell r="DA394">
            <v>737887.48083333333</v>
          </cell>
          <cell r="DB394">
            <v>737887.48083333333</v>
          </cell>
          <cell r="DC394">
            <v>737887.48083333333</v>
          </cell>
          <cell r="DD394">
            <v>737887.48083333333</v>
          </cell>
          <cell r="DE394">
            <v>737887.48083333333</v>
          </cell>
          <cell r="DF394">
            <v>737887.48083333333</v>
          </cell>
          <cell r="DG394">
            <v>737887.48083333333</v>
          </cell>
          <cell r="DH394">
            <v>737887.48083333333</v>
          </cell>
          <cell r="DI394">
            <v>737887.48083333333</v>
          </cell>
          <cell r="DJ394">
            <v>1087930.2858333334</v>
          </cell>
          <cell r="DK394">
            <v>1087930.2858333334</v>
          </cell>
          <cell r="DL394">
            <v>1087930.2858333334</v>
          </cell>
          <cell r="DM394">
            <v>1087930.2858333334</v>
          </cell>
          <cell r="DN394">
            <v>1087930.2858333334</v>
          </cell>
          <cell r="DO394">
            <v>1087930.2858333334</v>
          </cell>
          <cell r="DP394">
            <v>1087930.2858333334</v>
          </cell>
          <cell r="DQ394">
            <v>1087930.2858333334</v>
          </cell>
          <cell r="DR394">
            <v>1087930.2858333334</v>
          </cell>
          <cell r="DS394">
            <v>1087930.2858333334</v>
          </cell>
          <cell r="DT394">
            <v>1087930.2858333334</v>
          </cell>
          <cell r="DU394">
            <v>1087930.2858333334</v>
          </cell>
          <cell r="DV394">
            <v>1202439.8216666665</v>
          </cell>
          <cell r="DW394">
            <v>1202439.8216666665</v>
          </cell>
          <cell r="DX394">
            <v>1202439.8216666665</v>
          </cell>
          <cell r="DY394">
            <v>1202439.8216666665</v>
          </cell>
          <cell r="DZ394">
            <v>1202439.8216666665</v>
          </cell>
          <cell r="EA394">
            <v>1202439.8216666665</v>
          </cell>
          <cell r="EB394">
            <v>1202439.8216666665</v>
          </cell>
          <cell r="EC394">
            <v>1202439.8216666665</v>
          </cell>
          <cell r="ED394">
            <v>1202439.8216666665</v>
          </cell>
          <cell r="EE394">
            <v>1202439.8216666665</v>
          </cell>
          <cell r="EF394">
            <v>1202439.8216666665</v>
          </cell>
          <cell r="EG394">
            <v>1202439.8216666665</v>
          </cell>
          <cell r="EH394">
            <v>1191556.1566666667</v>
          </cell>
          <cell r="EI394">
            <v>1191556.1566666667</v>
          </cell>
          <cell r="EJ394">
            <v>1191556.1566666667</v>
          </cell>
          <cell r="EK394">
            <v>1191556.1566666667</v>
          </cell>
          <cell r="EL394">
            <v>1191556.1566666667</v>
          </cell>
          <cell r="EM394">
            <v>1191556.1566666667</v>
          </cell>
          <cell r="EN394">
            <v>1191556.1566666667</v>
          </cell>
          <cell r="EO394">
            <v>1191556.1566666667</v>
          </cell>
          <cell r="EP394">
            <v>1191556.1566666667</v>
          </cell>
          <cell r="EQ394">
            <v>1191556.1566666667</v>
          </cell>
          <cell r="ER394">
            <v>1191556.1566666667</v>
          </cell>
          <cell r="ES394">
            <v>1191556.1566666667</v>
          </cell>
          <cell r="ET394">
            <v>830846.24800000002</v>
          </cell>
          <cell r="EU394">
            <v>830846.24800000002</v>
          </cell>
          <cell r="EV394">
            <v>830846.24800000002</v>
          </cell>
          <cell r="EW394">
            <v>949846.13199999998</v>
          </cell>
          <cell r="EX394">
            <v>1306845.784</v>
          </cell>
          <cell r="EY394">
            <v>830846.24800000002</v>
          </cell>
          <cell r="EZ394">
            <v>1246269.3720000002</v>
          </cell>
          <cell r="FA394">
            <v>1246269.3720000002</v>
          </cell>
          <cell r="FB394">
            <v>5393218.1470000008</v>
          </cell>
          <cell r="FC394">
            <v>5393218.1470000008</v>
          </cell>
          <cell r="FD394">
            <v>5393218.1470000008</v>
          </cell>
          <cell r="FE394">
            <v>5393218.1470000008</v>
          </cell>
          <cell r="FF394">
            <v>1650583.3333333333</v>
          </cell>
          <cell r="FG394">
            <v>1843583.3333333333</v>
          </cell>
          <cell r="FH394">
            <v>1650583.3333333333</v>
          </cell>
          <cell r="FI394">
            <v>1650583.3333333333</v>
          </cell>
          <cell r="FJ394">
            <v>1650583.3333333333</v>
          </cell>
          <cell r="FK394">
            <v>1650583.3333333333</v>
          </cell>
          <cell r="FL394">
            <v>4650583.3333333302</v>
          </cell>
          <cell r="FM394">
            <v>1650583.3333333333</v>
          </cell>
          <cell r="FN394">
            <v>1650583.3333333333</v>
          </cell>
          <cell r="FO394">
            <v>2317250</v>
          </cell>
          <cell r="FP394">
            <v>2317250</v>
          </cell>
          <cell r="FQ394">
            <v>2317250</v>
          </cell>
          <cell r="FR394">
            <v>20000000</v>
          </cell>
        </row>
        <row r="395">
          <cell r="A395" t="str">
            <v xml:space="preserve"> </v>
          </cell>
          <cell r="B395" t="str">
            <v xml:space="preserve"> </v>
          </cell>
          <cell r="C395">
            <v>471</v>
          </cell>
          <cell r="D395" t="str">
            <v>4710p</v>
          </cell>
          <cell r="E395" t="str">
            <v>Tekuća budžetska rezerva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579172.46499999997</v>
          </cell>
          <cell r="CM395">
            <v>579172.46499999997</v>
          </cell>
          <cell r="CN395">
            <v>579172.46499999997</v>
          </cell>
          <cell r="CO395">
            <v>579172.46499999997</v>
          </cell>
          <cell r="CP395">
            <v>579172.46499999997</v>
          </cell>
          <cell r="CQ395">
            <v>579172.46499999997</v>
          </cell>
          <cell r="CR395">
            <v>579172.46499999997</v>
          </cell>
          <cell r="CS395">
            <v>579172.46499999997</v>
          </cell>
          <cell r="CT395">
            <v>579172.46499999997</v>
          </cell>
          <cell r="CU395">
            <v>579172.46499999997</v>
          </cell>
          <cell r="CV395">
            <v>579172.46499999997</v>
          </cell>
          <cell r="CW395">
            <v>579172.46499999997</v>
          </cell>
          <cell r="CX395">
            <v>737887.48083333333</v>
          </cell>
          <cell r="CY395">
            <v>737887.48083333333</v>
          </cell>
          <cell r="CZ395">
            <v>737887.48083333333</v>
          </cell>
          <cell r="DA395">
            <v>737887.48083333333</v>
          </cell>
          <cell r="DB395">
            <v>737887.48083333333</v>
          </cell>
          <cell r="DC395">
            <v>737887.48083333333</v>
          </cell>
          <cell r="DD395">
            <v>737887.48083333333</v>
          </cell>
          <cell r="DE395">
            <v>737887.48083333333</v>
          </cell>
          <cell r="DF395">
            <v>737887.48083333333</v>
          </cell>
          <cell r="DG395">
            <v>737887.48083333333</v>
          </cell>
          <cell r="DH395">
            <v>737887.48083333333</v>
          </cell>
          <cell r="DI395">
            <v>737887.48083333333</v>
          </cell>
          <cell r="DJ395">
            <v>1087930.2858333334</v>
          </cell>
          <cell r="DK395">
            <v>1087930.2858333334</v>
          </cell>
          <cell r="DL395">
            <v>1087930.2858333334</v>
          </cell>
          <cell r="DM395">
            <v>1087930.2858333334</v>
          </cell>
          <cell r="DN395">
            <v>1087930.2858333334</v>
          </cell>
          <cell r="DO395">
            <v>1087930.2858333334</v>
          </cell>
          <cell r="DP395">
            <v>1087930.2858333334</v>
          </cell>
          <cell r="DQ395">
            <v>1087930.2858333334</v>
          </cell>
          <cell r="DR395">
            <v>1087930.2858333334</v>
          </cell>
          <cell r="DS395">
            <v>1087930.2858333334</v>
          </cell>
          <cell r="DT395">
            <v>1087930.2858333334</v>
          </cell>
          <cell r="DU395">
            <v>1087930.2858333334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830846.24800000002</v>
          </cell>
          <cell r="EU395">
            <v>830846.24800000002</v>
          </cell>
          <cell r="EV395">
            <v>830846.24800000002</v>
          </cell>
          <cell r="EW395">
            <v>830846.24800000002</v>
          </cell>
          <cell r="EX395">
            <v>830846.24800000002</v>
          </cell>
          <cell r="EY395">
            <v>830846.24800000002</v>
          </cell>
          <cell r="EZ395">
            <v>1246269.3720000002</v>
          </cell>
          <cell r="FA395">
            <v>1246269.3720000002</v>
          </cell>
          <cell r="FB395">
            <v>2223304.53675</v>
          </cell>
          <cell r="FC395">
            <v>3116522.6837499999</v>
          </cell>
          <cell r="FD395">
            <v>8116522.6837499999</v>
          </cell>
          <cell r="FE395">
            <v>8116522.6837499999</v>
          </cell>
          <cell r="FF395">
            <v>1650583.3333333333</v>
          </cell>
          <cell r="FG395">
            <v>1843583.3333333333</v>
          </cell>
          <cell r="FH395">
            <v>1650583.3333333333</v>
          </cell>
          <cell r="FI395">
            <v>1650583.3333333333</v>
          </cell>
          <cell r="FJ395">
            <v>1650583.3333333333</v>
          </cell>
          <cell r="FK395">
            <v>1650583.3333333333</v>
          </cell>
          <cell r="FL395">
            <v>4650583.3333333302</v>
          </cell>
          <cell r="FM395">
            <v>1650583.3333333333</v>
          </cell>
          <cell r="FN395">
            <v>1650583.3333333333</v>
          </cell>
          <cell r="FO395">
            <v>2317250</v>
          </cell>
          <cell r="FP395">
            <v>2317250</v>
          </cell>
          <cell r="FQ395">
            <v>2317250</v>
          </cell>
          <cell r="FR395">
            <v>20000000</v>
          </cell>
        </row>
        <row r="396">
          <cell r="C396">
            <v>472</v>
          </cell>
          <cell r="D396" t="str">
            <v>4720p</v>
          </cell>
          <cell r="E396" t="str">
            <v>Stalna budžetska rezerva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33833.333333333336</v>
          </cell>
          <cell r="CM396">
            <v>33833.333333333336</v>
          </cell>
          <cell r="CN396">
            <v>33833.333333333336</v>
          </cell>
          <cell r="CO396">
            <v>33833.333333333336</v>
          </cell>
          <cell r="CP396">
            <v>33833.333333333336</v>
          </cell>
          <cell r="CQ396">
            <v>33833.333333333336</v>
          </cell>
          <cell r="CR396">
            <v>33833.333333333336</v>
          </cell>
          <cell r="CS396">
            <v>33833.333333333336</v>
          </cell>
          <cell r="CT396">
            <v>33833.333333333336</v>
          </cell>
          <cell r="CU396">
            <v>33833.333333333336</v>
          </cell>
          <cell r="CV396">
            <v>33833.333333333336</v>
          </cell>
          <cell r="CW396">
            <v>33833.333333333336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118999.88400000001</v>
          </cell>
          <cell r="EX396">
            <v>475999.53600000002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</row>
        <row r="397">
          <cell r="C397">
            <v>473</v>
          </cell>
          <cell r="D397" t="str">
            <v>4730p</v>
          </cell>
          <cell r="E397" t="str">
            <v>Ostale rezerve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>
            <v>1005</v>
          </cell>
          <cell r="E398" t="str">
            <v>Neto povećanje obaveza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</row>
        <row r="400">
          <cell r="FF400">
            <v>0</v>
          </cell>
        </row>
      </sheetData>
      <sheetData sheetId="13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državni budžet</v>
          </cell>
        </row>
        <row r="27">
          <cell r="D27">
            <v>7</v>
          </cell>
          <cell r="E27" t="str">
            <v>Prihodi budžeta</v>
          </cell>
          <cell r="F27" t="str">
            <v>Total Revenues</v>
          </cell>
          <cell r="G27" t="str">
            <v>Prihodi budžeta</v>
          </cell>
        </row>
        <row r="28">
          <cell r="D28">
            <v>71</v>
          </cell>
          <cell r="E28" t="str">
            <v>Tekući prihodi</v>
          </cell>
          <cell r="F28" t="str">
            <v>Current Revenues</v>
          </cell>
          <cell r="G28" t="str">
            <v>Tekući prihodi</v>
          </cell>
        </row>
        <row r="29">
          <cell r="D29">
            <v>711</v>
          </cell>
          <cell r="E29" t="str">
            <v>Porezi</v>
          </cell>
          <cell r="F29" t="str">
            <v>Taxes</v>
          </cell>
          <cell r="G29" t="str">
            <v>Porezi</v>
          </cell>
        </row>
        <row r="30">
          <cell r="D30">
            <v>7111</v>
          </cell>
          <cell r="E30" t="str">
            <v>Porez na dohodak fizičkih lica</v>
          </cell>
          <cell r="F30" t="str">
            <v>Personal Income Tax</v>
          </cell>
          <cell r="G30" t="str">
            <v>Porez na dohodak fizičkih lica</v>
          </cell>
        </row>
        <row r="31">
          <cell r="D31">
            <v>7112</v>
          </cell>
          <cell r="E31" t="str">
            <v>Porez na dobit pravnih lica</v>
          </cell>
          <cell r="F31" t="str">
            <v>Corporate Income Tax</v>
          </cell>
          <cell r="G31" t="str">
            <v>Porez na dobit pravnih lica</v>
          </cell>
        </row>
        <row r="32">
          <cell r="D32">
            <v>7113</v>
          </cell>
          <cell r="E32" t="str">
            <v>Porez na promet nepokretnosti</v>
          </cell>
          <cell r="F32" t="str">
            <v xml:space="preserve">Taxes on Sales of Property </v>
          </cell>
          <cell r="G32" t="str">
            <v>Porez na promet nepokretnosti</v>
          </cell>
        </row>
        <row r="33">
          <cell r="D33">
            <v>7114</v>
          </cell>
          <cell r="E33" t="str">
            <v>Porez na dodatu vrijednost</v>
          </cell>
          <cell r="F33" t="str">
            <v>Value Added Tax</v>
          </cell>
          <cell r="G33" t="str">
            <v>Porez na dodatu vrijednost</v>
          </cell>
        </row>
        <row r="34">
          <cell r="D34">
            <v>7115</v>
          </cell>
          <cell r="E34" t="str">
            <v>Akcize</v>
          </cell>
          <cell r="F34" t="str">
            <v>Excises</v>
          </cell>
          <cell r="G34" t="str">
            <v>Akcize</v>
          </cell>
        </row>
        <row r="35">
          <cell r="D35">
            <v>7116</v>
          </cell>
          <cell r="E35" t="str">
            <v>Porez na međunarodnu trgovinu i transakcije</v>
          </cell>
          <cell r="F35" t="str">
            <v>Tax on International Trade and Transactions</v>
          </cell>
          <cell r="G35" t="str">
            <v>Porez na međunarodnu trgovinu i transakcije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7118</v>
          </cell>
          <cell r="E37" t="str">
            <v>Ostali državni porezi</v>
          </cell>
          <cell r="F37" t="str">
            <v>Other Republic Taxes</v>
          </cell>
          <cell r="G37" t="str">
            <v>Ostali državni porezi</v>
          </cell>
        </row>
        <row r="38">
          <cell r="D38">
            <v>712</v>
          </cell>
          <cell r="E38" t="str">
            <v>Doprinosi</v>
          </cell>
          <cell r="F38" t="str">
            <v>Contributions</v>
          </cell>
          <cell r="G38" t="str">
            <v>Doprinosi</v>
          </cell>
        </row>
        <row r="39">
          <cell r="D39">
            <v>7121</v>
          </cell>
          <cell r="E39" t="str">
            <v>Doprinosi za penzijsko i invalidsko osiguranje</v>
          </cell>
          <cell r="F39" t="str">
            <v>Contributions for Pension and Disability Insurance</v>
          </cell>
          <cell r="G39" t="str">
            <v>Doprinosi za penzijsko i invalidsko osiguranje</v>
          </cell>
        </row>
        <row r="40">
          <cell r="D40">
            <v>7122</v>
          </cell>
          <cell r="E40" t="str">
            <v>Doprinosi za zdravstveno osiguranje</v>
          </cell>
          <cell r="F40" t="str">
            <v>Contributions for Health Insurance</v>
          </cell>
          <cell r="G40" t="str">
            <v>Doprinosi za zdravstveno osiguranje</v>
          </cell>
        </row>
        <row r="41">
          <cell r="D41">
            <v>7123</v>
          </cell>
          <cell r="E41" t="str">
            <v>Doprinosi za osiguranje od nezaposlenosti</v>
          </cell>
          <cell r="F41" t="str">
            <v>Contributions for  Unemployment Insurance</v>
          </cell>
          <cell r="G41" t="str">
            <v>Doprinosi za osiguranje od nezaposlenosti</v>
          </cell>
        </row>
        <row r="42">
          <cell r="D42">
            <v>7124</v>
          </cell>
          <cell r="E42" t="str">
            <v>Ostali doprinosi</v>
          </cell>
          <cell r="F42" t="str">
            <v>Other contributions</v>
          </cell>
          <cell r="G42" t="str">
            <v>Ostali doprinosi</v>
          </cell>
        </row>
        <row r="43">
          <cell r="D43">
            <v>713</v>
          </cell>
          <cell r="E43" t="str">
            <v>Takse</v>
          </cell>
          <cell r="F43" t="str">
            <v>Duties</v>
          </cell>
          <cell r="G43" t="str">
            <v>Takse</v>
          </cell>
        </row>
        <row r="44">
          <cell r="D44">
            <v>7131</v>
          </cell>
          <cell r="E44" t="str">
            <v>Administrativne takse</v>
          </cell>
          <cell r="F44" t="str">
            <v>Administrative Duties</v>
          </cell>
          <cell r="G44" t="str">
            <v>Administrativne takse</v>
          </cell>
        </row>
        <row r="45">
          <cell r="D45">
            <v>7132</v>
          </cell>
          <cell r="E45" t="str">
            <v>Sudske takse</v>
          </cell>
          <cell r="F45" t="str">
            <v>Court Duties</v>
          </cell>
          <cell r="G45" t="str">
            <v>Sudske takse</v>
          </cell>
        </row>
        <row r="46">
          <cell r="D46">
            <v>7133</v>
          </cell>
          <cell r="E46" t="str">
            <v>Boravišne takse</v>
          </cell>
          <cell r="F46" t="str">
            <v>Residential Duties</v>
          </cell>
          <cell r="G46" t="str">
            <v>Boravišne takse</v>
          </cell>
        </row>
        <row r="47">
          <cell r="D47">
            <v>7134</v>
          </cell>
          <cell r="E47" t="str">
            <v>Registracione takse</v>
          </cell>
          <cell r="F47" t="str">
            <v>Registration Duties</v>
          </cell>
          <cell r="G47" t="str">
            <v>Registracione takse</v>
          </cell>
        </row>
        <row r="48">
          <cell r="D48">
            <v>7135</v>
          </cell>
          <cell r="E48" t="str">
            <v>Lokalne komunalne takse</v>
          </cell>
          <cell r="F48" t="str">
            <v>Local Duties</v>
          </cell>
          <cell r="G48" t="str">
            <v>Lokalne komunalne takse</v>
          </cell>
        </row>
        <row r="49">
          <cell r="D49">
            <v>7136</v>
          </cell>
          <cell r="E49" t="str">
            <v>Ostale takse</v>
          </cell>
          <cell r="F49" t="str">
            <v>Other duties</v>
          </cell>
          <cell r="G49" t="str">
            <v>Ostale takse</v>
          </cell>
        </row>
        <row r="50">
          <cell r="D50">
            <v>714</v>
          </cell>
          <cell r="E50" t="str">
            <v>Naknade</v>
          </cell>
          <cell r="F50" t="str">
            <v>Fees</v>
          </cell>
          <cell r="G50" t="str">
            <v>Naknade</v>
          </cell>
        </row>
        <row r="51">
          <cell r="D51">
            <v>7141</v>
          </cell>
          <cell r="E51" t="str">
            <v>Naknade za korišćenje dobara od opšteg interesa</v>
          </cell>
          <cell r="F51" t="str">
            <v>Fees for Use of Goods of Common Interest</v>
          </cell>
          <cell r="G51" t="str">
            <v>Naknade za korišćenje dobara od opšteg interesa</v>
          </cell>
        </row>
        <row r="52">
          <cell r="D52">
            <v>7142</v>
          </cell>
          <cell r="E52" t="str">
            <v>Naknade za korišćenje prirodnih dobara</v>
          </cell>
          <cell r="F52" t="str">
            <v>Fees for Use of Natural Resources</v>
          </cell>
          <cell r="G52" t="str">
            <v>Naknade za korišćenje prirodnih dobara</v>
          </cell>
        </row>
        <row r="53">
          <cell r="D53">
            <v>7143</v>
          </cell>
          <cell r="E53" t="str">
            <v>Ekološke naknade</v>
          </cell>
          <cell r="F53" t="str">
            <v>Ecological Fees</v>
          </cell>
          <cell r="G53" t="str">
            <v>Ekološke naknade</v>
          </cell>
        </row>
        <row r="54">
          <cell r="D54">
            <v>7144</v>
          </cell>
          <cell r="E54" t="str">
            <v>Naknade za priređivanje igara na sreću</v>
          </cell>
          <cell r="F54" t="str">
            <v>Fees for Organizing Games of Chance</v>
          </cell>
          <cell r="G54" t="str">
            <v>Naknade za priređivanje igara na sreću</v>
          </cell>
        </row>
        <row r="55">
          <cell r="D55">
            <v>7145</v>
          </cell>
          <cell r="E55" t="str">
            <v>Naknade za korišćenje građevinskog zemljišta</v>
          </cell>
          <cell r="F55" t="str">
            <v>Fees for Usage of Construction Land</v>
          </cell>
          <cell r="G55" t="str">
            <v>Naknade za korišćenje građevinskog zemljišta</v>
          </cell>
        </row>
        <row r="56">
          <cell r="D56">
            <v>7146</v>
          </cell>
          <cell r="E56" t="str">
            <v xml:space="preserve">Naknade za uređivanje i izgradnju građevinskog zemljišta </v>
          </cell>
          <cell r="F56" t="str">
            <v xml:space="preserve">Fees for Regulation and Upkeep of Construction Land </v>
          </cell>
          <cell r="G56" t="str">
            <v xml:space="preserve">Naknade za uređivanje i izgradnju građevinskog zemljišta </v>
          </cell>
        </row>
        <row r="57">
          <cell r="D57">
            <v>7147</v>
          </cell>
          <cell r="E57" t="str">
            <v xml:space="preserve">Naknade za izgradnju i održavanje lokalnih puteva i drugih javnih objekata od opštinskog značaja </v>
          </cell>
          <cell r="F57" t="str">
            <v>Fees for Construction and Upkeep of Local Roads and Other Local Facilities</v>
          </cell>
          <cell r="G57" t="str">
            <v xml:space="preserve">Naknade za izgradnju i održavanje lokalnih puteva i drugih javnih objekata od opštinskog značaja </v>
          </cell>
        </row>
        <row r="58">
          <cell r="D58">
            <v>7148</v>
          </cell>
          <cell r="E58" t="str">
            <v>Naknada za puteve</v>
          </cell>
          <cell r="F58" t="str">
            <v>Road fees</v>
          </cell>
          <cell r="G58" t="str">
            <v>Naknada za puteve</v>
          </cell>
        </row>
        <row r="59">
          <cell r="D59">
            <v>7149</v>
          </cell>
          <cell r="E59" t="str">
            <v>Ostale naknade</v>
          </cell>
          <cell r="F59" t="str">
            <v>Other fees</v>
          </cell>
          <cell r="G59" t="str">
            <v>Ostale naknade</v>
          </cell>
        </row>
        <row r="60">
          <cell r="D60">
            <v>715</v>
          </cell>
          <cell r="E60" t="str">
            <v>Ostali prihodi</v>
          </cell>
          <cell r="F60" t="str">
            <v>Other revenues</v>
          </cell>
          <cell r="G60" t="str">
            <v>Ostali prihodi</v>
          </cell>
        </row>
        <row r="61">
          <cell r="D61">
            <v>7151</v>
          </cell>
          <cell r="E61" t="str">
            <v>Prihodi od kapitala</v>
          </cell>
          <cell r="F61" t="str">
            <v>Revenues from Capital</v>
          </cell>
          <cell r="G61" t="str">
            <v>Prihodi od kapitala</v>
          </cell>
        </row>
        <row r="62">
          <cell r="D62">
            <v>7152</v>
          </cell>
          <cell r="E62" t="str">
            <v>Novčane kazne i oduzete imovinske koristi</v>
          </cell>
          <cell r="F62" t="str">
            <v>Fines and Seized Property Gains</v>
          </cell>
          <cell r="G62" t="str">
            <v>Novčane kazne i oduzete imovinske koristi</v>
          </cell>
        </row>
        <row r="63">
          <cell r="D63">
            <v>7153</v>
          </cell>
          <cell r="E63" t="str">
            <v>Prihodi koje organi ostvaruju vršenjem svoje djelatnosti</v>
          </cell>
          <cell r="F63" t="str">
            <v>Revenues from Government Body Activities</v>
          </cell>
          <cell r="G63" t="str">
            <v>Prihodi koje organi ostvaruju vršenjem svoje djelatnosti</v>
          </cell>
        </row>
        <row r="64">
          <cell r="D64">
            <v>7154</v>
          </cell>
          <cell r="E64" t="str">
            <v>Samodoprinosi</v>
          </cell>
          <cell r="F64" t="str">
            <v>Self contributions</v>
          </cell>
          <cell r="G64" t="str">
            <v>Samodoprinosi</v>
          </cell>
        </row>
        <row r="65">
          <cell r="D65">
            <v>7155</v>
          </cell>
          <cell r="E65" t="str">
            <v>Ostali prihodi</v>
          </cell>
          <cell r="F65" t="str">
            <v>Other Revenues</v>
          </cell>
          <cell r="G65" t="str">
            <v>Ostali prihodi</v>
          </cell>
        </row>
        <row r="66">
          <cell r="D66">
            <v>72</v>
          </cell>
          <cell r="E66" t="str">
            <v>Primici od prodaje imovine</v>
          </cell>
          <cell r="F66" t="str">
            <v>Revenues from Selling Assets</v>
          </cell>
          <cell r="G66" t="str">
            <v>Primici od prodaje imovine</v>
          </cell>
        </row>
        <row r="67">
          <cell r="D67">
            <v>7212</v>
          </cell>
          <cell r="E67" t="str">
            <v>Primici od prodaje nefinansijske imovine</v>
          </cell>
          <cell r="F67" t="str">
            <v>Revenues from Selling Non-Financial Assets</v>
          </cell>
          <cell r="G67" t="str">
            <v>Primici od prodaje nefinansijske imovine</v>
          </cell>
        </row>
        <row r="68">
          <cell r="D68">
            <v>7222</v>
          </cell>
          <cell r="E68" t="str">
            <v>Primici od prodaje finansijske imovine</v>
          </cell>
          <cell r="F68" t="str">
            <v>Revenues from Selling Financial Assets</v>
          </cell>
          <cell r="G68" t="str">
            <v>Primici od prodaje finansijske imovine</v>
          </cell>
        </row>
        <row r="69">
          <cell r="D69">
            <v>73</v>
          </cell>
          <cell r="E69" t="str">
            <v>Primici od otplate kredita i sredstva prenesena iz prethodne godine</v>
          </cell>
          <cell r="F69" t="str">
            <v>Receipts from Repayment of Loans and Funds Carried over from Previous Year</v>
          </cell>
          <cell r="G69" t="str">
            <v>Primici od otplate kredita i sredstva prenesena iz prethodne godine</v>
          </cell>
        </row>
        <row r="70">
          <cell r="D70">
            <v>7311</v>
          </cell>
          <cell r="E70" t="str">
            <v>Primici od otplate kredita</v>
          </cell>
          <cell r="F70" t="str">
            <v>Receipts from Repayment of Loans</v>
          </cell>
          <cell r="G70" t="str">
            <v>Primici od otplate kredita</v>
          </cell>
        </row>
        <row r="71">
          <cell r="D71">
            <v>7321</v>
          </cell>
          <cell r="E71" t="str">
            <v>Sredstva prenesena iz prethodne godine</v>
          </cell>
          <cell r="F71" t="str">
            <v>Funds Carried over from Previous Year</v>
          </cell>
          <cell r="G71" t="str">
            <v>Sredstva prenesena iz prethodne godine</v>
          </cell>
        </row>
        <row r="72">
          <cell r="D72">
            <v>74</v>
          </cell>
          <cell r="E72" t="str">
            <v>Donacije i transferi</v>
          </cell>
          <cell r="F72" t="str">
            <v>Grants and Transfers</v>
          </cell>
          <cell r="G72" t="str">
            <v>Donacije i transferi</v>
          </cell>
        </row>
        <row r="73">
          <cell r="D73">
            <v>7411</v>
          </cell>
          <cell r="E73" t="str">
            <v>Donacije</v>
          </cell>
          <cell r="F73" t="str">
            <v>Grants</v>
          </cell>
          <cell r="G73" t="str">
            <v>Donacije</v>
          </cell>
        </row>
        <row r="74">
          <cell r="D74">
            <v>7421</v>
          </cell>
          <cell r="E74" t="str">
            <v>Transferi</v>
          </cell>
          <cell r="F74" t="str">
            <v>Transfers</v>
          </cell>
          <cell r="G74" t="str">
            <v>Transferi</v>
          </cell>
        </row>
        <row r="75">
          <cell r="D75">
            <v>75</v>
          </cell>
          <cell r="E75" t="str">
            <v xml:space="preserve">Pozajmice i krediti </v>
          </cell>
          <cell r="F75" t="str">
            <v>Loans and borrowings</v>
          </cell>
          <cell r="G75" t="str">
            <v xml:space="preserve">Pozajmice i krediti </v>
          </cell>
        </row>
        <row r="76">
          <cell r="D76">
            <v>751</v>
          </cell>
          <cell r="E76" t="str">
            <v>Pozajmice i krediti</v>
          </cell>
          <cell r="F76" t="str">
            <v>Loans and borrowings</v>
          </cell>
          <cell r="G76" t="str">
            <v>Pozajmice i krediti</v>
          </cell>
        </row>
        <row r="77">
          <cell r="D77">
            <v>7511</v>
          </cell>
          <cell r="E77" t="str">
            <v>Pozajmice i krediti od domaćih izvora</v>
          </cell>
          <cell r="F77" t="str">
            <v>Domestic Loans and Borrowings</v>
          </cell>
          <cell r="G77" t="str">
            <v>Pozajmice i krediti od domaćih izvora</v>
          </cell>
        </row>
        <row r="78">
          <cell r="D78">
            <v>7512</v>
          </cell>
          <cell r="E78" t="str">
            <v>Pozajmice i krediti od inostranih izvora</v>
          </cell>
          <cell r="F78" t="str">
            <v>Foreign Loans and Borrowings</v>
          </cell>
          <cell r="G78" t="str">
            <v>Pozajmice i krediti od inostranih izvora</v>
          </cell>
        </row>
        <row r="79">
          <cell r="D79">
            <v>4</v>
          </cell>
          <cell r="E79" t="str">
            <v>Budžetski izdaci</v>
          </cell>
          <cell r="F79" t="str">
            <v>Total Expenditures</v>
          </cell>
          <cell r="G79" t="str">
            <v>Budžetski izdaci</v>
          </cell>
        </row>
        <row r="80">
          <cell r="D80">
            <v>40</v>
          </cell>
          <cell r="E80" t="str">
            <v>Tekuća budžetska potrošnja</v>
          </cell>
          <cell r="F80" t="str">
            <v>Current Budgetary Consumption</v>
          </cell>
          <cell r="G80" t="str">
            <v>Tekuća budžetska potrošnja</v>
          </cell>
        </row>
        <row r="81">
          <cell r="D81">
            <v>41</v>
          </cell>
          <cell r="E81" t="str">
            <v>Tekući izdaci</v>
          </cell>
          <cell r="F81" t="str">
            <v>Current Expenditures</v>
          </cell>
          <cell r="G81" t="str">
            <v>Tekući izdaci</v>
          </cell>
        </row>
        <row r="82">
          <cell r="D82">
            <v>411</v>
          </cell>
          <cell r="E82" t="str">
            <v>Bruto zarade i doprinosi na teret poslodavca</v>
          </cell>
          <cell r="F82" t="str">
            <v>Gross Salaries and Contributions</v>
          </cell>
          <cell r="G82" t="str">
            <v>Bruto zarade i doprinosi na teret poslodavca</v>
          </cell>
        </row>
        <row r="83">
          <cell r="D83">
            <v>4111</v>
          </cell>
          <cell r="E83" t="str">
            <v>Neto zarade</v>
          </cell>
          <cell r="F83" t="str">
            <v>Net Salaries</v>
          </cell>
          <cell r="G83" t="str">
            <v>Neto zarade</v>
          </cell>
        </row>
        <row r="84">
          <cell r="D84">
            <v>4112</v>
          </cell>
          <cell r="E84" t="str">
            <v>Porez na zarade</v>
          </cell>
          <cell r="F84" t="str">
            <v>Personal Income Tax</v>
          </cell>
          <cell r="G84" t="str">
            <v>Porez na zarade</v>
          </cell>
        </row>
        <row r="85">
          <cell r="D85">
            <v>4113</v>
          </cell>
          <cell r="E85" t="str">
            <v>Doprinosi na teret zaposlenog</v>
          </cell>
          <cell r="F85" t="str">
            <v>Contributions Charged to Employee</v>
          </cell>
          <cell r="G85" t="str">
            <v>Doprinosi na teret zaposlenog</v>
          </cell>
        </row>
        <row r="86">
          <cell r="D86">
            <v>4114</v>
          </cell>
          <cell r="E86" t="str">
            <v>Doprinosi na teret poslodavca</v>
          </cell>
          <cell r="F86" t="str">
            <v>Contributions Charged to Employer</v>
          </cell>
          <cell r="G86" t="str">
            <v>Doprinosi na teret poslodavca</v>
          </cell>
        </row>
        <row r="87">
          <cell r="D87">
            <v>4115</v>
          </cell>
          <cell r="E87" t="str">
            <v>Opštinski prirez</v>
          </cell>
          <cell r="F87" t="str">
            <v>Surtax on PIT</v>
          </cell>
          <cell r="G87" t="str">
            <v>Opštinski prirez</v>
          </cell>
        </row>
        <row r="88">
          <cell r="D88">
            <v>412</v>
          </cell>
          <cell r="E88" t="str">
            <v>Ostala lična primanja</v>
          </cell>
          <cell r="F88" t="str">
            <v>Other Personal Income</v>
          </cell>
          <cell r="G88" t="str">
            <v>Ostala lična primanja</v>
          </cell>
        </row>
        <row r="89">
          <cell r="D89">
            <v>4121</v>
          </cell>
          <cell r="E89" t="str">
            <v>Naknada za zimnicu</v>
          </cell>
          <cell r="F89" t="str">
            <v>Compensation for Meals</v>
          </cell>
          <cell r="G89" t="str">
            <v>Naknada za zimnicu</v>
          </cell>
        </row>
        <row r="90">
          <cell r="D90">
            <v>4122</v>
          </cell>
          <cell r="E90" t="str">
            <v>Naknada za stanovanje i odvojen život</v>
          </cell>
          <cell r="F90" t="str">
            <v>Compensation for Living Costs and Separate Living</v>
          </cell>
          <cell r="G90" t="str">
            <v>Naknada za stanovanje i odvojen život</v>
          </cell>
        </row>
        <row r="91">
          <cell r="D91">
            <v>4123</v>
          </cell>
          <cell r="E91" t="str">
            <v>Naknada za prevoz</v>
          </cell>
          <cell r="F91" t="str">
            <v>Compensation for Transport</v>
          </cell>
          <cell r="G91" t="str">
            <v>Naknada za prevoz</v>
          </cell>
        </row>
        <row r="92">
          <cell r="D92">
            <v>4124</v>
          </cell>
          <cell r="E92" t="str">
            <v>Jubilarne nagrade</v>
          </cell>
          <cell r="F92" t="str">
            <v>Annual awards</v>
          </cell>
          <cell r="G92" t="str">
            <v>Jubilarne nagrade</v>
          </cell>
        </row>
        <row r="93">
          <cell r="D93">
            <v>4125</v>
          </cell>
          <cell r="E93" t="str">
            <v>Otpremnine</v>
          </cell>
          <cell r="F93" t="str">
            <v>Compensation for Early Retirement</v>
          </cell>
          <cell r="G93" t="str">
            <v>Otpremnine</v>
          </cell>
        </row>
        <row r="94">
          <cell r="D94">
            <v>4126</v>
          </cell>
          <cell r="E94" t="str">
            <v>Naknada skupstinskim poslanicima</v>
          </cell>
          <cell r="F94" t="str">
            <v>Parliament Members Compensation</v>
          </cell>
          <cell r="G94" t="str">
            <v>Naknada skupstinskim poslanicima</v>
          </cell>
        </row>
        <row r="95">
          <cell r="D95">
            <v>4127</v>
          </cell>
          <cell r="E95" t="str">
            <v>Ostale naknade</v>
          </cell>
          <cell r="F95" t="str">
            <v>Other Compensations</v>
          </cell>
          <cell r="G95" t="str">
            <v>Ostale naknade</v>
          </cell>
        </row>
        <row r="96">
          <cell r="D96">
            <v>4128</v>
          </cell>
          <cell r="E96" t="str">
            <v>Ostala prava iz oblasti socijalne zaštite</v>
          </cell>
          <cell r="F96" t="str">
            <v xml:space="preserve">Other </v>
          </cell>
          <cell r="G96" t="str">
            <v>Ostala prava iz oblasti socijalne zaštite</v>
          </cell>
        </row>
        <row r="97">
          <cell r="D97">
            <v>413</v>
          </cell>
          <cell r="E97" t="str">
            <v>Rashodi za materijal</v>
          </cell>
          <cell r="F97" t="str">
            <v>Expenditures for Supplies</v>
          </cell>
          <cell r="G97" t="str">
            <v>Rashodi za materijal</v>
          </cell>
        </row>
        <row r="98">
          <cell r="D98">
            <v>4131</v>
          </cell>
          <cell r="E98" t="str">
            <v>Administrativni materijal</v>
          </cell>
          <cell r="F98" t="str">
            <v>Administrative Supplies</v>
          </cell>
          <cell r="G98" t="str">
            <v>Administrativni materijal</v>
          </cell>
        </row>
        <row r="99">
          <cell r="D99">
            <v>4132</v>
          </cell>
          <cell r="E99" t="str">
            <v>Materijal za zdravstvenu zaštitu</v>
          </cell>
          <cell r="F99" t="str">
            <v>Health Protection Supplies</v>
          </cell>
          <cell r="G99" t="str">
            <v>Materijal za zdravstvenu zaštitu</v>
          </cell>
        </row>
        <row r="100">
          <cell r="D100">
            <v>4133</v>
          </cell>
          <cell r="E100" t="str">
            <v>Materijal za posebne namjene</v>
          </cell>
          <cell r="F100" t="str">
            <v>Special Supplies</v>
          </cell>
          <cell r="G100" t="str">
            <v>Materijal za posebne namjene</v>
          </cell>
        </row>
        <row r="101">
          <cell r="D101">
            <v>4134</v>
          </cell>
          <cell r="E101" t="str">
            <v>Rashodi za energiju</v>
          </cell>
          <cell r="F101" t="str">
            <v>Expenditures for Energy</v>
          </cell>
          <cell r="G101" t="str">
            <v>Rashodi za energiju</v>
          </cell>
        </row>
        <row r="102">
          <cell r="D102">
            <v>4135</v>
          </cell>
          <cell r="E102" t="str">
            <v>Rashodi za gorivo</v>
          </cell>
          <cell r="F102" t="str">
            <v>Expenditures for Fuel</v>
          </cell>
          <cell r="G102" t="str">
            <v>Rashodi za gorivo</v>
          </cell>
        </row>
        <row r="103">
          <cell r="D103">
            <v>4139</v>
          </cell>
          <cell r="E103" t="str">
            <v>Ostali rashodi za materijal</v>
          </cell>
          <cell r="F103" t="str">
            <v>Other Expenditures for Supplies</v>
          </cell>
          <cell r="G103" t="str">
            <v>Ostali rashodi za materijal</v>
          </cell>
        </row>
        <row r="104">
          <cell r="D104">
            <v>414</v>
          </cell>
          <cell r="E104" t="str">
            <v>Rashodi za usluge</v>
          </cell>
          <cell r="F104" t="str">
            <v>Expenditures for Services</v>
          </cell>
          <cell r="G104" t="str">
            <v>Rashodi za usluge</v>
          </cell>
        </row>
        <row r="105">
          <cell r="D105">
            <v>4141</v>
          </cell>
          <cell r="E105" t="str">
            <v>Službena putovanja</v>
          </cell>
          <cell r="F105" t="str">
            <v>Business trips</v>
          </cell>
          <cell r="G105" t="str">
            <v>Službena putovanja</v>
          </cell>
        </row>
        <row r="106">
          <cell r="D106">
            <v>4142</v>
          </cell>
          <cell r="E106" t="str">
            <v>Reprezentacija</v>
          </cell>
          <cell r="F106" t="str">
            <v>Representation Costs</v>
          </cell>
          <cell r="G106" t="str">
            <v>Reprezentacija</v>
          </cell>
        </row>
        <row r="107">
          <cell r="D107">
            <v>4143</v>
          </cell>
          <cell r="E107" t="str">
            <v>Komunikacione usluge</v>
          </cell>
          <cell r="F107" t="str">
            <v>Communication Services</v>
          </cell>
          <cell r="G107" t="str">
            <v>Komunikacione usluge</v>
          </cell>
        </row>
        <row r="108">
          <cell r="D108">
            <v>4144</v>
          </cell>
          <cell r="E108" t="str">
            <v>Bankarske usluge i negativne kursne razlike</v>
          </cell>
          <cell r="F108" t="str">
            <v>Bank Services and FX Conversion Loss</v>
          </cell>
          <cell r="G108" t="str">
            <v>Bankarske usluge i negativne kursne razlike</v>
          </cell>
        </row>
        <row r="109">
          <cell r="D109">
            <v>4145</v>
          </cell>
          <cell r="E109" t="str">
            <v>Usluge prevoza</v>
          </cell>
          <cell r="F109" t="str">
            <v>Transport Services</v>
          </cell>
          <cell r="G109" t="str">
            <v>Usluge prevoza</v>
          </cell>
        </row>
        <row r="110">
          <cell r="D110">
            <v>4146</v>
          </cell>
          <cell r="E110" t="str">
            <v>Advokatske, notarske i pravne usluge</v>
          </cell>
          <cell r="F110" t="str">
            <v>Legal Services (lawyers, notars and others)</v>
          </cell>
          <cell r="G110" t="str">
            <v>Advokatske, notarske i pravne usluge</v>
          </cell>
        </row>
        <row r="111">
          <cell r="D111">
            <v>4147</v>
          </cell>
          <cell r="E111" t="str">
            <v>Konsultantske usluge, projekti i studije</v>
          </cell>
          <cell r="F111" t="str">
            <v>Consultancy Services</v>
          </cell>
          <cell r="G111" t="str">
            <v>Konsultantske usluge, projekti i studije</v>
          </cell>
        </row>
        <row r="112">
          <cell r="D112">
            <v>4148</v>
          </cell>
          <cell r="E112" t="str">
            <v>Usluge stručnog usavršavanja</v>
          </cell>
          <cell r="F112" t="str">
            <v>Professional Training Services</v>
          </cell>
          <cell r="G112" t="str">
            <v>Usluge stručnog usavršavanja</v>
          </cell>
        </row>
        <row r="113">
          <cell r="D113">
            <v>4149</v>
          </cell>
          <cell r="E113" t="str">
            <v>Ostale usluge</v>
          </cell>
          <cell r="F113" t="str">
            <v>Other Services</v>
          </cell>
          <cell r="G113" t="str">
            <v>Ostale usluge</v>
          </cell>
        </row>
        <row r="114">
          <cell r="D114">
            <v>415</v>
          </cell>
          <cell r="E114" t="str">
            <v>Rashodi za tekuće održavanje</v>
          </cell>
          <cell r="F114" t="str">
            <v>Current Maintenance</v>
          </cell>
          <cell r="G114" t="str">
            <v>Rashodi za tekuće održavanje</v>
          </cell>
        </row>
        <row r="115">
          <cell r="D115">
            <v>4151</v>
          </cell>
          <cell r="E115" t="str">
            <v>Tekuće održavanje javne infrastrukture</v>
          </cell>
          <cell r="F115" t="str">
            <v>Current Maintenance of Public Infrastructure</v>
          </cell>
          <cell r="G115" t="str">
            <v>Tekuće održavanje javne infrastrukture</v>
          </cell>
        </row>
        <row r="116">
          <cell r="D116">
            <v>4152</v>
          </cell>
          <cell r="E116" t="str">
            <v>Tekuće održavanje građevinskih objekata</v>
          </cell>
          <cell r="F116" t="str">
            <v>Current Maintenance of Buildings</v>
          </cell>
          <cell r="G116" t="str">
            <v>Tekuće održavanje građevinskih objekata</v>
          </cell>
        </row>
        <row r="117">
          <cell r="D117">
            <v>4153</v>
          </cell>
          <cell r="E117" t="str">
            <v>Tekuće održavanje opreme</v>
          </cell>
          <cell r="F117" t="str">
            <v>Current Maintenance of Equipment</v>
          </cell>
          <cell r="G117" t="str">
            <v>Tekuće održavanje opreme</v>
          </cell>
        </row>
        <row r="118">
          <cell r="D118">
            <v>416</v>
          </cell>
          <cell r="E118" t="str">
            <v>Kamate</v>
          </cell>
          <cell r="F118" t="str">
            <v>Interests</v>
          </cell>
          <cell r="G118" t="str">
            <v>Kamate</v>
          </cell>
        </row>
        <row r="119">
          <cell r="D119">
            <v>4161</v>
          </cell>
          <cell r="E119" t="str">
            <v>Kamate rezidentima</v>
          </cell>
          <cell r="F119" t="str">
            <v>Interests on Domestic Debt</v>
          </cell>
          <cell r="G119" t="str">
            <v>Kamate rezidentima</v>
          </cell>
        </row>
        <row r="120">
          <cell r="D120">
            <v>4162</v>
          </cell>
          <cell r="E120" t="str">
            <v>Kamate nerezidentima</v>
          </cell>
          <cell r="F120" t="str">
            <v>Interests on Foreign Debt</v>
          </cell>
          <cell r="G120" t="str">
            <v>Kamate nerezidentima</v>
          </cell>
        </row>
        <row r="121">
          <cell r="D121">
            <v>417</v>
          </cell>
          <cell r="E121" t="str">
            <v>Renta</v>
          </cell>
          <cell r="F121" t="str">
            <v>Rent</v>
          </cell>
          <cell r="G121" t="str">
            <v>Renta</v>
          </cell>
        </row>
        <row r="122">
          <cell r="D122">
            <v>4171</v>
          </cell>
          <cell r="E122" t="str">
            <v>Zakup objekata</v>
          </cell>
          <cell r="F122" t="str">
            <v>Rent of Real Estate</v>
          </cell>
          <cell r="G122" t="str">
            <v>Zakup objekata</v>
          </cell>
        </row>
        <row r="123">
          <cell r="D123">
            <v>4172</v>
          </cell>
          <cell r="E123" t="str">
            <v>Zakup opreme</v>
          </cell>
          <cell r="F123" t="str">
            <v>Rent of Equipment</v>
          </cell>
          <cell r="G123" t="str">
            <v>Zakup opreme</v>
          </cell>
        </row>
        <row r="124">
          <cell r="D124">
            <v>4173</v>
          </cell>
          <cell r="E124" t="str">
            <v>Zakup zemljišta</v>
          </cell>
          <cell r="F124" t="str">
            <v>Rent of Property</v>
          </cell>
          <cell r="G124" t="str">
            <v>Zakup zemljišta</v>
          </cell>
        </row>
        <row r="125">
          <cell r="D125">
            <v>418</v>
          </cell>
          <cell r="E125" t="str">
            <v>Subvencije</v>
          </cell>
          <cell r="F125" t="str">
            <v>Subsidies</v>
          </cell>
          <cell r="G125" t="str">
            <v>Subvencije</v>
          </cell>
        </row>
        <row r="126">
          <cell r="D126">
            <v>4181</v>
          </cell>
          <cell r="E126" t="str">
            <v>Subvencije za proizvodnju i pružanje usluga</v>
          </cell>
          <cell r="F126" t="str">
            <v>Production and Services Subsidies</v>
          </cell>
          <cell r="G126" t="str">
            <v>Subvencije za proizvodnju i pružanje usluga</v>
          </cell>
        </row>
        <row r="127">
          <cell r="D127">
            <v>4182</v>
          </cell>
          <cell r="E127" t="str">
            <v>Izvozne subvencije</v>
          </cell>
          <cell r="F127" t="str">
            <v>Export Subsidies</v>
          </cell>
          <cell r="G127" t="str">
            <v>Izvozne subvencije</v>
          </cell>
        </row>
        <row r="128">
          <cell r="D128">
            <v>4183</v>
          </cell>
          <cell r="E128" t="str">
            <v>Uvozne subvencije</v>
          </cell>
          <cell r="F128" t="str">
            <v>Import Subsidies</v>
          </cell>
          <cell r="G128" t="str">
            <v>Uvozne subvencije</v>
          </cell>
        </row>
        <row r="129">
          <cell r="D129">
            <v>419</v>
          </cell>
          <cell r="E129" t="str">
            <v>Ostali izdaci</v>
          </cell>
          <cell r="F129" t="str">
            <v>Other expenditures</v>
          </cell>
          <cell r="G129" t="str">
            <v>Ostali izdaci</v>
          </cell>
        </row>
        <row r="130">
          <cell r="D130">
            <v>4191</v>
          </cell>
          <cell r="E130" t="str">
            <v>Izdaci po osnovu isplate ugovora o djelu</v>
          </cell>
          <cell r="F130" t="str">
            <v xml:space="preserve">Expenditures for Service Contracts </v>
          </cell>
          <cell r="G130" t="str">
            <v>Izdaci po osnovu isplate ugovora o djelu</v>
          </cell>
        </row>
        <row r="131">
          <cell r="D131">
            <v>4192</v>
          </cell>
          <cell r="E131" t="str">
            <v>Izdaci po osnovu troškova sudskih postupaka</v>
          </cell>
          <cell r="F131" t="str">
            <v>Expenditures for Judicial Proceeding</v>
          </cell>
          <cell r="G131" t="str">
            <v>Izdaci po osnovu troškova sudskih postupaka</v>
          </cell>
        </row>
        <row r="132">
          <cell r="D132">
            <v>4193</v>
          </cell>
          <cell r="E132" t="str">
            <v>Izrada i održavanje softvera</v>
          </cell>
          <cell r="F132" t="str">
            <v>Expenditures for Software Maintenance</v>
          </cell>
          <cell r="G132" t="str">
            <v>Izrada i održavanje softvera</v>
          </cell>
        </row>
        <row r="133">
          <cell r="D133">
            <v>4194</v>
          </cell>
          <cell r="E133" t="str">
            <v>Osiguranje</v>
          </cell>
          <cell r="F133" t="str">
            <v>Insurance</v>
          </cell>
          <cell r="G133" t="str">
            <v>Osiguranje</v>
          </cell>
        </row>
        <row r="134">
          <cell r="D134">
            <v>4195</v>
          </cell>
          <cell r="E134" t="str">
            <v>Kontribucije za članstvo u domaćim i međunarodnim organizacijama</v>
          </cell>
          <cell r="F134" t="str">
            <v>Contribution for Domestic and International Institutions Membership</v>
          </cell>
          <cell r="G134" t="str">
            <v>Kontribucije za članstvo u domaćim i međunarodnim organizacijama</v>
          </cell>
        </row>
        <row r="135">
          <cell r="D135">
            <v>4196</v>
          </cell>
          <cell r="E135" t="str">
            <v>Komunalne naknade</v>
          </cell>
          <cell r="F135" t="str">
            <v>Utility Charges</v>
          </cell>
          <cell r="G135" t="str">
            <v>Komunalne naknade</v>
          </cell>
        </row>
        <row r="136">
          <cell r="D136">
            <v>4197</v>
          </cell>
          <cell r="E136" t="str">
            <v>Kazne</v>
          </cell>
          <cell r="F136" t="str">
            <v>Penalties</v>
          </cell>
          <cell r="G136" t="str">
            <v>Kazne</v>
          </cell>
        </row>
        <row r="137">
          <cell r="D137">
            <v>4198</v>
          </cell>
          <cell r="E137" t="str">
            <v>Takse</v>
          </cell>
          <cell r="F137" t="str">
            <v>Fees</v>
          </cell>
          <cell r="G137" t="str">
            <v>Takse</v>
          </cell>
        </row>
        <row r="138">
          <cell r="D138">
            <v>4199</v>
          </cell>
          <cell r="E138" t="str">
            <v>Ostalo</v>
          </cell>
          <cell r="F138" t="str">
            <v>Others</v>
          </cell>
          <cell r="G138" t="str">
            <v>Ostalo</v>
          </cell>
        </row>
        <row r="139">
          <cell r="D139">
            <v>42</v>
          </cell>
          <cell r="E139" t="str">
            <v>Transferi za socijalnu zaštitu</v>
          </cell>
          <cell r="F139" t="str">
            <v>Social Security Transfers</v>
          </cell>
          <cell r="G139" t="str">
            <v>Transferi za socijalnu zaštitu</v>
          </cell>
        </row>
        <row r="140">
          <cell r="D140">
            <v>421</v>
          </cell>
          <cell r="E140" t="str">
            <v>Prava iz oblasti socijalne zaštite</v>
          </cell>
          <cell r="F140" t="str">
            <v>Social Security</v>
          </cell>
          <cell r="G140" t="str">
            <v>Prava iz oblasti socijalne zaštite</v>
          </cell>
        </row>
        <row r="141">
          <cell r="D141">
            <v>4211</v>
          </cell>
          <cell r="E141" t="str">
            <v>Dječiji dodaci</v>
          </cell>
          <cell r="F141" t="str">
            <v>Children benefits</v>
          </cell>
          <cell r="G141" t="str">
            <v>Dječiji dodaci</v>
          </cell>
        </row>
        <row r="142">
          <cell r="D142">
            <v>4212</v>
          </cell>
          <cell r="E142" t="str">
            <v>Boračko invalidska zaštita</v>
          </cell>
          <cell r="F142" t="str">
            <v>Veteran and disability benefits</v>
          </cell>
          <cell r="G142" t="str">
            <v>Boračko invalidska zaštita</v>
          </cell>
        </row>
        <row r="143">
          <cell r="D143">
            <v>4213</v>
          </cell>
          <cell r="E143" t="str">
            <v>Materijalno obezbjeđenje porodice</v>
          </cell>
          <cell r="F143" t="str">
            <v>Assistance for the Family</v>
          </cell>
          <cell r="G143" t="str">
            <v>Materijalno obezbjeđenje porodice</v>
          </cell>
        </row>
        <row r="144">
          <cell r="D144">
            <v>4214</v>
          </cell>
          <cell r="E144" t="str">
            <v>Porodiljska odsustva</v>
          </cell>
          <cell r="F144" t="str">
            <v>Maternity leave</v>
          </cell>
          <cell r="G144" t="str">
            <v>Porodiljska odsustva</v>
          </cell>
        </row>
        <row r="145">
          <cell r="D145">
            <v>4215</v>
          </cell>
          <cell r="E145" t="str">
            <v>Tuđa njega i pomoć</v>
          </cell>
          <cell r="F145" t="str">
            <v>Care and Assistance Benefits</v>
          </cell>
          <cell r="G145" t="str">
            <v>Tuđa njega i pomoć</v>
          </cell>
        </row>
        <row r="146">
          <cell r="D146">
            <v>4216</v>
          </cell>
          <cell r="E146" t="str">
            <v>Ishrana djece u predškolskim ustanovama</v>
          </cell>
          <cell r="F146" t="str">
            <v>Pre-school Meal Plans</v>
          </cell>
          <cell r="G146" t="str">
            <v>Ishrana djece u predškolskim ustanovama</v>
          </cell>
        </row>
        <row r="147">
          <cell r="D147">
            <v>4217</v>
          </cell>
          <cell r="E147" t="str">
            <v>Izdržavanje štićenika u domovima</v>
          </cell>
          <cell r="F147" t="str">
            <v>Support to Nurse Homes</v>
          </cell>
          <cell r="G147" t="str">
            <v>Izdržavanje štićenika u domovima</v>
          </cell>
        </row>
        <row r="148">
          <cell r="D148">
            <v>4218</v>
          </cell>
          <cell r="E148" t="str">
            <v>Ostala prava iz oblasti socijalne zaštite</v>
          </cell>
          <cell r="F148" t="str">
            <v>Other rights from social protection</v>
          </cell>
          <cell r="G148" t="str">
            <v>Ostala prava iz oblasti socijalne zaštite</v>
          </cell>
        </row>
        <row r="149">
          <cell r="D149">
            <v>422</v>
          </cell>
          <cell r="E149" t="str">
            <v>Sredstva za tehnološke viškove</v>
          </cell>
          <cell r="F149" t="str">
            <v>Funds for redundant labor</v>
          </cell>
          <cell r="G149" t="str">
            <v>Sredstva za tehnološke viškove</v>
          </cell>
        </row>
        <row r="150">
          <cell r="D150">
            <v>4221</v>
          </cell>
          <cell r="E150" t="str">
            <v>Garantovane zarade</v>
          </cell>
          <cell r="F150" t="str">
            <v>Guaranteed Earnings</v>
          </cell>
          <cell r="G150" t="str">
            <v>Garantovane zarade</v>
          </cell>
        </row>
        <row r="151">
          <cell r="D151">
            <v>4222</v>
          </cell>
          <cell r="E151" t="str">
            <v>Otpremnine za tehnološke viškove</v>
          </cell>
          <cell r="F151" t="str">
            <v>Redundant Labor Benefits</v>
          </cell>
          <cell r="G151" t="str">
            <v>Otpremnine za tehnološke viškove</v>
          </cell>
        </row>
        <row r="152">
          <cell r="D152">
            <v>4223</v>
          </cell>
          <cell r="E152" t="str">
            <v>Dokup staža</v>
          </cell>
          <cell r="F152" t="str">
            <v>Additional Insurance Payment</v>
          </cell>
          <cell r="G152" t="str">
            <v>Dokup staža</v>
          </cell>
        </row>
        <row r="153">
          <cell r="D153">
            <v>4224</v>
          </cell>
          <cell r="E153" t="str">
            <v>Naknade nezaposlenim licima</v>
          </cell>
          <cell r="F153" t="str">
            <v>Compensation to Unemployed</v>
          </cell>
          <cell r="G153" t="str">
            <v>Naknade nezaposlenim licima</v>
          </cell>
        </row>
        <row r="154">
          <cell r="D154">
            <v>4225</v>
          </cell>
          <cell r="E154" t="str">
            <v>Ostalo</v>
          </cell>
          <cell r="F154" t="str">
            <v>Other</v>
          </cell>
          <cell r="G154" t="str">
            <v>Ostalo</v>
          </cell>
        </row>
        <row r="155">
          <cell r="D155">
            <v>423</v>
          </cell>
          <cell r="E155" t="str">
            <v>Prava iz oblasti penzijskog i invalidskog osiguranja</v>
          </cell>
          <cell r="F155" t="str">
            <v>Pension and Disability Insurance</v>
          </cell>
          <cell r="G155" t="str">
            <v>Prava iz oblasti penzijskog i invalidskog osiguranja</v>
          </cell>
        </row>
        <row r="156">
          <cell r="D156">
            <v>4231</v>
          </cell>
          <cell r="E156" t="str">
            <v>Starosna penzija</v>
          </cell>
          <cell r="F156" t="str">
            <v>Age pension</v>
          </cell>
          <cell r="G156" t="str">
            <v>Starosna penzija</v>
          </cell>
        </row>
        <row r="157">
          <cell r="D157">
            <v>4232</v>
          </cell>
          <cell r="E157" t="str">
            <v>Invalidska penzija</v>
          </cell>
          <cell r="F157" t="str">
            <v>Disability pension</v>
          </cell>
          <cell r="G157" t="str">
            <v>Invalidska penzija</v>
          </cell>
        </row>
        <row r="158">
          <cell r="D158">
            <v>4233</v>
          </cell>
          <cell r="E158" t="str">
            <v>Porodična penzija</v>
          </cell>
          <cell r="F158" t="str">
            <v>Family pension</v>
          </cell>
          <cell r="G158" t="str">
            <v>Porodična penzija</v>
          </cell>
        </row>
        <row r="159">
          <cell r="D159">
            <v>4234</v>
          </cell>
          <cell r="E159" t="str">
            <v>Naknade</v>
          </cell>
          <cell r="F159" t="str">
            <v>Compensations</v>
          </cell>
          <cell r="G159" t="str">
            <v>Naknade</v>
          </cell>
        </row>
        <row r="160">
          <cell r="D160">
            <v>4235</v>
          </cell>
          <cell r="E160" t="str">
            <v>Dodaci</v>
          </cell>
          <cell r="F160" t="str">
            <v>Addendums</v>
          </cell>
          <cell r="G160" t="str">
            <v>Dodaci</v>
          </cell>
        </row>
        <row r="161">
          <cell r="D161">
            <v>4236</v>
          </cell>
          <cell r="E161" t="str">
            <v>Ostala prava</v>
          </cell>
          <cell r="F161" t="str">
            <v>Other rughts</v>
          </cell>
          <cell r="G161" t="str">
            <v>Ostala prava</v>
          </cell>
        </row>
        <row r="162">
          <cell r="D162">
            <v>4237</v>
          </cell>
          <cell r="E162" t="str">
            <v>Doprinos za zdravstvenu zaštitu penzionera</v>
          </cell>
          <cell r="F162" t="str">
            <v>Contribution to Health Protection of Pensioners</v>
          </cell>
          <cell r="G162" t="str">
            <v>Doprinos za zdravstvenu zaštitu penzionera</v>
          </cell>
        </row>
        <row r="163">
          <cell r="D163">
            <v>424</v>
          </cell>
          <cell r="E163" t="str">
            <v>Ostala prava iz oblasti zdravstvene zaštite</v>
          </cell>
          <cell r="F163" t="str">
            <v>Other Health Care Transfers</v>
          </cell>
          <cell r="G163" t="str">
            <v>Ostala prava iz oblasti zdravstvene zaštite</v>
          </cell>
        </row>
        <row r="164">
          <cell r="D164">
            <v>4241</v>
          </cell>
          <cell r="E164" t="str">
            <v>Liječenje van Crne Gore</v>
          </cell>
          <cell r="F164" t="str">
            <v>Health Treatment Abroad</v>
          </cell>
          <cell r="G164" t="str">
            <v>Liječenje van Crne Gore</v>
          </cell>
        </row>
        <row r="165">
          <cell r="D165">
            <v>425</v>
          </cell>
          <cell r="E165" t="str">
            <v>Ostala prava iz zdravstvenog osiguranja</v>
          </cell>
          <cell r="F165" t="str">
            <v>Other Health Care Insurance</v>
          </cell>
          <cell r="G165" t="str">
            <v>Ostala prava iz zdravstvenog osiguranja</v>
          </cell>
        </row>
        <row r="166">
          <cell r="D166">
            <v>4251</v>
          </cell>
          <cell r="E166" t="str">
            <v>Ortopedske sprave i pomagala</v>
          </cell>
          <cell r="F166" t="str">
            <v>Orthopedic Devices and Supplies</v>
          </cell>
          <cell r="G166" t="str">
            <v>Ortopedske sprave i pomagala</v>
          </cell>
        </row>
        <row r="167">
          <cell r="D167">
            <v>4252</v>
          </cell>
          <cell r="E167" t="str">
            <v>Naknade za bolovanje preko 60 dana</v>
          </cell>
          <cell r="F167" t="str">
            <v xml:space="preserve">Compensation for Health Leave </v>
          </cell>
          <cell r="G167" t="str">
            <v>Naknade za bolovanje preko 60 dana</v>
          </cell>
        </row>
        <row r="168">
          <cell r="D168">
            <v>4253</v>
          </cell>
          <cell r="E168" t="str">
            <v>Naknade za putne troškove osiguranika</v>
          </cell>
          <cell r="F168" t="str">
            <v>Compensation for Travel Costs of Insured Person</v>
          </cell>
          <cell r="G168" t="str">
            <v>Naknade za putne troškove osiguranika</v>
          </cell>
        </row>
        <row r="169">
          <cell r="D169">
            <v>43</v>
          </cell>
          <cell r="E169" t="str">
            <v xml:space="preserve">Transferi institucijama, pojedincima, nevladinom i javnom sektoru </v>
          </cell>
          <cell r="F169" t="str">
            <v xml:space="preserve">Transfers to Institutions, Individuals, NGO and Public Sector </v>
          </cell>
          <cell r="G169" t="str">
            <v xml:space="preserve">Transferi institucijama, pojedincima, nevladinom i javnom sektoru </v>
          </cell>
        </row>
        <row r="170">
          <cell r="D170">
            <v>431</v>
          </cell>
          <cell r="E170" t="str">
            <v xml:space="preserve">Transferi institucijama, pojedincima, nevladinom i javnom sektoru </v>
          </cell>
          <cell r="F170" t="str">
            <v xml:space="preserve">Transfers to Institutions, Individuals, NGO and Public Sector </v>
          </cell>
          <cell r="G170" t="str">
            <v xml:space="preserve">Transferi institucijama, pojedincima, nevladinom i javnom sektoru </v>
          </cell>
        </row>
        <row r="171">
          <cell r="D171">
            <v>4311</v>
          </cell>
          <cell r="E171" t="str">
            <v xml:space="preserve">Transferi za zdravstvenu zaštitu </v>
          </cell>
          <cell r="F171" t="str">
            <v>Transfers for Health Protection</v>
          </cell>
          <cell r="G171" t="str">
            <v xml:space="preserve">Transferi za zdravstvenu zaštitu </v>
          </cell>
        </row>
        <row r="172">
          <cell r="D172">
            <v>4312</v>
          </cell>
          <cell r="E172" t="str">
            <v>Transferi obrazovanju</v>
          </cell>
          <cell r="F172" t="str">
            <v>Transfer for Education</v>
          </cell>
          <cell r="G172" t="str">
            <v>Transferi obrazovanju</v>
          </cell>
        </row>
        <row r="173">
          <cell r="D173">
            <v>4313</v>
          </cell>
          <cell r="E173" t="str">
            <v>Transferi institucijama kulture i sporta</v>
          </cell>
          <cell r="F173" t="str">
            <v>Transfers for Culture and Sports</v>
          </cell>
          <cell r="G173" t="str">
            <v>Transferi institucijama kulture i sporta</v>
          </cell>
        </row>
        <row r="174">
          <cell r="D174">
            <v>4314</v>
          </cell>
          <cell r="E174" t="str">
            <v>Transferi nevladinim organizacijama</v>
          </cell>
          <cell r="F174" t="str">
            <v>Transfers to NGOs</v>
          </cell>
          <cell r="G174" t="str">
            <v>Transferi nevladinim organizacijama</v>
          </cell>
        </row>
        <row r="175">
          <cell r="D175">
            <v>4315</v>
          </cell>
          <cell r="E175" t="str">
            <v>Transferi političkim partijama, strankama i udruženjima</v>
          </cell>
          <cell r="F175" t="str">
            <v>Transfers to Political Parties</v>
          </cell>
          <cell r="G175" t="str">
            <v>Transferi političkim partijama, strankama i udruženjima</v>
          </cell>
        </row>
        <row r="176">
          <cell r="D176">
            <v>4316</v>
          </cell>
          <cell r="E176" t="str">
            <v>Transferi za jednokratne socijalne pomoći</v>
          </cell>
          <cell r="F176" t="str">
            <v>Transfers for Non-refundable Social Help</v>
          </cell>
          <cell r="G176" t="str">
            <v>Transferi za jednokratne socijalne pomoći</v>
          </cell>
        </row>
        <row r="177">
          <cell r="D177">
            <v>4317</v>
          </cell>
          <cell r="E177" t="str">
            <v>Transferi za lična primanja pripravnika</v>
          </cell>
          <cell r="F177" t="str">
            <v>Trasfers for Intern's Salary</v>
          </cell>
          <cell r="G177" t="str">
            <v>Transferi za lična primanja pripravnika</v>
          </cell>
        </row>
        <row r="178">
          <cell r="D178">
            <v>4318</v>
          </cell>
          <cell r="E178" t="str">
            <v>Ostali transferi pojedincima</v>
          </cell>
          <cell r="F178" t="str">
            <v>Other Transfers to Individuals</v>
          </cell>
          <cell r="G178" t="str">
            <v>Ostali transferi pojedincima</v>
          </cell>
        </row>
        <row r="179">
          <cell r="D179">
            <v>4319</v>
          </cell>
          <cell r="E179" t="str">
            <v>Ostali transferi institucijama</v>
          </cell>
          <cell r="F179" t="str">
            <v>Other Transfers to Institutions</v>
          </cell>
          <cell r="G179" t="str">
            <v>Ostali transferi institucijama</v>
          </cell>
        </row>
        <row r="180">
          <cell r="D180">
            <v>432</v>
          </cell>
          <cell r="E180" t="str">
            <v xml:space="preserve">Ostali transferi </v>
          </cell>
          <cell r="F180" t="str">
            <v>Other Transfers</v>
          </cell>
          <cell r="G180" t="str">
            <v xml:space="preserve">Ostali transferi </v>
          </cell>
        </row>
        <row r="181">
          <cell r="D181">
            <v>4321</v>
          </cell>
          <cell r="E181" t="str">
            <v>Transferi Fondu penzijskog i invalidskog osiguranja</v>
          </cell>
          <cell r="F181" t="str">
            <v>Transfers to Fund for Pension and Disability Insurance</v>
          </cell>
          <cell r="G181" t="str">
            <v>Transferi Fondu penzijskog i invalidskog osiguranja</v>
          </cell>
        </row>
        <row r="182">
          <cell r="D182">
            <v>4322</v>
          </cell>
          <cell r="E182" t="str">
            <v>Transferi Fondu zdravstva</v>
          </cell>
          <cell r="F182" t="str">
            <v>Transfers to Health Fund</v>
          </cell>
          <cell r="G182" t="str">
            <v>Transferi Fondu zdravstva</v>
          </cell>
        </row>
        <row r="183">
          <cell r="D183">
            <v>4323</v>
          </cell>
          <cell r="E183" t="str">
            <v>Transferi zavodu za zapošljavanje</v>
          </cell>
          <cell r="F183" t="str">
            <v>Transfers to Employment Fund</v>
          </cell>
          <cell r="G183" t="str">
            <v>Transferi zavodu za zapošljavanje</v>
          </cell>
        </row>
        <row r="184">
          <cell r="D184">
            <v>4324</v>
          </cell>
          <cell r="E184" t="str">
            <v>Transferi opštinama</v>
          </cell>
          <cell r="F184" t="str">
            <v>Transfers to Municipalities</v>
          </cell>
          <cell r="G184" t="str">
            <v>Transferi opštinama</v>
          </cell>
        </row>
        <row r="185">
          <cell r="D185">
            <v>4325</v>
          </cell>
          <cell r="E185" t="str">
            <v>Transferi budžetu države</v>
          </cell>
          <cell r="F185" t="str">
            <v>Transfers to State Budget</v>
          </cell>
          <cell r="G185" t="str">
            <v>Transferi budžetu države</v>
          </cell>
        </row>
        <row r="186">
          <cell r="D186">
            <v>4326</v>
          </cell>
          <cell r="E186" t="str">
            <v>Transferi javnim preduzećima</v>
          </cell>
          <cell r="F186" t="str">
            <v>Transfers to State Owned Enterprises</v>
          </cell>
          <cell r="G186" t="str">
            <v>Transferi javnim preduzećima</v>
          </cell>
        </row>
        <row r="187">
          <cell r="D187">
            <v>44</v>
          </cell>
          <cell r="E187" t="str">
            <v>Kapitalni budžet</v>
          </cell>
          <cell r="F187" t="str">
            <v>Capital Expenditure</v>
          </cell>
          <cell r="G187" t="str">
            <v>Kapitalni budžet</v>
          </cell>
        </row>
        <row r="188">
          <cell r="D188">
            <v>440</v>
          </cell>
          <cell r="E188" t="str">
            <v>Kapitalni izdaci u tekućem budžetu</v>
          </cell>
          <cell r="F188" t="str">
            <v>Current Capital Expenditure</v>
          </cell>
          <cell r="G188" t="str">
            <v>Kapitalni izdaci u tekućem budžetu</v>
          </cell>
        </row>
        <row r="189">
          <cell r="D189">
            <v>441</v>
          </cell>
          <cell r="E189" t="str">
            <v>Kapitalni izdaci</v>
          </cell>
          <cell r="F189" t="str">
            <v>Capital Expenditure</v>
          </cell>
          <cell r="G189" t="str">
            <v>Kapitalni izdaci</v>
          </cell>
        </row>
        <row r="190">
          <cell r="D190">
            <v>4411</v>
          </cell>
          <cell r="E190" t="str">
            <v>Izdaci za infrastrukturu opšeg značaja</v>
          </cell>
          <cell r="F190" t="str">
            <v>Capital Expenditure for Public Infrastructure</v>
          </cell>
          <cell r="G190" t="str">
            <v>Izdaci za infrastrukturu opšeg značaja</v>
          </cell>
        </row>
        <row r="191">
          <cell r="D191">
            <v>4412</v>
          </cell>
          <cell r="E191" t="str">
            <v>Izdaci za lokalnu infrastrukturu</v>
          </cell>
          <cell r="F191" t="str">
            <v>Capital Expenditure for Local Infrastructure</v>
          </cell>
          <cell r="G191" t="str">
            <v>Izdaci za lokalnu infrastrukturu</v>
          </cell>
        </row>
        <row r="192">
          <cell r="D192">
            <v>4413</v>
          </cell>
          <cell r="E192" t="str">
            <v>Izdaci za građevinske objekte</v>
          </cell>
          <cell r="F192" t="str">
            <v>Capital Expenditure for Building Construction</v>
          </cell>
          <cell r="G192" t="str">
            <v>Izdaci za građevinske objekte</v>
          </cell>
        </row>
        <row r="193">
          <cell r="D193">
            <v>4414</v>
          </cell>
          <cell r="E193" t="str">
            <v>Izdaci za uređenje zemljišta</v>
          </cell>
          <cell r="F193" t="str">
            <v>Capital Expenditure for Land Construction/Improvement</v>
          </cell>
          <cell r="G193" t="str">
            <v>Izdaci za uređenje zemljišta</v>
          </cell>
        </row>
        <row r="194">
          <cell r="D194">
            <v>4415</v>
          </cell>
          <cell r="E194" t="str">
            <v>Izdaci za opremu</v>
          </cell>
          <cell r="F194" t="str">
            <v>Capital Expenditure for Equipment</v>
          </cell>
          <cell r="G194" t="str">
            <v>Izdaci za opremu</v>
          </cell>
        </row>
        <row r="195">
          <cell r="D195">
            <v>4416</v>
          </cell>
          <cell r="E195" t="str">
            <v>Izdaci za investiciono održavanje</v>
          </cell>
          <cell r="F195" t="str">
            <v>Capital Expenditure for Investment Upkeep</v>
          </cell>
          <cell r="G195" t="str">
            <v>Izdaci za investiciono održavanje</v>
          </cell>
        </row>
        <row r="196">
          <cell r="D196">
            <v>4417</v>
          </cell>
          <cell r="E196" t="str">
            <v>Izdaci za zalihe</v>
          </cell>
          <cell r="F196" t="str">
            <v>Capital Expenditure for Stock</v>
          </cell>
          <cell r="G196" t="str">
            <v>Izdaci za zalihe</v>
          </cell>
        </row>
        <row r="197">
          <cell r="D197">
            <v>4418</v>
          </cell>
          <cell r="E197" t="str">
            <v>Izdaci za kupovinu hartija od vrijednosti</v>
          </cell>
          <cell r="F197" t="str">
            <v>Capital Expenditure for Securities</v>
          </cell>
          <cell r="G197" t="str">
            <v>Izdaci za kupovinu hartija od vrijednosti</v>
          </cell>
        </row>
        <row r="198">
          <cell r="D198">
            <v>4419</v>
          </cell>
          <cell r="E198" t="str">
            <v>Ostali kapitalni izdaci</v>
          </cell>
          <cell r="F198" t="str">
            <v>Other Capital Expenditure</v>
          </cell>
          <cell r="G198" t="str">
            <v>Ostali kapitalni izdaci</v>
          </cell>
        </row>
        <row r="199">
          <cell r="D199">
            <v>45</v>
          </cell>
          <cell r="E199" t="str">
            <v>Krediti i pozajmice</v>
          </cell>
          <cell r="F199" t="str">
            <v>Credits and Borrowings</v>
          </cell>
          <cell r="G199" t="str">
            <v>Krediti i pozajmice</v>
          </cell>
        </row>
        <row r="200">
          <cell r="D200">
            <v>451</v>
          </cell>
          <cell r="E200" t="str">
            <v>Pozajmice i krediti</v>
          </cell>
          <cell r="F200" t="str">
            <v>Credits and Borrowings</v>
          </cell>
          <cell r="G200" t="str">
            <v>Pozajmice i krediti</v>
          </cell>
        </row>
        <row r="201">
          <cell r="D201">
            <v>4511</v>
          </cell>
          <cell r="E201" t="str">
            <v>Pozajmice i krediti nefinansijskim institucijama</v>
          </cell>
          <cell r="F201" t="str">
            <v>Credits and Borrowings to Non-Financial Institutions</v>
          </cell>
          <cell r="G201" t="str">
            <v>Pozajmice i krediti nefinansijskim institucijama</v>
          </cell>
        </row>
        <row r="202">
          <cell r="D202">
            <v>4512</v>
          </cell>
          <cell r="E202" t="str">
            <v>Pozajmice i krediti finansijskim institucijama</v>
          </cell>
          <cell r="F202" t="str">
            <v>Credits and Borrowings to Financial Institutions</v>
          </cell>
          <cell r="G202" t="str">
            <v>Pozajmice i krediti finansijskim institucijama</v>
          </cell>
        </row>
        <row r="203">
          <cell r="D203">
            <v>4513</v>
          </cell>
          <cell r="E203" t="str">
            <v>Pozajmice i krediti pojedincima</v>
          </cell>
          <cell r="F203" t="str">
            <v>Credits and Borrowings to Individuals</v>
          </cell>
          <cell r="G203" t="str">
            <v>Pozajmice i krediti pojedincima</v>
          </cell>
        </row>
        <row r="204">
          <cell r="D204">
            <v>4514</v>
          </cell>
          <cell r="E204" t="str">
            <v>Pozajmice i krediti vanbudžetskim fondovima i opštinama</v>
          </cell>
          <cell r="F204" t="str">
            <v>Credits and Borrowings to Municipalities and State Funds</v>
          </cell>
          <cell r="G204" t="str">
            <v>Pozajmice i krediti vanbudžetskim fondovima i opštinama</v>
          </cell>
        </row>
        <row r="205">
          <cell r="D205">
            <v>4515</v>
          </cell>
          <cell r="E205" t="str">
            <v>Ostale pozajmice i krediti</v>
          </cell>
          <cell r="F205" t="str">
            <v>Other Credits and Borrowings</v>
          </cell>
          <cell r="G205" t="str">
            <v>Ostale pozajmice i krediti</v>
          </cell>
        </row>
        <row r="206">
          <cell r="D206">
            <v>46</v>
          </cell>
          <cell r="E206" t="str">
            <v>Otplata dugova</v>
          </cell>
          <cell r="F206" t="str">
            <v>Repayment of Debt</v>
          </cell>
          <cell r="G206" t="str">
            <v>Otplata dugova</v>
          </cell>
        </row>
        <row r="207">
          <cell r="D207">
            <v>461</v>
          </cell>
          <cell r="E207" t="str">
            <v>Otplata duga</v>
          </cell>
          <cell r="F207" t="str">
            <v>Repayment of Debt</v>
          </cell>
          <cell r="G207" t="str">
            <v>Otplata duga</v>
          </cell>
        </row>
        <row r="208">
          <cell r="D208">
            <v>4611</v>
          </cell>
          <cell r="E208" t="str">
            <v>Otplata hartija od vrijednosti i kredita rezidentima</v>
          </cell>
          <cell r="F208" t="str">
            <v>Repayment of Domestic Debt</v>
          </cell>
          <cell r="G208" t="str">
            <v>Otplata hartija od vrijednosti i kredita rezidentima</v>
          </cell>
        </row>
        <row r="209">
          <cell r="D209">
            <v>4612</v>
          </cell>
          <cell r="E209" t="str">
            <v>Otplata hartija od vrijednosti i kredita nerezidentima</v>
          </cell>
          <cell r="F209" t="str">
            <v>Repayment of Foreign Debt</v>
          </cell>
          <cell r="G209" t="str">
            <v>Otplata hartija od vrijednosti i kredita nerezidentima</v>
          </cell>
        </row>
        <row r="210">
          <cell r="D210">
            <v>462</v>
          </cell>
          <cell r="E210" t="str">
            <v>Otplata garancija</v>
          </cell>
          <cell r="F210" t="str">
            <v>Repayment of Guarantees</v>
          </cell>
          <cell r="G210" t="str">
            <v>Otplata garancija</v>
          </cell>
        </row>
        <row r="211">
          <cell r="D211">
            <v>4621</v>
          </cell>
          <cell r="E211" t="str">
            <v>Otplata garancija u zemlji</v>
          </cell>
          <cell r="F211" t="str">
            <v>Repayment of Domestic Guarantees</v>
          </cell>
          <cell r="G211" t="str">
            <v>Otplata garancija u zemlji</v>
          </cell>
        </row>
        <row r="212">
          <cell r="D212">
            <v>4622</v>
          </cell>
          <cell r="E212" t="str">
            <v>Otplata garancija u inostranstvu</v>
          </cell>
          <cell r="F212" t="str">
            <v>Repayment of Foreign Guarantees</v>
          </cell>
          <cell r="G212" t="str">
            <v>Otplata garancija u inostranstvu</v>
          </cell>
        </row>
        <row r="213">
          <cell r="D213">
            <v>4630</v>
          </cell>
          <cell r="E213" t="str">
            <v>Otplata obaveza iz prethodnih godina</v>
          </cell>
          <cell r="F213" t="str">
            <v>Repayments of Arrears</v>
          </cell>
          <cell r="G213" t="str">
            <v>Otplata obaveza iz prethodnih godina</v>
          </cell>
        </row>
        <row r="214">
          <cell r="D214">
            <v>47</v>
          </cell>
          <cell r="E214" t="str">
            <v>Rezerve</v>
          </cell>
          <cell r="F214" t="str">
            <v>Reserves</v>
          </cell>
          <cell r="G214" t="str">
            <v>Rezerve</v>
          </cell>
        </row>
        <row r="215">
          <cell r="D215">
            <v>4710</v>
          </cell>
          <cell r="E215" t="str">
            <v>Tekuća budžetska rezerva</v>
          </cell>
          <cell r="F215" t="str">
            <v>Current Budget Reserve</v>
          </cell>
          <cell r="G215" t="str">
            <v>Tekuća budžetska rezerva</v>
          </cell>
        </row>
        <row r="216">
          <cell r="D216">
            <v>4720</v>
          </cell>
          <cell r="E216" t="str">
            <v>Stalna budžetska rezerva</v>
          </cell>
          <cell r="F216" t="str">
            <v>Permanent Budget Reserve</v>
          </cell>
          <cell r="G216" t="str">
            <v>Stalna budžetska rezerva</v>
          </cell>
        </row>
        <row r="217">
          <cell r="D217">
            <v>4730</v>
          </cell>
          <cell r="E217" t="str">
            <v>Ostale rezerve</v>
          </cell>
          <cell r="F217" t="str">
            <v>Other Reserves</v>
          </cell>
          <cell r="G217" t="str">
            <v>Ostale rezerve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D219">
            <v>1000</v>
          </cell>
          <cell r="E219" t="str">
            <v>Suficit / deficit</v>
          </cell>
          <cell r="F219" t="str">
            <v>Surplus / deficit</v>
          </cell>
          <cell r="G219" t="str">
            <v>Suficit / deficit</v>
          </cell>
        </row>
        <row r="220">
          <cell r="D220">
            <v>1001</v>
          </cell>
          <cell r="E220" t="str">
            <v>Primarni bilans</v>
          </cell>
          <cell r="F220" t="str">
            <v>Primary balance</v>
          </cell>
          <cell r="G220" t="str">
            <v>Primarni bilans</v>
          </cell>
        </row>
        <row r="221">
          <cell r="D221">
            <v>0</v>
          </cell>
          <cell r="E221">
            <v>0</v>
          </cell>
          <cell r="F221" t="str">
            <v xml:space="preserve"> </v>
          </cell>
          <cell r="G221" t="str">
            <v/>
          </cell>
        </row>
        <row r="222">
          <cell r="D222">
            <v>1002</v>
          </cell>
          <cell r="E222" t="str">
            <v>Nedostajuća sredstva</v>
          </cell>
          <cell r="F222" t="str">
            <v>Financing needs</v>
          </cell>
          <cell r="G222" t="str">
            <v>Nedostajuća sredstva</v>
          </cell>
        </row>
        <row r="223">
          <cell r="D223">
            <v>1003</v>
          </cell>
          <cell r="E223" t="str">
            <v>Finansiranje</v>
          </cell>
          <cell r="F223" t="str">
            <v>Financing</v>
          </cell>
          <cell r="G223" t="str">
            <v>Finansiranje</v>
          </cell>
        </row>
        <row r="224">
          <cell r="D224">
            <v>0</v>
          </cell>
          <cell r="E224">
            <v>0</v>
          </cell>
          <cell r="F224">
            <v>0</v>
          </cell>
          <cell r="G224" t="str">
            <v/>
          </cell>
        </row>
        <row r="225">
          <cell r="D225">
            <v>1004</v>
          </cell>
          <cell r="E225" t="str">
            <v>Povećanje / smanjenje depozita</v>
          </cell>
          <cell r="F225" t="str">
            <v>Increase / decrease of deposits</v>
          </cell>
          <cell r="G225" t="str">
            <v>Povećanje / smanjenje depozita</v>
          </cell>
        </row>
        <row r="231">
          <cell r="G231" t="str">
            <v>Januar</v>
          </cell>
        </row>
        <row r="232">
          <cell r="G232" t="str">
            <v>Februar</v>
          </cell>
        </row>
        <row r="233">
          <cell r="G233" t="str">
            <v>Mart</v>
          </cell>
        </row>
        <row r="234">
          <cell r="G234" t="str">
            <v>April</v>
          </cell>
        </row>
        <row r="235">
          <cell r="G235" t="str">
            <v>Maj</v>
          </cell>
        </row>
        <row r="236">
          <cell r="G236" t="str">
            <v>Jun</v>
          </cell>
        </row>
        <row r="237">
          <cell r="G237" t="str">
            <v>Jul</v>
          </cell>
        </row>
        <row r="238">
          <cell r="G238" t="str">
            <v>Avgust</v>
          </cell>
        </row>
        <row r="239">
          <cell r="G239" t="str">
            <v>Septembar</v>
          </cell>
        </row>
        <row r="240">
          <cell r="G240" t="str">
            <v>Oktobar</v>
          </cell>
        </row>
        <row r="241">
          <cell r="G241" t="str">
            <v>Novembar</v>
          </cell>
        </row>
        <row r="242">
          <cell r="G242" t="str">
            <v>Decembar</v>
          </cell>
        </row>
        <row r="245">
          <cell r="G245" t="str">
            <v>Jan - Dec</v>
          </cell>
        </row>
        <row r="246">
          <cell r="G246" t="str">
            <v>Jan - Dec</v>
          </cell>
        </row>
        <row r="248">
          <cell r="G248" t="str">
            <v>BDP</v>
          </cell>
        </row>
        <row r="249">
          <cell r="G249" t="str">
            <v>% BDP</v>
          </cell>
        </row>
        <row r="252">
          <cell r="G252" t="str">
            <v>Plan ostvarenja budžeta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2020-07</v>
      </c>
      <c r="O6" s="145" t="str">
        <f>+CONCATENATE(N6,"p")</f>
        <v>2020-07p</v>
      </c>
      <c r="P6" s="130"/>
      <c r="Q6" s="130"/>
      <c r="R6" s="145" t="str">
        <f>+IF(Master!B3-10&gt;=0,CONCATENATE(Master!B4-1,"-",Master!B3),CONCATENATE(Master!B4-1,"-0",Master!B3))</f>
        <v>2019-07</v>
      </c>
      <c r="S6" s="130"/>
      <c r="T6" s="130"/>
    </row>
    <row r="7" spans="1:20">
      <c r="A7" s="146"/>
      <c r="B7" s="481" t="s">
        <v>694</v>
      </c>
      <c r="C7" s="482"/>
      <c r="D7" s="482"/>
      <c r="E7" s="482"/>
      <c r="F7" s="482"/>
      <c r="G7" s="490" t="s">
        <v>693</v>
      </c>
      <c r="H7" s="491"/>
      <c r="I7" s="491"/>
      <c r="J7" s="491"/>
      <c r="K7" s="491"/>
      <c r="L7" s="491"/>
      <c r="M7" s="492"/>
      <c r="N7" s="493" t="str">
        <f>+Master!G241</f>
        <v>Decembar</v>
      </c>
      <c r="O7" s="491"/>
      <c r="P7" s="491"/>
      <c r="Q7" s="491"/>
      <c r="R7" s="491"/>
      <c r="S7" s="491"/>
      <c r="T7" s="494"/>
    </row>
    <row r="8" spans="1:20">
      <c r="A8" s="146"/>
      <c r="B8" s="483"/>
      <c r="C8" s="484"/>
      <c r="D8" s="484"/>
      <c r="E8" s="484"/>
      <c r="F8" s="485"/>
      <c r="G8" s="147" t="str">
        <f>+Master!G24</f>
        <v>Ostvarenje</v>
      </c>
      <c r="H8" s="147" t="str">
        <f>+Master!G23</f>
        <v>Plan</v>
      </c>
      <c r="I8" s="477" t="str">
        <f>+Master!G259</f>
        <v>Odstupanje</v>
      </c>
      <c r="J8" s="477"/>
      <c r="K8" s="147" t="str">
        <f>+CONCATENATE(Master!G244," ",Master!B4-1)</f>
        <v>Jan - Jul 2019</v>
      </c>
      <c r="L8" s="477" t="str">
        <f>+I8</f>
        <v>Odstupanje</v>
      </c>
      <c r="M8" s="489"/>
      <c r="N8" s="148" t="str">
        <f>+G8</f>
        <v>Ostvarenje</v>
      </c>
      <c r="O8" s="147" t="str">
        <f>+H8</f>
        <v>Plan</v>
      </c>
      <c r="P8" s="477" t="str">
        <f>+I8</f>
        <v>Odstupanje</v>
      </c>
      <c r="Q8" s="477"/>
      <c r="R8" s="147" t="str">
        <f>+CONCATENATE(Master!G243," ",Master!B4-1)</f>
        <v>Jul 2019</v>
      </c>
      <c r="S8" s="477" t="str">
        <f>+P8</f>
        <v>Odstupanje</v>
      </c>
      <c r="T8" s="478"/>
    </row>
    <row r="9" spans="1:20" ht="15.7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23" t="str">
        <f>+VLOOKUP($A10,Master!$D$28:$G$224,4,FALSE)</f>
        <v>Prihodi budžeta</v>
      </c>
      <c r="C10" s="524"/>
      <c r="D10" s="524"/>
      <c r="E10" s="524"/>
      <c r="F10" s="524"/>
      <c r="G10" s="153">
        <v>1351853176.5899999</v>
      </c>
      <c r="H10" s="153">
        <v>1276056399.4371703</v>
      </c>
      <c r="I10" s="154">
        <f>+G10-H10</f>
        <v>75796777.152829647</v>
      </c>
      <c r="J10" s="155">
        <f>+IF(ISNUMBER(G10/H10-1),G10/H10-1,"…")</f>
        <v>5.9399237515098235E-2</v>
      </c>
      <c r="K10" s="153">
        <v>1243436508.1900001</v>
      </c>
      <c r="L10" s="154">
        <f>+G10-K10</f>
        <v>108416668.39999986</v>
      </c>
      <c r="M10" s="156">
        <f>+IF(ISNUMBER(G10/K10-1),G10/K10-1,"…")</f>
        <v>8.7191157478410997E-2</v>
      </c>
      <c r="N10" s="157">
        <v>155249038.93000004</v>
      </c>
      <c r="O10" s="153">
        <v>145612291.91159928</v>
      </c>
      <c r="P10" s="154">
        <f>+N10-O10</f>
        <v>9636747.0184007585</v>
      </c>
      <c r="Q10" s="155">
        <f>+IF(ISNUMBER(N10/O10-1),N10/O10-1,"…")</f>
        <v>6.6180862150368336E-2</v>
      </c>
      <c r="R10" s="153">
        <v>145120002.57999998</v>
      </c>
      <c r="S10" s="154">
        <f>+N10-R10</f>
        <v>10129036.350000054</v>
      </c>
      <c r="T10" s="158">
        <f>+IF(ISNUMBER(N10/R10-1),N10/R10-1,"…")</f>
        <v>6.9797658282263697E-2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159">
        <v>833203582.51999998</v>
      </c>
      <c r="H11" s="159">
        <v>797828901.35953081</v>
      </c>
      <c r="I11" s="160">
        <f t="shared" ref="I11:I67" si="0">+G11-H11</f>
        <v>35374681.160469174</v>
      </c>
      <c r="J11" s="161">
        <f t="shared" ref="J11:J67" si="1">+IF(ISNUMBER(G11/H11-1),G11/H11-1,"…")</f>
        <v>4.4338681013171399E-2</v>
      </c>
      <c r="K11" s="159">
        <v>755696459.51000011</v>
      </c>
      <c r="L11" s="160">
        <f t="shared" ref="L11:L67" si="2">+G11-K11</f>
        <v>77507123.009999871</v>
      </c>
      <c r="M11" s="162">
        <f t="shared" ref="M11:M67" si="3">+IF(ISNUMBER(G11/K11-1),G11/K11-1,"…")</f>
        <v>0.10256382974224354</v>
      </c>
      <c r="N11" s="163">
        <v>70043886.920000002</v>
      </c>
      <c r="O11" s="159">
        <v>76418346.230174497</v>
      </c>
      <c r="P11" s="160">
        <f t="shared" ref="P11:P67" si="4">+N11-O11</f>
        <v>-6374459.310174495</v>
      </c>
      <c r="Q11" s="161">
        <f t="shared" ref="Q11:Q67" si="5">+IF(ISNUMBER(N11/O11-1),N11/O11-1,"…")</f>
        <v>-8.3415300443357099E-2</v>
      </c>
      <c r="R11" s="159">
        <v>72178168.760000005</v>
      </c>
      <c r="S11" s="160">
        <f t="shared" ref="S11:S67" si="6">+N11-R11</f>
        <v>-2134281.8400000036</v>
      </c>
      <c r="T11" s="164">
        <f t="shared" ref="T11:T67" si="7">+IF(ISNUMBER(N11/R11-1),N11/R11-1,"…")</f>
        <v>-2.9569631325736645E-2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v>104405821.67</v>
      </c>
      <c r="H12" s="165">
        <v>96011654.614494905</v>
      </c>
      <c r="I12" s="166">
        <f t="shared" si="0"/>
        <v>8394167.0555050969</v>
      </c>
      <c r="J12" s="167">
        <f t="shared" si="1"/>
        <v>8.7428626130955367E-2</v>
      </c>
      <c r="K12" s="165">
        <v>95618433.909999996</v>
      </c>
      <c r="L12" s="166">
        <f t="shared" si="2"/>
        <v>8787387.7600000054</v>
      </c>
      <c r="M12" s="168">
        <f t="shared" si="3"/>
        <v>9.1900561436417672E-2</v>
      </c>
      <c r="N12" s="169">
        <v>15621993.34</v>
      </c>
      <c r="O12" s="165">
        <v>15517267.438764038</v>
      </c>
      <c r="P12" s="166">
        <f t="shared" si="4"/>
        <v>104725.90123596229</v>
      </c>
      <c r="Q12" s="167">
        <f t="shared" si="5"/>
        <v>6.7489911899272226E-3</v>
      </c>
      <c r="R12" s="165">
        <v>15533677.899999995</v>
      </c>
      <c r="S12" s="166">
        <f t="shared" si="6"/>
        <v>88315.440000005066</v>
      </c>
      <c r="T12" s="170">
        <f t="shared" si="7"/>
        <v>5.6854172314211304E-3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v>45020371.5</v>
      </c>
      <c r="H13" s="165">
        <v>44395641.531501003</v>
      </c>
      <c r="I13" s="166">
        <f t="shared" si="0"/>
        <v>624729.96849899739</v>
      </c>
      <c r="J13" s="167">
        <f t="shared" si="1"/>
        <v>1.4071876133510131E-2</v>
      </c>
      <c r="K13" s="165">
        <v>40638726.390000008</v>
      </c>
      <c r="L13" s="166">
        <f t="shared" si="2"/>
        <v>4381645.109999992</v>
      </c>
      <c r="M13" s="168">
        <f t="shared" si="3"/>
        <v>0.10781944955534306</v>
      </c>
      <c r="N13" s="169">
        <v>1484776.32</v>
      </c>
      <c r="O13" s="165">
        <v>1100346.3151346263</v>
      </c>
      <c r="P13" s="166">
        <f t="shared" si="4"/>
        <v>384430.00486537372</v>
      </c>
      <c r="Q13" s="167">
        <f t="shared" si="5"/>
        <v>0.34937182919391985</v>
      </c>
      <c r="R13" s="165">
        <v>1041215.8400000002</v>
      </c>
      <c r="S13" s="166">
        <f t="shared" si="6"/>
        <v>443560.47999999986</v>
      </c>
      <c r="T13" s="170">
        <f t="shared" si="7"/>
        <v>0.42600243192612175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v>1479399.88</v>
      </c>
      <c r="H14" s="165">
        <v>1544536.6728920399</v>
      </c>
      <c r="I14" s="166">
        <f t="shared" si="0"/>
        <v>-65136.792892039986</v>
      </c>
      <c r="J14" s="167">
        <f t="shared" si="1"/>
        <v>-4.217238349548269E-2</v>
      </c>
      <c r="K14" s="165">
        <v>1440565.32</v>
      </c>
      <c r="L14" s="166">
        <f t="shared" si="2"/>
        <v>38834.559999999823</v>
      </c>
      <c r="M14" s="168">
        <f t="shared" si="3"/>
        <v>2.6957861237420166E-2</v>
      </c>
      <c r="N14" s="169">
        <v>164005.82999999999</v>
      </c>
      <c r="O14" s="165">
        <v>149884.2713057833</v>
      </c>
      <c r="P14" s="166">
        <f t="shared" si="4"/>
        <v>14121.558694216685</v>
      </c>
      <c r="Q14" s="167">
        <f t="shared" si="5"/>
        <v>9.4216414912588586E-2</v>
      </c>
      <c r="R14" s="165">
        <v>140999.42000000001</v>
      </c>
      <c r="S14" s="166">
        <f t="shared" si="6"/>
        <v>23006.409999999974</v>
      </c>
      <c r="T14" s="170">
        <f t="shared" si="7"/>
        <v>0.16316669955096241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v>497589192.80000001</v>
      </c>
      <c r="H15" s="165">
        <v>455945630.52919102</v>
      </c>
      <c r="I15" s="166">
        <f t="shared" si="0"/>
        <v>41643562.270808995</v>
      </c>
      <c r="J15" s="167">
        <f t="shared" si="1"/>
        <v>9.1334491400818063E-2</v>
      </c>
      <c r="K15" s="165">
        <v>429195069.32999998</v>
      </c>
      <c r="L15" s="166">
        <f t="shared" si="2"/>
        <v>68394123.470000029</v>
      </c>
      <c r="M15" s="168">
        <f t="shared" si="3"/>
        <v>0.15935440166348491</v>
      </c>
      <c r="N15" s="169">
        <v>37184322.609999999</v>
      </c>
      <c r="O15" s="165">
        <v>41248055.373853616</v>
      </c>
      <c r="P15" s="166">
        <f t="shared" si="4"/>
        <v>-4063732.763853617</v>
      </c>
      <c r="Q15" s="167">
        <f t="shared" si="5"/>
        <v>-9.8519378114235723E-2</v>
      </c>
      <c r="R15" s="165">
        <v>40192913.060000002</v>
      </c>
      <c r="S15" s="166">
        <f t="shared" si="6"/>
        <v>-3008590.450000003</v>
      </c>
      <c r="T15" s="170">
        <f t="shared" si="7"/>
        <v>-7.4853754578792953E-2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v>156466946.75</v>
      </c>
      <c r="H16" s="165">
        <v>171111988.52539012</v>
      </c>
      <c r="I16" s="166">
        <f t="shared" si="0"/>
        <v>-14645041.775390118</v>
      </c>
      <c r="J16" s="167">
        <f t="shared" si="1"/>
        <v>-8.5587467608776224E-2</v>
      </c>
      <c r="K16" s="165">
        <v>161445470.17000002</v>
      </c>
      <c r="L16" s="166">
        <f t="shared" si="2"/>
        <v>-4978523.4200000167</v>
      </c>
      <c r="M16" s="168">
        <f t="shared" si="3"/>
        <v>-3.083718245397471E-2</v>
      </c>
      <c r="N16" s="169">
        <v>13096343.609999999</v>
      </c>
      <c r="O16" s="165">
        <v>16210263.721078064</v>
      </c>
      <c r="P16" s="166">
        <f t="shared" si="4"/>
        <v>-3113920.1110780649</v>
      </c>
      <c r="Q16" s="167">
        <f t="shared" si="5"/>
        <v>-0.19209558614577393</v>
      </c>
      <c r="R16" s="165">
        <v>13187797.070000002</v>
      </c>
      <c r="S16" s="166">
        <f t="shared" si="6"/>
        <v>-91453.460000002757</v>
      </c>
      <c r="T16" s="170">
        <f t="shared" si="7"/>
        <v>-6.9347033105358058E-3</v>
      </c>
    </row>
    <row r="17" spans="1:20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v>22270229.460000001</v>
      </c>
      <c r="H17" s="165">
        <v>23735353.696558259</v>
      </c>
      <c r="I17" s="166">
        <f t="shared" si="0"/>
        <v>-1465124.2365582585</v>
      </c>
      <c r="J17" s="167">
        <f t="shared" si="1"/>
        <v>-6.1727508057767388E-2</v>
      </c>
      <c r="K17" s="165">
        <v>22269382.640000001</v>
      </c>
      <c r="L17" s="166">
        <f t="shared" si="2"/>
        <v>846.82000000029802</v>
      </c>
      <c r="M17" s="168">
        <f t="shared" si="3"/>
        <v>3.8026200083196571E-5</v>
      </c>
      <c r="N17" s="169">
        <v>1965267.81</v>
      </c>
      <c r="O17" s="165">
        <v>1802456.6976206759</v>
      </c>
      <c r="P17" s="166">
        <f t="shared" si="4"/>
        <v>162811.11237932416</v>
      </c>
      <c r="Q17" s="167">
        <f t="shared" si="5"/>
        <v>9.0327336348352771E-2</v>
      </c>
      <c r="R17" s="165">
        <v>1691131.2300000002</v>
      </c>
      <c r="S17" s="166">
        <f t="shared" si="6"/>
        <v>274136.57999999984</v>
      </c>
      <c r="T17" s="170">
        <f t="shared" si="7"/>
        <v>0.16210248804878358</v>
      </c>
    </row>
    <row r="18" spans="1:20">
      <c r="A18" s="152">
        <v>7117</v>
      </c>
      <c r="B18" s="511" t="e">
        <f>+VLOOKUP($A18,Master!$D$28:$G$224,4,FALSE)</f>
        <v>#N/A</v>
      </c>
      <c r="C18" s="512"/>
      <c r="D18" s="512"/>
      <c r="E18" s="512"/>
      <c r="F18" s="512"/>
      <c r="G18" s="165">
        <v>0</v>
      </c>
      <c r="H18" s="165">
        <v>0</v>
      </c>
      <c r="I18" s="166">
        <f t="shared" si="0"/>
        <v>0</v>
      </c>
      <c r="J18" s="167" t="str">
        <f t="shared" si="1"/>
        <v>…</v>
      </c>
      <c r="K18" s="165">
        <v>0</v>
      </c>
      <c r="L18" s="166">
        <f t="shared" si="2"/>
        <v>0</v>
      </c>
      <c r="M18" s="168" t="str">
        <f t="shared" si="3"/>
        <v>…</v>
      </c>
      <c r="N18" s="169">
        <v>0</v>
      </c>
      <c r="O18" s="165">
        <v>0</v>
      </c>
      <c r="P18" s="166">
        <f t="shared" si="4"/>
        <v>0</v>
      </c>
      <c r="Q18" s="167" t="str">
        <f t="shared" si="5"/>
        <v>…</v>
      </c>
      <c r="R18" s="165">
        <v>0</v>
      </c>
      <c r="S18" s="166">
        <f t="shared" si="6"/>
        <v>0</v>
      </c>
      <c r="T18" s="170" t="str">
        <f t="shared" si="7"/>
        <v>…</v>
      </c>
    </row>
    <row r="19" spans="1:20">
      <c r="A19" s="152">
        <v>7118</v>
      </c>
      <c r="B19" s="511" t="str">
        <f>+VLOOKUP($A19,Master!$D$28:$G$224,4,FALSE)</f>
        <v>Ostali državni porezi</v>
      </c>
      <c r="C19" s="512"/>
      <c r="D19" s="512"/>
      <c r="E19" s="512"/>
      <c r="F19" s="512"/>
      <c r="G19" s="165">
        <v>5971620.4600000009</v>
      </c>
      <c r="H19" s="165">
        <v>5084095.7895035082</v>
      </c>
      <c r="I19" s="166">
        <f t="shared" si="0"/>
        <v>887524.67049649265</v>
      </c>
      <c r="J19" s="167">
        <f t="shared" si="1"/>
        <v>0.17456883332702988</v>
      </c>
      <c r="K19" s="165">
        <v>5088811.7500000009</v>
      </c>
      <c r="L19" s="166">
        <f t="shared" si="2"/>
        <v>882808.71</v>
      </c>
      <c r="M19" s="168">
        <f t="shared" si="3"/>
        <v>0.17348032377106493</v>
      </c>
      <c r="N19" s="169">
        <v>527177.4</v>
      </c>
      <c r="O19" s="165">
        <v>390072.41241769306</v>
      </c>
      <c r="P19" s="166">
        <f t="shared" si="4"/>
        <v>137104.98758230696</v>
      </c>
      <c r="Q19" s="167">
        <f t="shared" si="5"/>
        <v>0.35148598880018644</v>
      </c>
      <c r="R19" s="165">
        <v>390434.24000000005</v>
      </c>
      <c r="S19" s="166">
        <f t="shared" si="6"/>
        <v>136743.15999999997</v>
      </c>
      <c r="T19" s="170">
        <f t="shared" si="7"/>
        <v>0.35023352460071111</v>
      </c>
    </row>
    <row r="20" spans="1:20">
      <c r="A20" s="152">
        <v>712</v>
      </c>
      <c r="B20" s="521" t="str">
        <f>+VLOOKUP($A20,Master!$D$28:$G$224,4,FALSE)</f>
        <v>Doprinosi</v>
      </c>
      <c r="C20" s="522"/>
      <c r="D20" s="522"/>
      <c r="E20" s="522"/>
      <c r="F20" s="522"/>
      <c r="G20" s="171">
        <v>444303244.54999995</v>
      </c>
      <c r="H20" s="171">
        <v>397823173.70918262</v>
      </c>
      <c r="I20" s="172">
        <f t="shared" si="0"/>
        <v>46480070.840817332</v>
      </c>
      <c r="J20" s="173">
        <f t="shared" si="1"/>
        <v>0.11683600632776425</v>
      </c>
      <c r="K20" s="171">
        <v>398494284.19000012</v>
      </c>
      <c r="L20" s="172">
        <f t="shared" si="2"/>
        <v>45808960.359999835</v>
      </c>
      <c r="M20" s="174">
        <f t="shared" si="3"/>
        <v>0.11495512527391316</v>
      </c>
      <c r="N20" s="175">
        <v>75176038.930000007</v>
      </c>
      <c r="O20" s="171">
        <v>59783744.593186989</v>
      </c>
      <c r="P20" s="172">
        <f t="shared" si="4"/>
        <v>15392294.336813018</v>
      </c>
      <c r="Q20" s="173">
        <f t="shared" si="5"/>
        <v>0.25746621329181751</v>
      </c>
      <c r="R20" s="171">
        <v>60241080.990000002</v>
      </c>
      <c r="S20" s="172">
        <f t="shared" si="6"/>
        <v>14934957.940000005</v>
      </c>
      <c r="T20" s="176">
        <f t="shared" si="7"/>
        <v>0.24791981974027322</v>
      </c>
    </row>
    <row r="21" spans="1:20">
      <c r="A21" s="152">
        <v>7121</v>
      </c>
      <c r="B21" s="511" t="str">
        <f>+VLOOKUP($A21,Master!$D$28:$G$224,4,FALSE)</f>
        <v>Doprinosi za penzijsko i invalidsko osiguranje</v>
      </c>
      <c r="C21" s="512"/>
      <c r="D21" s="512"/>
      <c r="E21" s="512"/>
      <c r="F21" s="512"/>
      <c r="G21" s="165">
        <v>270120228.04000002</v>
      </c>
      <c r="H21" s="165">
        <v>234882396.70208701</v>
      </c>
      <c r="I21" s="166">
        <f t="shared" si="0"/>
        <v>35237831.337913007</v>
      </c>
      <c r="J21" s="167">
        <f t="shared" si="1"/>
        <v>0.15002329605230869</v>
      </c>
      <c r="K21" s="165">
        <v>241949355.73000002</v>
      </c>
      <c r="L21" s="166">
        <f t="shared" si="2"/>
        <v>28170872.310000002</v>
      </c>
      <c r="M21" s="168">
        <f t="shared" si="3"/>
        <v>0.11643292963109553</v>
      </c>
      <c r="N21" s="169">
        <v>45661635.619999997</v>
      </c>
      <c r="O21" s="165">
        <v>35471517.456119657</v>
      </c>
      <c r="P21" s="166">
        <f t="shared" si="4"/>
        <v>10190118.163880341</v>
      </c>
      <c r="Q21" s="167">
        <f t="shared" si="5"/>
        <v>0.28727607090635776</v>
      </c>
      <c r="R21" s="165">
        <v>36741484.630000003</v>
      </c>
      <c r="S21" s="166">
        <f t="shared" si="6"/>
        <v>8920150.9899999946</v>
      </c>
      <c r="T21" s="170">
        <f t="shared" si="7"/>
        <v>0.24278145207873703</v>
      </c>
    </row>
    <row r="22" spans="1:20">
      <c r="A22" s="152">
        <v>7122</v>
      </c>
      <c r="B22" s="511" t="str">
        <f>+VLOOKUP($A22,Master!$D$28:$G$224,4,FALSE)</f>
        <v>Doprinosi za zdravstveno osiguranje</v>
      </c>
      <c r="C22" s="512"/>
      <c r="D22" s="512"/>
      <c r="E22" s="512"/>
      <c r="F22" s="512"/>
      <c r="G22" s="165">
        <v>151034703.57999998</v>
      </c>
      <c r="H22" s="165">
        <v>138667298.82084399</v>
      </c>
      <c r="I22" s="166">
        <f t="shared" si="0"/>
        <v>12367404.759155989</v>
      </c>
      <c r="J22" s="167">
        <f t="shared" si="1"/>
        <v>8.9187608501226201E-2</v>
      </c>
      <c r="K22" s="165">
        <v>134703897.09</v>
      </c>
      <c r="L22" s="166">
        <f t="shared" si="2"/>
        <v>16330806.48999998</v>
      </c>
      <c r="M22" s="168">
        <f t="shared" si="3"/>
        <v>0.1212348480095482</v>
      </c>
      <c r="N22" s="169">
        <v>25500379.309999999</v>
      </c>
      <c r="O22" s="165">
        <v>20777724.488506641</v>
      </c>
      <c r="P22" s="166">
        <f t="shared" si="4"/>
        <v>4722654.8214933574</v>
      </c>
      <c r="Q22" s="167">
        <f t="shared" si="5"/>
        <v>0.22729413050527891</v>
      </c>
      <c r="R22" s="165">
        <v>20296721.100000005</v>
      </c>
      <c r="S22" s="166">
        <f t="shared" si="6"/>
        <v>5203658.2099999934</v>
      </c>
      <c r="T22" s="170">
        <f t="shared" si="7"/>
        <v>0.25637925378991344</v>
      </c>
    </row>
    <row r="23" spans="1:20">
      <c r="A23" s="152">
        <v>7123</v>
      </c>
      <c r="B23" s="511" t="str">
        <f>+VLOOKUP($A23,Master!$D$28:$G$224,4,FALSE)</f>
        <v>Doprinosi za osiguranje od nezaposlenosti</v>
      </c>
      <c r="C23" s="512"/>
      <c r="D23" s="512"/>
      <c r="E23" s="512"/>
      <c r="F23" s="512"/>
      <c r="G23" s="165">
        <v>12160117.389999999</v>
      </c>
      <c r="H23" s="165">
        <v>11617385.520490499</v>
      </c>
      <c r="I23" s="166">
        <f t="shared" si="0"/>
        <v>542731.86950949952</v>
      </c>
      <c r="J23" s="167">
        <f t="shared" si="1"/>
        <v>4.6717212625184912E-2</v>
      </c>
      <c r="K23" s="165">
        <v>10770190.189999999</v>
      </c>
      <c r="L23" s="166">
        <f t="shared" si="2"/>
        <v>1389927.1999999993</v>
      </c>
      <c r="M23" s="168">
        <f t="shared" si="3"/>
        <v>0.12905317134422845</v>
      </c>
      <c r="N23" s="169">
        <v>2051002.51</v>
      </c>
      <c r="O23" s="165">
        <v>1773125.5378420665</v>
      </c>
      <c r="P23" s="166">
        <f t="shared" si="4"/>
        <v>277876.97215793352</v>
      </c>
      <c r="Q23" s="167">
        <f t="shared" si="5"/>
        <v>0.15671590433247951</v>
      </c>
      <c r="R23" s="165">
        <v>1652845.01</v>
      </c>
      <c r="S23" s="166">
        <f t="shared" si="6"/>
        <v>398157.5</v>
      </c>
      <c r="T23" s="170">
        <f t="shared" si="7"/>
        <v>0.24089221771616676</v>
      </c>
    </row>
    <row r="24" spans="1:20">
      <c r="A24" s="152">
        <v>7124</v>
      </c>
      <c r="B24" s="511" t="str">
        <f>+VLOOKUP($A24,Master!$D$28:$G$224,4,FALSE)</f>
        <v>Ostali doprinosi</v>
      </c>
      <c r="C24" s="512"/>
      <c r="D24" s="512"/>
      <c r="E24" s="512"/>
      <c r="F24" s="512"/>
      <c r="G24" s="165">
        <v>10988195.539999999</v>
      </c>
      <c r="H24" s="165">
        <v>12656092.6657611</v>
      </c>
      <c r="I24" s="166">
        <f t="shared" si="0"/>
        <v>-1667897.125761101</v>
      </c>
      <c r="J24" s="167">
        <f t="shared" si="1"/>
        <v>-0.13178610253647338</v>
      </c>
      <c r="K24" s="165">
        <v>11070841.18</v>
      </c>
      <c r="L24" s="166">
        <f t="shared" si="2"/>
        <v>-82645.640000000596</v>
      </c>
      <c r="M24" s="168">
        <f t="shared" si="3"/>
        <v>-7.4651635459556109E-3</v>
      </c>
      <c r="N24" s="169">
        <v>1963021.49</v>
      </c>
      <c r="O24" s="165">
        <v>1761377.1107186193</v>
      </c>
      <c r="P24" s="166">
        <f t="shared" si="4"/>
        <v>201644.37928138068</v>
      </c>
      <c r="Q24" s="167">
        <f t="shared" si="5"/>
        <v>0.11448109439727672</v>
      </c>
      <c r="R24" s="165">
        <v>1550030.2500000012</v>
      </c>
      <c r="S24" s="166">
        <f t="shared" si="6"/>
        <v>412991.23999999883</v>
      </c>
      <c r="T24" s="170">
        <f t="shared" si="7"/>
        <v>0.26644076139804262</v>
      </c>
    </row>
    <row r="25" spans="1:20">
      <c r="A25" s="152">
        <v>713</v>
      </c>
      <c r="B25" s="513" t="str">
        <f>+VLOOKUP($A25,Master!$D$28:$G$224,4,FALSE)</f>
        <v>Takse</v>
      </c>
      <c r="C25" s="514"/>
      <c r="D25" s="514"/>
      <c r="E25" s="514"/>
      <c r="F25" s="514"/>
      <c r="G25" s="177">
        <v>15006989.84</v>
      </c>
      <c r="H25" s="177">
        <v>20923047.198280636</v>
      </c>
      <c r="I25" s="178">
        <f t="shared" si="0"/>
        <v>-5916057.3582806364</v>
      </c>
      <c r="J25" s="179">
        <f t="shared" si="1"/>
        <v>-0.28275314308743671</v>
      </c>
      <c r="K25" s="177">
        <v>27179432.649999999</v>
      </c>
      <c r="L25" s="178">
        <f t="shared" si="2"/>
        <v>-12172442.809999999</v>
      </c>
      <c r="M25" s="180">
        <f t="shared" si="3"/>
        <v>-0.44785492643460312</v>
      </c>
      <c r="N25" s="181">
        <v>1146974.23</v>
      </c>
      <c r="O25" s="177">
        <v>2370557.2656825301</v>
      </c>
      <c r="P25" s="178">
        <f t="shared" si="4"/>
        <v>-1223583.0356825301</v>
      </c>
      <c r="Q25" s="179">
        <f t="shared" si="5"/>
        <v>-0.51615839591634438</v>
      </c>
      <c r="R25" s="177">
        <v>3282224.9699999997</v>
      </c>
      <c r="S25" s="178">
        <f t="shared" si="6"/>
        <v>-2135250.7399999998</v>
      </c>
      <c r="T25" s="182">
        <f t="shared" si="7"/>
        <v>-0.65054978239349626</v>
      </c>
    </row>
    <row r="26" spans="1:20">
      <c r="A26" s="152">
        <v>714</v>
      </c>
      <c r="B26" s="513" t="str">
        <f>+VLOOKUP($A26,Master!$D$28:$G$224,4,FALSE)</f>
        <v>Naknade</v>
      </c>
      <c r="C26" s="514"/>
      <c r="D26" s="514"/>
      <c r="E26" s="514"/>
      <c r="F26" s="514"/>
      <c r="G26" s="177">
        <v>16956990.550000001</v>
      </c>
      <c r="H26" s="177">
        <v>13024243.768271768</v>
      </c>
      <c r="I26" s="178">
        <f t="shared" si="0"/>
        <v>3932746.7817282323</v>
      </c>
      <c r="J26" s="179">
        <f t="shared" si="1"/>
        <v>0.30195586413306841</v>
      </c>
      <c r="K26" s="177">
        <v>13233490.179999998</v>
      </c>
      <c r="L26" s="178">
        <f t="shared" si="2"/>
        <v>3723500.3700000029</v>
      </c>
      <c r="M26" s="180">
        <f t="shared" si="3"/>
        <v>0.28136948902772407</v>
      </c>
      <c r="N26" s="181">
        <v>1428133.03</v>
      </c>
      <c r="O26" s="177">
        <v>915688.23864849063</v>
      </c>
      <c r="P26" s="178">
        <f t="shared" si="4"/>
        <v>512444.7913515094</v>
      </c>
      <c r="Q26" s="179">
        <f t="shared" si="5"/>
        <v>0.5596280149976065</v>
      </c>
      <c r="R26" s="177">
        <v>927547.93</v>
      </c>
      <c r="S26" s="178">
        <f t="shared" si="6"/>
        <v>500585.1</v>
      </c>
      <c r="T26" s="182">
        <f t="shared" si="7"/>
        <v>0.53968650439444121</v>
      </c>
    </row>
    <row r="27" spans="1:20">
      <c r="A27" s="152">
        <v>715</v>
      </c>
      <c r="B27" s="513" t="str">
        <f>+VLOOKUP($A27,Master!$D$28:$G$224,4,FALSE)</f>
        <v>Ostali prihodi</v>
      </c>
      <c r="C27" s="514"/>
      <c r="D27" s="514"/>
      <c r="E27" s="514"/>
      <c r="F27" s="514"/>
      <c r="G27" s="177">
        <v>29530041.649999999</v>
      </c>
      <c r="H27" s="177">
        <v>31410770.914738216</v>
      </c>
      <c r="I27" s="178">
        <f t="shared" si="0"/>
        <v>-1880729.264738217</v>
      </c>
      <c r="J27" s="179">
        <f t="shared" si="1"/>
        <v>-5.987529786655954E-2</v>
      </c>
      <c r="K27" s="177">
        <v>33675751.280000009</v>
      </c>
      <c r="L27" s="178">
        <f t="shared" si="2"/>
        <v>-4145709.6300000101</v>
      </c>
      <c r="M27" s="180">
        <f t="shared" si="3"/>
        <v>-0.12310667089592575</v>
      </c>
      <c r="N27" s="181">
        <v>4214617.99</v>
      </c>
      <c r="O27" s="177">
        <v>4766285.5166419055</v>
      </c>
      <c r="P27" s="178">
        <f t="shared" si="4"/>
        <v>-551667.52664190531</v>
      </c>
      <c r="Q27" s="179">
        <f t="shared" si="5"/>
        <v>-0.11574370119366739</v>
      </c>
      <c r="R27" s="177">
        <v>5571807.3499999987</v>
      </c>
      <c r="S27" s="178">
        <f t="shared" si="6"/>
        <v>-1357189.3599999985</v>
      </c>
      <c r="T27" s="182">
        <f t="shared" si="7"/>
        <v>-0.24358153014748418</v>
      </c>
    </row>
    <row r="28" spans="1:20">
      <c r="A28" s="152">
        <v>73</v>
      </c>
      <c r="B28" s="513" t="str">
        <f>+VLOOKUP($A28,Master!$D$28:$G$224,4,FALSE)</f>
        <v>Primici od otplate kredita i sredstva prenesena iz prethodne godine</v>
      </c>
      <c r="C28" s="514"/>
      <c r="D28" s="514"/>
      <c r="E28" s="514"/>
      <c r="F28" s="514"/>
      <c r="G28" s="177">
        <v>7382202.0500000007</v>
      </c>
      <c r="H28" s="177">
        <v>7046262.487166306</v>
      </c>
      <c r="I28" s="178">
        <f t="shared" si="0"/>
        <v>335939.56283369474</v>
      </c>
      <c r="J28" s="179">
        <f t="shared" si="1"/>
        <v>4.767627709662503E-2</v>
      </c>
      <c r="K28" s="177">
        <v>8543082.6699999999</v>
      </c>
      <c r="L28" s="178">
        <f t="shared" si="2"/>
        <v>-1160880.6199999992</v>
      </c>
      <c r="M28" s="180">
        <f t="shared" si="3"/>
        <v>-0.13588544847828321</v>
      </c>
      <c r="N28" s="181">
        <v>2215639.15</v>
      </c>
      <c r="O28" s="177">
        <v>691003.4005981891</v>
      </c>
      <c r="P28" s="178">
        <f t="shared" si="4"/>
        <v>1524635.7494018108</v>
      </c>
      <c r="Q28" s="179">
        <f t="shared" si="5"/>
        <v>2.2064084606269105</v>
      </c>
      <c r="R28" s="177">
        <v>1810625.69</v>
      </c>
      <c r="S28" s="178">
        <f t="shared" si="6"/>
        <v>405013.45999999996</v>
      </c>
      <c r="T28" s="182">
        <f t="shared" si="7"/>
        <v>0.22368701727633167</v>
      </c>
    </row>
    <row r="29" spans="1:20" ht="15.75" thickBot="1">
      <c r="A29" s="152">
        <v>74</v>
      </c>
      <c r="B29" s="515" t="str">
        <f>+VLOOKUP($A29,Master!$D$28:$G$224,4,FALSE)</f>
        <v>Donacije i transferi</v>
      </c>
      <c r="C29" s="516"/>
      <c r="D29" s="516"/>
      <c r="E29" s="516"/>
      <c r="F29" s="516"/>
      <c r="G29" s="177">
        <v>5470125.4299999997</v>
      </c>
      <c r="H29" s="177">
        <v>8000000.0000000009</v>
      </c>
      <c r="I29" s="178">
        <f t="shared" si="0"/>
        <v>-2529874.5700000012</v>
      </c>
      <c r="J29" s="179">
        <f t="shared" si="1"/>
        <v>-0.31623432125000017</v>
      </c>
      <c r="K29" s="177">
        <v>6614007.7099999981</v>
      </c>
      <c r="L29" s="178">
        <f t="shared" si="2"/>
        <v>-1143882.2799999984</v>
      </c>
      <c r="M29" s="180">
        <f t="shared" si="3"/>
        <v>-0.1729484346186223</v>
      </c>
      <c r="N29" s="181">
        <v>1023748.68</v>
      </c>
      <c r="O29" s="177">
        <v>666666.66666666663</v>
      </c>
      <c r="P29" s="178">
        <f t="shared" si="4"/>
        <v>357082.01333333342</v>
      </c>
      <c r="Q29" s="179">
        <f t="shared" si="5"/>
        <v>0.53562302000000006</v>
      </c>
      <c r="R29" s="177">
        <v>1108546.8900000001</v>
      </c>
      <c r="S29" s="178">
        <f t="shared" si="6"/>
        <v>-84798.210000000079</v>
      </c>
      <c r="T29" s="182">
        <f t="shared" si="7"/>
        <v>-7.6494923908902113E-2</v>
      </c>
    </row>
    <row r="30" spans="1:20" ht="15.75" thickBot="1">
      <c r="A30" s="152">
        <v>4</v>
      </c>
      <c r="B30" s="501" t="str">
        <f>+VLOOKUP($A30,Master!$D$28:$G$224,4,FALSE)</f>
        <v>Izdaci budžeta</v>
      </c>
      <c r="C30" s="502"/>
      <c r="D30" s="502"/>
      <c r="E30" s="502"/>
      <c r="F30" s="502"/>
      <c r="G30" s="153">
        <v>1454424592.8399999</v>
      </c>
      <c r="H30" s="153">
        <v>1337605069.8199997</v>
      </c>
      <c r="I30" s="154">
        <f t="shared" si="0"/>
        <v>116819523.02000022</v>
      </c>
      <c r="J30" s="155">
        <f t="shared" si="1"/>
        <v>8.7334838702219031E-2</v>
      </c>
      <c r="K30" s="153">
        <v>1444789714.3500001</v>
      </c>
      <c r="L30" s="154">
        <f t="shared" si="2"/>
        <v>9634878.4899997711</v>
      </c>
      <c r="M30" s="156">
        <f t="shared" si="3"/>
        <v>6.6687064520905004E-3</v>
      </c>
      <c r="N30" s="157">
        <v>173918629.21999994</v>
      </c>
      <c r="O30" s="153">
        <v>110629366.79018211</v>
      </c>
      <c r="P30" s="154">
        <f t="shared" si="4"/>
        <v>63289262.429817826</v>
      </c>
      <c r="Q30" s="155">
        <f t="shared" si="5"/>
        <v>0.57208374472441137</v>
      </c>
      <c r="R30" s="153">
        <v>160423364.29416665</v>
      </c>
      <c r="S30" s="154">
        <f t="shared" si="6"/>
        <v>13495264.925833285</v>
      </c>
      <c r="T30" s="158">
        <f t="shared" si="7"/>
        <v>8.4122814561395032E-2</v>
      </c>
    </row>
    <row r="31" spans="1:20" ht="15.75" thickBot="1">
      <c r="A31" s="152">
        <v>41</v>
      </c>
      <c r="B31" s="517" t="str">
        <f>+VLOOKUP($A31,Master!$D$28:$G$224,4,FALSE)</f>
        <v>Tekući izdaci</v>
      </c>
      <c r="C31" s="518"/>
      <c r="D31" s="518"/>
      <c r="E31" s="518"/>
      <c r="F31" s="518"/>
      <c r="G31" s="183">
        <v>1379272218.5099998</v>
      </c>
      <c r="H31" s="183">
        <v>1235784569.8199997</v>
      </c>
      <c r="I31" s="184">
        <f t="shared" si="0"/>
        <v>143487648.69000006</v>
      </c>
      <c r="J31" s="185">
        <f t="shared" si="1"/>
        <v>0.11611056829338784</v>
      </c>
      <c r="K31" s="183">
        <v>1367570486.9199996</v>
      </c>
      <c r="L31" s="184">
        <f t="shared" si="2"/>
        <v>11701731.590000153</v>
      </c>
      <c r="M31" s="186">
        <f t="shared" si="3"/>
        <v>8.556583885013902E-3</v>
      </c>
      <c r="N31" s="187">
        <v>155933566.94999993</v>
      </c>
      <c r="O31" s="183">
        <v>103106825.12351544</v>
      </c>
      <c r="P31" s="184">
        <f t="shared" si="4"/>
        <v>52826741.826484486</v>
      </c>
      <c r="Q31" s="185">
        <f t="shared" si="5"/>
        <v>0.51234961180505167</v>
      </c>
      <c r="R31" s="183">
        <v>141764211.89999998</v>
      </c>
      <c r="S31" s="184">
        <f t="shared" si="6"/>
        <v>14169355.049999952</v>
      </c>
      <c r="T31" s="188">
        <f t="shared" si="7"/>
        <v>9.995015568523713E-2</v>
      </c>
    </row>
    <row r="32" spans="1:20">
      <c r="A32" s="152">
        <v>40</v>
      </c>
      <c r="B32" s="519" t="str">
        <f>+VLOOKUP($A32,Master!$D$28:$G$224,4,FALSE)</f>
        <v>Tekuća budžetska potrošnja</v>
      </c>
      <c r="C32" s="520"/>
      <c r="D32" s="520"/>
      <c r="E32" s="520"/>
      <c r="F32" s="520"/>
      <c r="G32" s="189">
        <v>691525208.71000004</v>
      </c>
      <c r="H32" s="189">
        <v>625526473.45999992</v>
      </c>
      <c r="I32" s="190">
        <f t="shared" si="0"/>
        <v>65998735.250000119</v>
      </c>
      <c r="J32" s="191">
        <f t="shared" si="1"/>
        <v>0.10550910001448632</v>
      </c>
      <c r="K32" s="189">
        <v>605642630.8599999</v>
      </c>
      <c r="L32" s="190">
        <f t="shared" si="2"/>
        <v>85882577.850000143</v>
      </c>
      <c r="M32" s="192">
        <f t="shared" si="3"/>
        <v>0.14180404990323869</v>
      </c>
      <c r="N32" s="193">
        <v>79489436.039999947</v>
      </c>
      <c r="O32" s="189">
        <v>52676003.419999987</v>
      </c>
      <c r="P32" s="190">
        <f t="shared" si="4"/>
        <v>26813432.61999996</v>
      </c>
      <c r="Q32" s="191">
        <f t="shared" si="5"/>
        <v>0.50902556912317798</v>
      </c>
      <c r="R32" s="189">
        <v>70669565.12999998</v>
      </c>
      <c r="S32" s="190">
        <f t="shared" si="6"/>
        <v>8819870.9099999666</v>
      </c>
      <c r="T32" s="194">
        <f t="shared" si="7"/>
        <v>0.12480437503436459</v>
      </c>
    </row>
    <row r="33" spans="1:20">
      <c r="A33" s="152">
        <v>411</v>
      </c>
      <c r="B33" s="511" t="str">
        <f>+VLOOKUP($A33,Master!$D$28:$G$224,4,FALSE)</f>
        <v>Bruto zarade i doprinosi na teret poslodavca</v>
      </c>
      <c r="C33" s="512"/>
      <c r="D33" s="512"/>
      <c r="E33" s="512"/>
      <c r="F33" s="512"/>
      <c r="G33" s="165">
        <v>387343216.04000008</v>
      </c>
      <c r="H33" s="165">
        <v>386488693.71999997</v>
      </c>
      <c r="I33" s="166">
        <f t="shared" si="0"/>
        <v>854522.32000011206</v>
      </c>
      <c r="J33" s="167">
        <f t="shared" si="1"/>
        <v>2.2109891799815262E-3</v>
      </c>
      <c r="K33" s="165">
        <v>371004370.16999996</v>
      </c>
      <c r="L33" s="166">
        <f t="shared" si="2"/>
        <v>16338845.870000124</v>
      </c>
      <c r="M33" s="168">
        <f t="shared" si="3"/>
        <v>4.4039497061755473E-2</v>
      </c>
      <c r="N33" s="169">
        <v>35561795.230000004</v>
      </c>
      <c r="O33" s="165">
        <v>32195307.643333331</v>
      </c>
      <c r="P33" s="166">
        <f t="shared" si="4"/>
        <v>3366487.5866666734</v>
      </c>
      <c r="Q33" s="167">
        <f t="shared" si="5"/>
        <v>0.10456454163946383</v>
      </c>
      <c r="R33" s="165">
        <v>29829447.000000007</v>
      </c>
      <c r="S33" s="166">
        <f t="shared" si="6"/>
        <v>5732348.2299999967</v>
      </c>
      <c r="T33" s="170">
        <f t="shared" si="7"/>
        <v>0.19217078446006708</v>
      </c>
    </row>
    <row r="34" spans="1:20">
      <c r="A34" s="152">
        <v>412</v>
      </c>
      <c r="B34" s="511" t="str">
        <f>+VLOOKUP($A34,Master!$D$28:$G$224,4,FALSE)</f>
        <v>Ostala lična primanja</v>
      </c>
      <c r="C34" s="512"/>
      <c r="D34" s="512"/>
      <c r="E34" s="512"/>
      <c r="F34" s="512"/>
      <c r="G34" s="165">
        <v>11826015.559999991</v>
      </c>
      <c r="H34" s="165">
        <v>11478163.960000001</v>
      </c>
      <c r="I34" s="166">
        <f t="shared" si="0"/>
        <v>347851.59999999031</v>
      </c>
      <c r="J34" s="167">
        <f t="shared" si="1"/>
        <v>3.0305508896040445E-2</v>
      </c>
      <c r="K34" s="165">
        <v>12022159.040000003</v>
      </c>
      <c r="L34" s="166">
        <f t="shared" si="2"/>
        <v>-196143.48000001162</v>
      </c>
      <c r="M34" s="168">
        <f t="shared" si="3"/>
        <v>-1.6315162638208758E-2</v>
      </c>
      <c r="N34" s="169">
        <v>2425531.3999999957</v>
      </c>
      <c r="O34" s="165">
        <v>956513.66333333333</v>
      </c>
      <c r="P34" s="166">
        <f t="shared" si="4"/>
        <v>1469017.7366666624</v>
      </c>
      <c r="Q34" s="167">
        <f t="shared" si="5"/>
        <v>1.5358042367605234</v>
      </c>
      <c r="R34" s="165">
        <v>1871989.5499999975</v>
      </c>
      <c r="S34" s="166">
        <f t="shared" si="6"/>
        <v>553541.84999999823</v>
      </c>
      <c r="T34" s="170">
        <f t="shared" si="7"/>
        <v>0.29569708335177358</v>
      </c>
    </row>
    <row r="35" spans="1:20">
      <c r="A35" s="152">
        <v>413</v>
      </c>
      <c r="B35" s="511" t="str">
        <f>+VLOOKUP($A35,Master!$D$28:$G$224,4,FALSE)</f>
        <v>Rashodi za materijal</v>
      </c>
      <c r="C35" s="512"/>
      <c r="D35" s="512"/>
      <c r="E35" s="512"/>
      <c r="F35" s="512"/>
      <c r="G35" s="165">
        <v>28585285.350000001</v>
      </c>
      <c r="H35" s="165">
        <v>29295302.830000002</v>
      </c>
      <c r="I35" s="166">
        <f t="shared" si="0"/>
        <v>-710017.48000000045</v>
      </c>
      <c r="J35" s="167">
        <f t="shared" si="1"/>
        <v>-2.4236563933823008E-2</v>
      </c>
      <c r="K35" s="165">
        <v>27269260.950000003</v>
      </c>
      <c r="L35" s="166">
        <f t="shared" si="2"/>
        <v>1316024.3999999985</v>
      </c>
      <c r="M35" s="168">
        <f t="shared" si="3"/>
        <v>4.8260361819596698E-2</v>
      </c>
      <c r="N35" s="169">
        <v>6753045.8400000036</v>
      </c>
      <c r="O35" s="165">
        <v>2567060.8260771562</v>
      </c>
      <c r="P35" s="166">
        <f t="shared" si="4"/>
        <v>4185985.0139228473</v>
      </c>
      <c r="Q35" s="167">
        <f t="shared" si="5"/>
        <v>1.6306528351023313</v>
      </c>
      <c r="R35" s="165">
        <v>5693241.2300000023</v>
      </c>
      <c r="S35" s="166">
        <f t="shared" si="6"/>
        <v>1059804.6100000013</v>
      </c>
      <c r="T35" s="170">
        <f t="shared" si="7"/>
        <v>0.18615136214770955</v>
      </c>
    </row>
    <row r="36" spans="1:20">
      <c r="A36" s="152">
        <v>414</v>
      </c>
      <c r="B36" s="511" t="str">
        <f>+VLOOKUP($A36,Master!$D$28:$G$224,4,FALSE)</f>
        <v>Rashodi za usluge</v>
      </c>
      <c r="C36" s="512"/>
      <c r="D36" s="512"/>
      <c r="E36" s="512"/>
      <c r="F36" s="512"/>
      <c r="G36" s="165">
        <v>51906870.649999976</v>
      </c>
      <c r="H36" s="165">
        <v>40692845.799999997</v>
      </c>
      <c r="I36" s="166">
        <f t="shared" si="0"/>
        <v>11214024.849999979</v>
      </c>
      <c r="J36" s="167">
        <f t="shared" si="1"/>
        <v>0.27557730676088465</v>
      </c>
      <c r="K36" s="165">
        <v>47503563.839999989</v>
      </c>
      <c r="L36" s="166">
        <f t="shared" si="2"/>
        <v>4403306.8099999875</v>
      </c>
      <c r="M36" s="168">
        <f t="shared" si="3"/>
        <v>9.269424131694759E-2</v>
      </c>
      <c r="N36" s="169">
        <v>9401300.1599999405</v>
      </c>
      <c r="O36" s="165">
        <v>3555210.7859614557</v>
      </c>
      <c r="P36" s="166">
        <f t="shared" si="4"/>
        <v>5846089.3740384849</v>
      </c>
      <c r="Q36" s="167">
        <f t="shared" si="5"/>
        <v>1.6443720853691923</v>
      </c>
      <c r="R36" s="165">
        <v>9675540.9999999683</v>
      </c>
      <c r="S36" s="166">
        <f t="shared" si="6"/>
        <v>-274240.84000002779</v>
      </c>
      <c r="T36" s="170">
        <f t="shared" si="7"/>
        <v>-2.8343721555211143E-2</v>
      </c>
    </row>
    <row r="37" spans="1:20">
      <c r="A37" s="152">
        <v>415</v>
      </c>
      <c r="B37" s="511" t="str">
        <f>+VLOOKUP($A37,Master!$D$28:$G$224,4,FALSE)</f>
        <v>Rashodi za tekuće održavanje</v>
      </c>
      <c r="C37" s="512"/>
      <c r="D37" s="512"/>
      <c r="E37" s="512"/>
      <c r="F37" s="512"/>
      <c r="G37" s="165">
        <v>21275343.770000003</v>
      </c>
      <c r="H37" s="165">
        <v>21654903.199999999</v>
      </c>
      <c r="I37" s="166">
        <f t="shared" si="0"/>
        <v>-379559.42999999598</v>
      </c>
      <c r="J37" s="167">
        <f t="shared" si="1"/>
        <v>-1.7527643808631588E-2</v>
      </c>
      <c r="K37" s="165">
        <v>20415784.170000002</v>
      </c>
      <c r="L37" s="166">
        <f t="shared" si="2"/>
        <v>859559.60000000149</v>
      </c>
      <c r="M37" s="168">
        <f t="shared" si="3"/>
        <v>4.2102698228122959E-2</v>
      </c>
      <c r="N37" s="169">
        <v>3374454.9999999991</v>
      </c>
      <c r="O37" s="165">
        <v>1804116.9333333331</v>
      </c>
      <c r="P37" s="166">
        <f t="shared" si="4"/>
        <v>1570338.066666666</v>
      </c>
      <c r="Q37" s="167">
        <f t="shared" si="5"/>
        <v>0.8704192270759683</v>
      </c>
      <c r="R37" s="165">
        <v>4861519.66</v>
      </c>
      <c r="S37" s="166">
        <f t="shared" si="6"/>
        <v>-1487064.6600000011</v>
      </c>
      <c r="T37" s="170">
        <f t="shared" si="7"/>
        <v>-0.30588473646119141</v>
      </c>
    </row>
    <row r="38" spans="1:20">
      <c r="A38" s="152">
        <v>416</v>
      </c>
      <c r="B38" s="511" t="str">
        <f>+VLOOKUP($A38,Master!$D$28:$G$224,4,FALSE)</f>
        <v>Kamate</v>
      </c>
      <c r="C38" s="512"/>
      <c r="D38" s="512"/>
      <c r="E38" s="512"/>
      <c r="F38" s="512"/>
      <c r="G38" s="165">
        <v>74981970.939999998</v>
      </c>
      <c r="H38" s="165">
        <v>73316123.120000005</v>
      </c>
      <c r="I38" s="166">
        <f t="shared" si="0"/>
        <v>1665847.8199999928</v>
      </c>
      <c r="J38" s="167">
        <f t="shared" si="1"/>
        <v>2.2721439011081035E-2</v>
      </c>
      <c r="K38" s="165">
        <v>67922775.539999992</v>
      </c>
      <c r="L38" s="166">
        <f t="shared" si="2"/>
        <v>7059195.400000006</v>
      </c>
      <c r="M38" s="168">
        <f t="shared" si="3"/>
        <v>0.1039297252486806</v>
      </c>
      <c r="N38" s="169">
        <v>5676117.540000001</v>
      </c>
      <c r="O38" s="165">
        <v>6297113.5108333332</v>
      </c>
      <c r="P38" s="166">
        <f t="shared" si="4"/>
        <v>-620995.97083333228</v>
      </c>
      <c r="Q38" s="167">
        <f t="shared" si="5"/>
        <v>-9.8615972185508882E-2</v>
      </c>
      <c r="R38" s="165">
        <v>5611866.1400000006</v>
      </c>
      <c r="S38" s="166">
        <f t="shared" si="6"/>
        <v>64251.400000000373</v>
      </c>
      <c r="T38" s="170">
        <f t="shared" si="7"/>
        <v>1.1449203954105869E-2</v>
      </c>
    </row>
    <row r="39" spans="1:20">
      <c r="A39" s="152">
        <v>417</v>
      </c>
      <c r="B39" s="511" t="str">
        <f>+VLOOKUP($A39,Master!$D$28:$G$224,4,FALSE)</f>
        <v>Renta</v>
      </c>
      <c r="C39" s="512"/>
      <c r="D39" s="512"/>
      <c r="E39" s="512"/>
      <c r="F39" s="512"/>
      <c r="G39" s="165">
        <v>8048001.6999999993</v>
      </c>
      <c r="H39" s="165">
        <v>8172802.1399999997</v>
      </c>
      <c r="I39" s="166">
        <f t="shared" si="0"/>
        <v>-124800.44000000041</v>
      </c>
      <c r="J39" s="167">
        <f t="shared" si="1"/>
        <v>-1.527021428662656E-2</v>
      </c>
      <c r="K39" s="165">
        <v>7928041.8100000005</v>
      </c>
      <c r="L39" s="166">
        <f t="shared" si="2"/>
        <v>119959.88999999873</v>
      </c>
      <c r="M39" s="168">
        <f t="shared" si="3"/>
        <v>1.5131086953740214E-2</v>
      </c>
      <c r="N39" s="169">
        <v>640245.18999999983</v>
      </c>
      <c r="O39" s="165">
        <v>678983.51166666672</v>
      </c>
      <c r="P39" s="166">
        <f t="shared" si="4"/>
        <v>-38738.321666666889</v>
      </c>
      <c r="Q39" s="167">
        <f t="shared" si="5"/>
        <v>-5.7053405570303029E-2</v>
      </c>
      <c r="R39" s="165">
        <v>668357.00999999989</v>
      </c>
      <c r="S39" s="166">
        <f t="shared" si="6"/>
        <v>-28111.820000000065</v>
      </c>
      <c r="T39" s="170">
        <f t="shared" si="7"/>
        <v>-4.2061083491890194E-2</v>
      </c>
    </row>
    <row r="40" spans="1:20">
      <c r="A40" s="152">
        <v>418</v>
      </c>
      <c r="B40" s="511" t="str">
        <f>+VLOOKUP($A40,Master!$D$28:$G$224,4,FALSE)</f>
        <v>Subvencije</v>
      </c>
      <c r="C40" s="512"/>
      <c r="D40" s="512"/>
      <c r="E40" s="512"/>
      <c r="F40" s="512"/>
      <c r="G40" s="165">
        <v>18426863.34</v>
      </c>
      <c r="H40" s="165">
        <v>18874600</v>
      </c>
      <c r="I40" s="166">
        <f t="shared" si="0"/>
        <v>-447736.66000000015</v>
      </c>
      <c r="J40" s="167">
        <f t="shared" si="1"/>
        <v>-2.372165026013795E-2</v>
      </c>
      <c r="K40" s="165">
        <v>17425749.960000001</v>
      </c>
      <c r="L40" s="166">
        <f t="shared" si="2"/>
        <v>1001113.379999999</v>
      </c>
      <c r="M40" s="168">
        <f t="shared" si="3"/>
        <v>5.7450232116150524E-2</v>
      </c>
      <c r="N40" s="169">
        <v>4582041.3</v>
      </c>
      <c r="O40" s="165">
        <v>1572883.3333333333</v>
      </c>
      <c r="P40" s="166">
        <f t="shared" si="4"/>
        <v>3009157.9666666668</v>
      </c>
      <c r="Q40" s="167">
        <f t="shared" si="5"/>
        <v>1.913147595180825</v>
      </c>
      <c r="R40" s="165">
        <v>3977237.29</v>
      </c>
      <c r="S40" s="166">
        <f t="shared" si="6"/>
        <v>604804.00999999978</v>
      </c>
      <c r="T40" s="170">
        <f t="shared" si="7"/>
        <v>0.15206636313117738</v>
      </c>
    </row>
    <row r="41" spans="1:20">
      <c r="A41" s="152">
        <v>419</v>
      </c>
      <c r="B41" s="511" t="str">
        <f>+VLOOKUP($A41,Master!$D$28:$G$224,4,FALSE)</f>
        <v>Ostali izdaci</v>
      </c>
      <c r="C41" s="512"/>
      <c r="D41" s="512"/>
      <c r="E41" s="512"/>
      <c r="F41" s="512"/>
      <c r="G41" s="165">
        <v>24777222.48</v>
      </c>
      <c r="H41" s="165">
        <v>25049575.370000001</v>
      </c>
      <c r="I41" s="166">
        <f t="shared" si="0"/>
        <v>-272352.8900000006</v>
      </c>
      <c r="J41" s="167">
        <f t="shared" si="1"/>
        <v>-1.0872555162199538E-2</v>
      </c>
      <c r="K41" s="165">
        <v>21938694.789999999</v>
      </c>
      <c r="L41" s="166">
        <f t="shared" si="2"/>
        <v>2838527.6900000013</v>
      </c>
      <c r="M41" s="168">
        <f t="shared" si="3"/>
        <v>0.12938452889612417</v>
      </c>
      <c r="N41" s="169">
        <v>4342483.6900000004</v>
      </c>
      <c r="O41" s="165">
        <v>2186482.9354613866</v>
      </c>
      <c r="P41" s="166">
        <f t="shared" si="4"/>
        <v>2156000.7545386138</v>
      </c>
      <c r="Q41" s="167">
        <f t="shared" si="5"/>
        <v>0.98605880684985059</v>
      </c>
      <c r="R41" s="165">
        <v>3716241.4300000006</v>
      </c>
      <c r="S41" s="166">
        <f t="shared" si="6"/>
        <v>626242.25999999978</v>
      </c>
      <c r="T41" s="170">
        <f t="shared" si="7"/>
        <v>0.16851495571427377</v>
      </c>
    </row>
    <row r="42" spans="1:20">
      <c r="A42" s="152">
        <v>440</v>
      </c>
      <c r="B42" s="511" t="e">
        <f>+VLOOKUP($A42,Master!$D$28:$G$224,4,FALSE)</f>
        <v>#N/A</v>
      </c>
      <c r="C42" s="512"/>
      <c r="D42" s="512"/>
      <c r="E42" s="512"/>
      <c r="F42" s="512"/>
      <c r="G42" s="165">
        <v>64354418.879999995</v>
      </c>
      <c r="H42" s="165">
        <v>10502963.32</v>
      </c>
      <c r="I42" s="166">
        <f t="shared" si="0"/>
        <v>53851455.559999995</v>
      </c>
      <c r="J42" s="167">
        <f t="shared" si="1"/>
        <v>5.1272630322772557</v>
      </c>
      <c r="K42" s="165">
        <v>12212230.590000002</v>
      </c>
      <c r="L42" s="166">
        <f t="shared" si="2"/>
        <v>52142188.289999992</v>
      </c>
      <c r="M42" s="168">
        <f t="shared" si="3"/>
        <v>4.2696694846801106</v>
      </c>
      <c r="N42" s="169">
        <v>6732420.6899999958</v>
      </c>
      <c r="O42" s="165">
        <v>862330.27666666661</v>
      </c>
      <c r="P42" s="166">
        <f t="shared" si="4"/>
        <v>5870090.4133333294</v>
      </c>
      <c r="Q42" s="167">
        <f t="shared" si="5"/>
        <v>6.8072414620812509</v>
      </c>
      <c r="R42" s="165">
        <v>4764124.82</v>
      </c>
      <c r="S42" s="166">
        <f t="shared" si="6"/>
        <v>1968295.8699999955</v>
      </c>
      <c r="T42" s="170">
        <f t="shared" si="7"/>
        <v>0.41314951735458427</v>
      </c>
    </row>
    <row r="43" spans="1:20">
      <c r="A43" s="152">
        <v>42</v>
      </c>
      <c r="B43" s="507" t="str">
        <f>+VLOOKUP($A43,Master!$D$28:$G$224,4,FALSE)</f>
        <v>Transferi za socijalnu zaštitu</v>
      </c>
      <c r="C43" s="508"/>
      <c r="D43" s="508"/>
      <c r="E43" s="508"/>
      <c r="F43" s="508"/>
      <c r="G43" s="195">
        <v>492148010.11999995</v>
      </c>
      <c r="H43" s="195">
        <v>498223398.96999997</v>
      </c>
      <c r="I43" s="196">
        <f t="shared" si="0"/>
        <v>-6075388.8500000238</v>
      </c>
      <c r="J43" s="197">
        <f t="shared" si="1"/>
        <v>-1.2194105821926371E-2</v>
      </c>
      <c r="K43" s="195">
        <v>482967420.4799999</v>
      </c>
      <c r="L43" s="196">
        <f t="shared" si="2"/>
        <v>9180589.6400000453</v>
      </c>
      <c r="M43" s="198">
        <f t="shared" si="3"/>
        <v>1.9008714150689165E-2</v>
      </c>
      <c r="N43" s="199">
        <v>42841697.649999999</v>
      </c>
      <c r="O43" s="195">
        <v>41226949.914166674</v>
      </c>
      <c r="P43" s="196">
        <f t="shared" si="4"/>
        <v>1614747.7358333245</v>
      </c>
      <c r="Q43" s="197">
        <f t="shared" si="5"/>
        <v>3.9167285942694807E-2</v>
      </c>
      <c r="R43" s="195">
        <v>43051593.350000001</v>
      </c>
      <c r="S43" s="196">
        <f t="shared" si="6"/>
        <v>-209895.70000000298</v>
      </c>
      <c r="T43" s="200">
        <f t="shared" si="7"/>
        <v>-4.875445568148784E-3</v>
      </c>
    </row>
    <row r="44" spans="1:20">
      <c r="A44" s="152">
        <v>421</v>
      </c>
      <c r="B44" s="511" t="str">
        <f>+VLOOKUP($A44,Master!$D$28:$G$224,4,FALSE)</f>
        <v>Prava iz oblasti socijalne zaštite</v>
      </c>
      <c r="C44" s="512"/>
      <c r="D44" s="512"/>
      <c r="E44" s="512"/>
      <c r="F44" s="512"/>
      <c r="G44" s="165">
        <v>61864914.019999996</v>
      </c>
      <c r="H44" s="165">
        <v>58645000</v>
      </c>
      <c r="I44" s="166">
        <f t="shared" si="0"/>
        <v>3219914.0199999958</v>
      </c>
      <c r="J44" s="167">
        <f t="shared" si="1"/>
        <v>5.4905175547787399E-2</v>
      </c>
      <c r="K44" s="165">
        <v>64036543.990000002</v>
      </c>
      <c r="L44" s="166">
        <f t="shared" si="2"/>
        <v>-2171629.9700000063</v>
      </c>
      <c r="M44" s="168">
        <f t="shared" si="3"/>
        <v>-3.391235433222517E-2</v>
      </c>
      <c r="N44" s="169">
        <v>5256058.13</v>
      </c>
      <c r="O44" s="165">
        <v>4887083.333333333</v>
      </c>
      <c r="P44" s="166">
        <f t="shared" si="4"/>
        <v>368974.79666666687</v>
      </c>
      <c r="Q44" s="167">
        <f t="shared" si="5"/>
        <v>7.5500001023105279E-2</v>
      </c>
      <c r="R44" s="165">
        <v>5578422.5699999994</v>
      </c>
      <c r="S44" s="166">
        <f t="shared" si="6"/>
        <v>-322364.43999999948</v>
      </c>
      <c r="T44" s="170">
        <f t="shared" si="7"/>
        <v>-5.7787741239545332E-2</v>
      </c>
    </row>
    <row r="45" spans="1:20">
      <c r="A45" s="152">
        <v>422</v>
      </c>
      <c r="B45" s="511" t="str">
        <f>+VLOOKUP($A45,Master!$D$28:$G$224,4,FALSE)</f>
        <v>Sredstva za tehnološke viškove</v>
      </c>
      <c r="C45" s="512"/>
      <c r="D45" s="512"/>
      <c r="E45" s="512"/>
      <c r="F45" s="512"/>
      <c r="G45" s="165">
        <v>22587777.399999995</v>
      </c>
      <c r="H45" s="165">
        <v>20758124</v>
      </c>
      <c r="I45" s="166">
        <f t="shared" si="0"/>
        <v>1829653.3999999948</v>
      </c>
      <c r="J45" s="167">
        <f t="shared" si="1"/>
        <v>8.8141558456823699E-2</v>
      </c>
      <c r="K45" s="165">
        <v>13086355.520000001</v>
      </c>
      <c r="L45" s="166">
        <f t="shared" si="2"/>
        <v>9501421.8799999934</v>
      </c>
      <c r="M45" s="168">
        <f t="shared" si="3"/>
        <v>0.72605561307568633</v>
      </c>
      <c r="N45" s="169">
        <v>3352388.2399999998</v>
      </c>
      <c r="O45" s="165">
        <v>1438177</v>
      </c>
      <c r="P45" s="166">
        <f t="shared" si="4"/>
        <v>1914211.2399999998</v>
      </c>
      <c r="Q45" s="167">
        <f t="shared" si="5"/>
        <v>1.3309983680729145</v>
      </c>
      <c r="R45" s="165">
        <v>1939799.67</v>
      </c>
      <c r="S45" s="166">
        <f t="shared" si="6"/>
        <v>1412588.5699999998</v>
      </c>
      <c r="T45" s="170">
        <f t="shared" si="7"/>
        <v>0.7282136355864004</v>
      </c>
    </row>
    <row r="46" spans="1:20">
      <c r="A46" s="152">
        <v>423</v>
      </c>
      <c r="B46" s="511" t="str">
        <f>+VLOOKUP($A46,Master!$D$28:$G$224,4,FALSE)</f>
        <v>Prava iz oblasti penzijskog i invalidskog osiguranja</v>
      </c>
      <c r="C46" s="512"/>
      <c r="D46" s="512"/>
      <c r="E46" s="512"/>
      <c r="F46" s="512"/>
      <c r="G46" s="165">
        <v>384390842.84999996</v>
      </c>
      <c r="H46" s="165">
        <v>397320274.96999997</v>
      </c>
      <c r="I46" s="166">
        <f t="shared" si="0"/>
        <v>-12929432.120000005</v>
      </c>
      <c r="J46" s="167">
        <f t="shared" si="1"/>
        <v>-3.2541586560052238E-2</v>
      </c>
      <c r="K46" s="165">
        <v>383189899.51999998</v>
      </c>
      <c r="L46" s="166">
        <f t="shared" si="2"/>
        <v>1200943.3299999833</v>
      </c>
      <c r="M46" s="168">
        <f t="shared" si="3"/>
        <v>3.1340683340148612E-3</v>
      </c>
      <c r="N46" s="169">
        <v>32063162.379999995</v>
      </c>
      <c r="O46" s="165">
        <v>33110022.91416667</v>
      </c>
      <c r="P46" s="166">
        <f t="shared" si="4"/>
        <v>-1046860.5341666751</v>
      </c>
      <c r="Q46" s="167">
        <f t="shared" si="5"/>
        <v>-3.1617632427513587E-2</v>
      </c>
      <c r="R46" s="165">
        <v>32148029.949999999</v>
      </c>
      <c r="S46" s="166">
        <f t="shared" si="6"/>
        <v>-84867.570000004023</v>
      </c>
      <c r="T46" s="170">
        <f t="shared" si="7"/>
        <v>-2.6398995562714189E-3</v>
      </c>
    </row>
    <row r="47" spans="1:20">
      <c r="A47" s="152">
        <v>424</v>
      </c>
      <c r="B47" s="511" t="str">
        <f>+VLOOKUP($A47,Master!$D$28:$G$224,4,FALSE)</f>
        <v>Ostala prava iz oblasti zdravstvene zaštite</v>
      </c>
      <c r="C47" s="512"/>
      <c r="D47" s="512"/>
      <c r="E47" s="512"/>
      <c r="F47" s="512"/>
      <c r="G47" s="165">
        <v>15215135.74</v>
      </c>
      <c r="H47" s="165">
        <v>14500000</v>
      </c>
      <c r="I47" s="166">
        <f t="shared" si="0"/>
        <v>715135.74000000022</v>
      </c>
      <c r="J47" s="167">
        <f t="shared" si="1"/>
        <v>4.931970620689663E-2</v>
      </c>
      <c r="K47" s="165">
        <v>14792096.09</v>
      </c>
      <c r="L47" s="166">
        <f t="shared" si="2"/>
        <v>423039.65000000037</v>
      </c>
      <c r="M47" s="168">
        <f t="shared" si="3"/>
        <v>2.8599033390946493E-2</v>
      </c>
      <c r="N47" s="169">
        <v>1426429.0600000005</v>
      </c>
      <c r="O47" s="165">
        <v>1208333.3333333333</v>
      </c>
      <c r="P47" s="166">
        <f t="shared" si="4"/>
        <v>218095.72666666727</v>
      </c>
      <c r="Q47" s="167">
        <f t="shared" si="5"/>
        <v>0.18049301517241423</v>
      </c>
      <c r="R47" s="165">
        <v>2021633.8499999989</v>
      </c>
      <c r="S47" s="166">
        <f t="shared" si="6"/>
        <v>-595204.78999999841</v>
      </c>
      <c r="T47" s="170">
        <f t="shared" si="7"/>
        <v>-0.29441770081164731</v>
      </c>
    </row>
    <row r="48" spans="1:20">
      <c r="A48" s="152">
        <v>425</v>
      </c>
      <c r="B48" s="511" t="str">
        <f>+VLOOKUP($A48,Master!$D$28:$G$224,4,FALSE)</f>
        <v>Ostala prava iz zdravstvenog osiguranja</v>
      </c>
      <c r="C48" s="512"/>
      <c r="D48" s="512"/>
      <c r="E48" s="512"/>
      <c r="F48" s="512"/>
      <c r="G48" s="165">
        <v>8089340.1100000003</v>
      </c>
      <c r="H48" s="165">
        <v>7000000</v>
      </c>
      <c r="I48" s="166">
        <f t="shared" si="0"/>
        <v>1089340.1100000003</v>
      </c>
      <c r="J48" s="167">
        <f t="shared" si="1"/>
        <v>0.15562001571428574</v>
      </c>
      <c r="K48" s="165">
        <v>7862525.3599999994</v>
      </c>
      <c r="L48" s="166">
        <f t="shared" si="2"/>
        <v>226814.75000000093</v>
      </c>
      <c r="M48" s="168">
        <f t="shared" si="3"/>
        <v>2.8847569911049753E-2</v>
      </c>
      <c r="N48" s="169">
        <v>743659.84</v>
      </c>
      <c r="O48" s="165">
        <v>583333.33333333326</v>
      </c>
      <c r="P48" s="166">
        <f t="shared" si="4"/>
        <v>160326.50666666671</v>
      </c>
      <c r="Q48" s="167">
        <f t="shared" si="5"/>
        <v>0.27484544000000022</v>
      </c>
      <c r="R48" s="165">
        <v>1363707.3099999998</v>
      </c>
      <c r="S48" s="166">
        <f t="shared" si="6"/>
        <v>-620047.46999999986</v>
      </c>
      <c r="T48" s="170">
        <f t="shared" si="7"/>
        <v>-0.45467782232537857</v>
      </c>
    </row>
    <row r="49" spans="1:20">
      <c r="A49" s="152">
        <v>43</v>
      </c>
      <c r="B49" s="509" t="str">
        <f>+VLOOKUP($A49,Master!$D$28:$G$224,4,FALSE)</f>
        <v xml:space="preserve">Transferi institucijama, pojedincima, nevladinom i javnom sektoru </v>
      </c>
      <c r="C49" s="510"/>
      <c r="D49" s="510"/>
      <c r="E49" s="510"/>
      <c r="F49" s="510"/>
      <c r="G49" s="177">
        <v>99049746.079999998</v>
      </c>
      <c r="H49" s="177">
        <v>101040047.61999999</v>
      </c>
      <c r="I49" s="178">
        <f t="shared" si="0"/>
        <v>-1990301.5399999917</v>
      </c>
      <c r="J49" s="179">
        <f t="shared" si="1"/>
        <v>-1.969814530853442E-2</v>
      </c>
      <c r="K49" s="177">
        <v>94307026.210000023</v>
      </c>
      <c r="L49" s="178">
        <f t="shared" si="2"/>
        <v>4742719.869999975</v>
      </c>
      <c r="M49" s="180">
        <f t="shared" si="3"/>
        <v>5.0290207003654608E-2</v>
      </c>
      <c r="N49" s="181">
        <v>11500398.329999996</v>
      </c>
      <c r="O49" s="177">
        <v>8287650.975182116</v>
      </c>
      <c r="P49" s="178">
        <f t="shared" si="4"/>
        <v>3212747.3548178803</v>
      </c>
      <c r="Q49" s="179">
        <f t="shared" si="5"/>
        <v>0.38765476061174042</v>
      </c>
      <c r="R49" s="177">
        <v>17851748.629999999</v>
      </c>
      <c r="S49" s="178">
        <f t="shared" si="6"/>
        <v>-6351350.3000000026</v>
      </c>
      <c r="T49" s="182">
        <f t="shared" si="7"/>
        <v>-0.35578309058903679</v>
      </c>
    </row>
    <row r="50" spans="1:20">
      <c r="A50" s="152">
        <v>44</v>
      </c>
      <c r="B50" s="509" t="str">
        <f>+VLOOKUP($A50,Master!$D$28:$G$224,4,FALSE)</f>
        <v>Kapitalni izdaci</v>
      </c>
      <c r="C50" s="510"/>
      <c r="D50" s="510"/>
      <c r="E50" s="510"/>
      <c r="F50" s="510"/>
      <c r="G50" s="177">
        <v>75152374.330000043</v>
      </c>
      <c r="H50" s="177">
        <v>101820500</v>
      </c>
      <c r="I50" s="178">
        <f t="shared" si="0"/>
        <v>-26668125.669999957</v>
      </c>
      <c r="J50" s="179">
        <f t="shared" si="1"/>
        <v>-0.26191312820109858</v>
      </c>
      <c r="K50" s="177">
        <v>77219227.430000037</v>
      </c>
      <c r="L50" s="178">
        <f t="shared" si="2"/>
        <v>-2066853.099999994</v>
      </c>
      <c r="M50" s="180">
        <f t="shared" si="3"/>
        <v>-2.6766042199445894E-2</v>
      </c>
      <c r="N50" s="181">
        <v>17985062.270000018</v>
      </c>
      <c r="O50" s="177">
        <v>7522541.6666666651</v>
      </c>
      <c r="P50" s="178">
        <f t="shared" si="4"/>
        <v>10462520.603333354</v>
      </c>
      <c r="Q50" s="179">
        <f t="shared" si="5"/>
        <v>1.3908225526611715</v>
      </c>
      <c r="R50" s="177">
        <v>18659152.394166682</v>
      </c>
      <c r="S50" s="178">
        <f t="shared" si="6"/>
        <v>-674090.12416666374</v>
      </c>
      <c r="T50" s="182">
        <f t="shared" si="7"/>
        <v>-3.612651367686992E-2</v>
      </c>
    </row>
    <row r="51" spans="1:20">
      <c r="A51" s="152">
        <v>451</v>
      </c>
      <c r="B51" s="479" t="str">
        <f>+VLOOKUP($A51,Master!$D$28:$G$224,4,FALSE)</f>
        <v>Pozajmice i krediti</v>
      </c>
      <c r="C51" s="480"/>
      <c r="D51" s="480"/>
      <c r="E51" s="480"/>
      <c r="F51" s="480"/>
      <c r="G51" s="165">
        <v>2484899.7699999996</v>
      </c>
      <c r="H51" s="165">
        <v>2139999.9999999995</v>
      </c>
      <c r="I51" s="166">
        <f t="shared" si="0"/>
        <v>344899.77</v>
      </c>
      <c r="J51" s="167">
        <f t="shared" si="1"/>
        <v>0.16116811682242993</v>
      </c>
      <c r="K51" s="165">
        <v>2752781.98</v>
      </c>
      <c r="L51" s="166">
        <f t="shared" si="2"/>
        <v>-267882.21000000043</v>
      </c>
      <c r="M51" s="168">
        <f t="shared" si="3"/>
        <v>-9.7313267794640446E-2</v>
      </c>
      <c r="N51" s="169">
        <v>599222.64999999991</v>
      </c>
      <c r="O51" s="165">
        <v>178333.33333333334</v>
      </c>
      <c r="P51" s="166">
        <f t="shared" si="4"/>
        <v>420889.31666666653</v>
      </c>
      <c r="Q51" s="167">
        <f t="shared" si="5"/>
        <v>2.3601270093457938</v>
      </c>
      <c r="R51" s="165">
        <v>828836.39999999991</v>
      </c>
      <c r="S51" s="166">
        <f t="shared" si="6"/>
        <v>-229613.75</v>
      </c>
      <c r="T51" s="170">
        <f t="shared" si="7"/>
        <v>-0.27703145035618615</v>
      </c>
    </row>
    <row r="52" spans="1:20">
      <c r="A52" s="152">
        <v>47</v>
      </c>
      <c r="B52" s="479" t="str">
        <f>+VLOOKUP($A52,Master!$D$28:$G$224,4,FALSE)</f>
        <v>Rezerve</v>
      </c>
      <c r="C52" s="480"/>
      <c r="D52" s="480"/>
      <c r="E52" s="480"/>
      <c r="F52" s="480"/>
      <c r="G52" s="165">
        <v>13532542.719999999</v>
      </c>
      <c r="H52" s="165">
        <v>8854649.7699999977</v>
      </c>
      <c r="I52" s="166">
        <f t="shared" si="0"/>
        <v>4677892.9500000011</v>
      </c>
      <c r="J52" s="167">
        <f t="shared" si="1"/>
        <v>0.52829790804927601</v>
      </c>
      <c r="K52" s="165">
        <v>14126844.789999999</v>
      </c>
      <c r="L52" s="166">
        <f t="shared" si="2"/>
        <v>-594302.0700000003</v>
      </c>
      <c r="M52" s="168">
        <f t="shared" si="3"/>
        <v>-4.2068988428377918E-2</v>
      </c>
      <c r="N52" s="169">
        <v>2586424.5499999998</v>
      </c>
      <c r="O52" s="165">
        <v>737887.48083333333</v>
      </c>
      <c r="P52" s="166">
        <f t="shared" si="4"/>
        <v>1848537.0691666664</v>
      </c>
      <c r="Q52" s="167">
        <f t="shared" si="5"/>
        <v>2.5051747281022045</v>
      </c>
      <c r="R52" s="165">
        <v>1306027.21</v>
      </c>
      <c r="S52" s="166">
        <f t="shared" si="6"/>
        <v>1280397.3399999999</v>
      </c>
      <c r="T52" s="170">
        <f t="shared" si="7"/>
        <v>0.98037569982940842</v>
      </c>
    </row>
    <row r="53" spans="1:20" ht="15.75" thickBot="1">
      <c r="A53" s="152">
        <v>462</v>
      </c>
      <c r="B53" s="497" t="str">
        <f>+VLOOKUP($A53,Master!$D$28:$G$224,4,FALSE)</f>
        <v>Otplata garancija</v>
      </c>
      <c r="C53" s="498"/>
      <c r="D53" s="498"/>
      <c r="E53" s="498"/>
      <c r="F53" s="498"/>
      <c r="G53" s="201">
        <v>15258930.949999999</v>
      </c>
      <c r="H53" s="201">
        <v>0</v>
      </c>
      <c r="I53" s="202">
        <f t="shared" si="0"/>
        <v>15258930.949999999</v>
      </c>
      <c r="J53" s="203" t="str">
        <f t="shared" si="1"/>
        <v>…</v>
      </c>
      <c r="K53" s="201">
        <v>107230592.5</v>
      </c>
      <c r="L53" s="202">
        <f t="shared" si="2"/>
        <v>-91971661.549999997</v>
      </c>
      <c r="M53" s="204">
        <f t="shared" si="3"/>
        <v>-0.857699835520353</v>
      </c>
      <c r="N53" s="205">
        <v>0</v>
      </c>
      <c r="O53" s="201">
        <v>0</v>
      </c>
      <c r="P53" s="202">
        <f t="shared" si="4"/>
        <v>0</v>
      </c>
      <c r="Q53" s="203" t="str">
        <f t="shared" si="5"/>
        <v>…</v>
      </c>
      <c r="R53" s="201">
        <v>575548.03</v>
      </c>
      <c r="S53" s="202">
        <f t="shared" si="6"/>
        <v>-575548.03</v>
      </c>
      <c r="T53" s="206">
        <f t="shared" si="7"/>
        <v>-1</v>
      </c>
    </row>
    <row r="54" spans="1:20" ht="15.75" thickBot="1">
      <c r="A54" s="146">
        <v>4630</v>
      </c>
      <c r="B54" s="497" t="str">
        <f>+VLOOKUP($A54,Master!$D$28:$G$224,4,FALSE)</f>
        <v>Otplata obaveza iz prethodnog perioda</v>
      </c>
      <c r="C54" s="498"/>
      <c r="D54" s="498"/>
      <c r="E54" s="498"/>
      <c r="F54" s="498"/>
      <c r="G54" s="201">
        <v>65272880.160000011</v>
      </c>
      <c r="H54" s="201">
        <v>0</v>
      </c>
      <c r="I54" s="202">
        <f>+G54-H54</f>
        <v>65272880.160000011</v>
      </c>
      <c r="J54" s="203" t="str">
        <f>+IF(ISNUMBER(G54/H54-1),G54/H54-1,"…")</f>
        <v>…</v>
      </c>
      <c r="K54" s="201">
        <v>60543190.100000016</v>
      </c>
      <c r="L54" s="202">
        <f>+G54-K54</f>
        <v>4729690.0599999949</v>
      </c>
      <c r="M54" s="204">
        <f>+IF(ISNUMBER(G54/K54-1),G54/K54-1,"…")</f>
        <v>7.8120925775267303E-2</v>
      </c>
      <c r="N54" s="205">
        <v>18916387.729999989</v>
      </c>
      <c r="O54" s="201">
        <v>0</v>
      </c>
      <c r="P54" s="202">
        <f>+N54-O54</f>
        <v>18916387.729999989</v>
      </c>
      <c r="Q54" s="203" t="str">
        <f>+IF(ISNUMBER(N54/O54-O592),N54/O54-1,"…")</f>
        <v>…</v>
      </c>
      <c r="R54" s="201">
        <v>7480893.1499999976</v>
      </c>
      <c r="S54" s="202">
        <f>+N54-R54</f>
        <v>11435494.579999991</v>
      </c>
      <c r="T54" s="206">
        <f>+IF(ISNUMBER(N54/R54-1),N54/R54-1,"…")</f>
        <v>1.5286269100100696</v>
      </c>
    </row>
    <row r="55" spans="1:20" ht="15.75" thickBot="1">
      <c r="A55" s="146">
        <v>1005</v>
      </c>
      <c r="B55" s="497" t="str">
        <f>+VLOOKUP($A55,Master!$D$28:$G$226,4,FALSE)</f>
        <v>Neto povećanje obaveza</v>
      </c>
      <c r="C55" s="498"/>
      <c r="D55" s="498"/>
      <c r="E55" s="498"/>
      <c r="F55" s="498"/>
      <c r="G55" s="201">
        <v>0</v>
      </c>
      <c r="H55" s="201">
        <v>0</v>
      </c>
      <c r="I55" s="202">
        <f>+G55-H55</f>
        <v>0</v>
      </c>
      <c r="J55" s="203" t="str">
        <f>+IF(ISNUMBER(G55/H55-1),G55/H55-1,"…")</f>
        <v>…</v>
      </c>
      <c r="K55" s="201">
        <v>14438105.227299999</v>
      </c>
      <c r="L55" s="202">
        <f>+G55-K55</f>
        <v>-14438105.227299999</v>
      </c>
      <c r="M55" s="204">
        <f>+IF(ISNUMBER(G55/K55-1),G55/K55-1,"…")</f>
        <v>-1</v>
      </c>
      <c r="N55" s="205">
        <v>0</v>
      </c>
      <c r="O55" s="201">
        <v>0</v>
      </c>
      <c r="P55" s="202">
        <f>+N55-O55</f>
        <v>0</v>
      </c>
      <c r="Q55" s="203" t="str">
        <f>+IF(ISNUMBER(N55/O55-O593),N55/O55-1,"…")</f>
        <v>…</v>
      </c>
      <c r="R55" s="201">
        <v>14438105.227299999</v>
      </c>
      <c r="S55" s="202">
        <f>+N55-R55</f>
        <v>-14438105.227299999</v>
      </c>
      <c r="T55" s="206">
        <f>+IF(ISNUMBER(N55/R55-1),N55/R55-1,"…")</f>
        <v>-1</v>
      </c>
    </row>
    <row r="56" spans="1:20" ht="15.75" thickBot="1">
      <c r="A56" s="146">
        <v>1000</v>
      </c>
      <c r="B56" s="503" t="str">
        <f>+VLOOKUP($A56,Master!$D$28:$G$224,4,FALSE)</f>
        <v>Suficit / deficit</v>
      </c>
      <c r="C56" s="504"/>
      <c r="D56" s="504"/>
      <c r="E56" s="504"/>
      <c r="F56" s="504"/>
      <c r="G56" s="153">
        <v>-102571416.25000001</v>
      </c>
      <c r="H56" s="153">
        <v>-61509737.965015844</v>
      </c>
      <c r="I56" s="154">
        <f t="shared" si="0"/>
        <v>-41061678.284984171</v>
      </c>
      <c r="J56" s="155">
        <f t="shared" si="1"/>
        <v>0.66756386295025893</v>
      </c>
      <c r="K56" s="153">
        <v>-215791311.3872999</v>
      </c>
      <c r="L56" s="154">
        <f t="shared" si="2"/>
        <v>113219895.13729988</v>
      </c>
      <c r="M56" s="156">
        <f t="shared" si="3"/>
        <v>-0.52467309461822609</v>
      </c>
      <c r="N56" s="157">
        <v>-18669590.289999902</v>
      </c>
      <c r="O56" s="153">
        <v>34982925.121417165</v>
      </c>
      <c r="P56" s="154">
        <f t="shared" si="4"/>
        <v>-53652515.411417067</v>
      </c>
      <c r="Q56" s="155">
        <f t="shared" si="5"/>
        <v>-1.5336772218218553</v>
      </c>
      <c r="R56" s="153">
        <v>-29741466.94146667</v>
      </c>
      <c r="S56" s="154">
        <f t="shared" si="6"/>
        <v>11071876.651466768</v>
      </c>
      <c r="T56" s="158">
        <f t="shared" si="7"/>
        <v>-0.37227069778558708</v>
      </c>
    </row>
    <row r="57" spans="1:20" ht="15.75" thickBot="1">
      <c r="A57" s="146">
        <v>1001</v>
      </c>
      <c r="B57" s="505" t="str">
        <f>+VLOOKUP($A57,Master!$D$28:$G$224,4,FALSE)</f>
        <v>Primarni suficit/deficit</v>
      </c>
      <c r="C57" s="506"/>
      <c r="D57" s="506"/>
      <c r="E57" s="506"/>
      <c r="F57" s="506"/>
      <c r="G57" s="207">
        <v>-27589445.31000001</v>
      </c>
      <c r="H57" s="207">
        <v>11767452.737170577</v>
      </c>
      <c r="I57" s="208">
        <f t="shared" si="0"/>
        <v>-39356898.047170587</v>
      </c>
      <c r="J57" s="209">
        <f t="shared" si="1"/>
        <v>-3.3445554383109211</v>
      </c>
      <c r="K57" s="207">
        <v>-147868535.8472999</v>
      </c>
      <c r="L57" s="208">
        <f t="shared" si="2"/>
        <v>120279090.5372999</v>
      </c>
      <c r="M57" s="210">
        <f t="shared" si="3"/>
        <v>-0.81341909452264449</v>
      </c>
      <c r="N57" s="211">
        <v>-12993472.749999901</v>
      </c>
      <c r="O57" s="207">
        <v>41280038.632250495</v>
      </c>
      <c r="P57" s="208">
        <f t="shared" si="4"/>
        <v>-54273511.382250398</v>
      </c>
      <c r="Q57" s="209">
        <f t="shared" si="5"/>
        <v>-1.3147640646791596</v>
      </c>
      <c r="R57" s="207">
        <v>-24129600.80146667</v>
      </c>
      <c r="S57" s="208">
        <f t="shared" si="6"/>
        <v>11136128.051466769</v>
      </c>
      <c r="T57" s="212">
        <f t="shared" si="7"/>
        <v>-0.46151314906087804</v>
      </c>
    </row>
    <row r="58" spans="1:20">
      <c r="A58" s="146">
        <v>46</v>
      </c>
      <c r="B58" s="507" t="str">
        <f>+VLOOKUP($A58,Master!$D$28:$G$224,4,FALSE)</f>
        <v>Otplata dugova</v>
      </c>
      <c r="C58" s="508"/>
      <c r="D58" s="508"/>
      <c r="E58" s="508"/>
      <c r="F58" s="508"/>
      <c r="G58" s="195">
        <v>209750952.28</v>
      </c>
      <c r="H58" s="195">
        <v>171426905.49000001</v>
      </c>
      <c r="I58" s="196">
        <f t="shared" si="0"/>
        <v>38324046.789999992</v>
      </c>
      <c r="J58" s="197">
        <f t="shared" si="1"/>
        <v>0.22355911215019608</v>
      </c>
      <c r="K58" s="195">
        <v>174025451.75</v>
      </c>
      <c r="L58" s="196">
        <f t="shared" si="2"/>
        <v>35725500.530000001</v>
      </c>
      <c r="M58" s="198">
        <f t="shared" si="3"/>
        <v>0.20528894004149589</v>
      </c>
      <c r="N58" s="199">
        <v>31216208.469999999</v>
      </c>
      <c r="O58" s="195">
        <v>14285575.4575</v>
      </c>
      <c r="P58" s="196">
        <f t="shared" si="4"/>
        <v>16930633.012499999</v>
      </c>
      <c r="Q58" s="197">
        <f t="shared" si="5"/>
        <v>1.1851558281897092</v>
      </c>
      <c r="R58" s="195">
        <v>64186408.939999998</v>
      </c>
      <c r="S58" s="196">
        <f t="shared" si="6"/>
        <v>-32970200.469999999</v>
      </c>
      <c r="T58" s="200">
        <f t="shared" si="7"/>
        <v>-0.51366326632823145</v>
      </c>
    </row>
    <row r="59" spans="1:20">
      <c r="A59" s="146">
        <v>4611</v>
      </c>
      <c r="B59" s="495" t="str">
        <f>+VLOOKUP($A59,Master!$D$28:$G$224,4,FALSE)</f>
        <v>Otplata hartija od vrijednosti i kredita rezidentima</v>
      </c>
      <c r="C59" s="496"/>
      <c r="D59" s="496"/>
      <c r="E59" s="496"/>
      <c r="F59" s="496"/>
      <c r="G59" s="213">
        <v>99756836.799999982</v>
      </c>
      <c r="H59" s="213">
        <v>30008345.269999992</v>
      </c>
      <c r="I59" s="214">
        <f t="shared" si="0"/>
        <v>69748491.529999986</v>
      </c>
      <c r="J59" s="215">
        <f t="shared" si="1"/>
        <v>2.3243031530875213</v>
      </c>
      <c r="K59" s="213">
        <v>107621020.41999999</v>
      </c>
      <c r="L59" s="214">
        <f t="shared" si="2"/>
        <v>-7864183.6200000048</v>
      </c>
      <c r="M59" s="216">
        <f t="shared" si="3"/>
        <v>-7.3072933050712385E-2</v>
      </c>
      <c r="N59" s="217">
        <v>9805053.8499999996</v>
      </c>
      <c r="O59" s="213">
        <v>2500695.4391666665</v>
      </c>
      <c r="P59" s="214">
        <f t="shared" si="4"/>
        <v>7304358.4108333327</v>
      </c>
      <c r="Q59" s="215">
        <f t="shared" si="5"/>
        <v>2.9209308324517291</v>
      </c>
      <c r="R59" s="213">
        <v>48820983.07</v>
      </c>
      <c r="S59" s="214">
        <f t="shared" si="6"/>
        <v>-39015929.219999999</v>
      </c>
      <c r="T59" s="218">
        <f t="shared" si="7"/>
        <v>-0.79916312139922674</v>
      </c>
    </row>
    <row r="60" spans="1:20">
      <c r="A60" s="146">
        <v>4612</v>
      </c>
      <c r="B60" s="479" t="str">
        <f>+VLOOKUP($A60,Master!$D$28:$G$224,4,FALSE)</f>
        <v>Otplata hartija od vrijednosti i kredita nerezidentima</v>
      </c>
      <c r="C60" s="480"/>
      <c r="D60" s="480"/>
      <c r="E60" s="480"/>
      <c r="F60" s="480"/>
      <c r="G60" s="213">
        <v>109994115.48000002</v>
      </c>
      <c r="H60" s="213">
        <v>108080400.24999999</v>
      </c>
      <c r="I60" s="214">
        <f t="shared" si="0"/>
        <v>1913715.230000034</v>
      </c>
      <c r="J60" s="215">
        <f t="shared" si="1"/>
        <v>1.7706403987896246E-2</v>
      </c>
      <c r="K60" s="213">
        <v>66404431.329999998</v>
      </c>
      <c r="L60" s="214">
        <f t="shared" si="2"/>
        <v>43589684.150000021</v>
      </c>
      <c r="M60" s="216">
        <f t="shared" si="3"/>
        <v>0.65642733891325711</v>
      </c>
      <c r="N60" s="217">
        <v>21411154.620000001</v>
      </c>
      <c r="O60" s="213">
        <v>9006700.020833334</v>
      </c>
      <c r="P60" s="214">
        <f t="shared" si="4"/>
        <v>12404454.599166667</v>
      </c>
      <c r="Q60" s="215">
        <f t="shared" si="5"/>
        <v>1.3772474458429849</v>
      </c>
      <c r="R60" s="213">
        <v>15365425.870000001</v>
      </c>
      <c r="S60" s="214">
        <f t="shared" si="6"/>
        <v>6045728.75</v>
      </c>
      <c r="T60" s="218">
        <f t="shared" si="7"/>
        <v>0.39346314258714399</v>
      </c>
    </row>
    <row r="61" spans="1:20" ht="15.75" thickBot="1">
      <c r="A61" s="146" t="s">
        <v>686</v>
      </c>
      <c r="B61" s="256" t="str">
        <f>+B54</f>
        <v>Otplata obaveza iz prethodnog perioda</v>
      </c>
      <c r="C61" s="257"/>
      <c r="D61" s="257"/>
      <c r="E61" s="257"/>
      <c r="F61" s="257"/>
      <c r="G61" s="213"/>
      <c r="H61" s="213">
        <v>33338159.969999988</v>
      </c>
      <c r="I61" s="214">
        <f>+G61-H61</f>
        <v>-33338159.969999988</v>
      </c>
      <c r="J61" s="215">
        <f>+IF(ISNUMBER(G61/H61-1),G61/H61-1,"…")</f>
        <v>-1</v>
      </c>
      <c r="K61" s="213"/>
      <c r="L61" s="214">
        <f>+G61-K61</f>
        <v>0</v>
      </c>
      <c r="M61" s="216" t="str">
        <f>+IF(ISNUMBER(G61/K61-1),G61/K61-1,"…")</f>
        <v>…</v>
      </c>
      <c r="N61" s="217"/>
      <c r="O61" s="213">
        <v>2778179.9974999996</v>
      </c>
      <c r="P61" s="214"/>
      <c r="Q61" s="215"/>
      <c r="R61" s="213"/>
      <c r="S61" s="214"/>
      <c r="T61" s="218"/>
    </row>
    <row r="62" spans="1:20" ht="15.75" thickBot="1">
      <c r="A62" s="146">
        <v>1002</v>
      </c>
      <c r="B62" s="499" t="str">
        <f>+VLOOKUP($A62,Master!$D$28:$G$224,4,FALSE)</f>
        <v>Nedostajuća sredstva</v>
      </c>
      <c r="C62" s="500"/>
      <c r="D62" s="500"/>
      <c r="E62" s="500"/>
      <c r="F62" s="500"/>
      <c r="G62" s="219">
        <v>-312322368.52999997</v>
      </c>
      <c r="H62" s="219">
        <v>-232936643.45501581</v>
      </c>
      <c r="I62" s="220">
        <f t="shared" si="0"/>
        <v>-79385725.074984163</v>
      </c>
      <c r="J62" s="221">
        <f t="shared" si="1"/>
        <v>0.34080393663058417</v>
      </c>
      <c r="K62" s="219">
        <v>-389816763.1372999</v>
      </c>
      <c r="L62" s="220">
        <f t="shared" si="2"/>
        <v>77494394.607299924</v>
      </c>
      <c r="M62" s="222">
        <f t="shared" si="3"/>
        <v>-0.19879697831261589</v>
      </c>
      <c r="N62" s="223">
        <v>-49885798.759999901</v>
      </c>
      <c r="O62" s="219">
        <v>20697349.663917165</v>
      </c>
      <c r="P62" s="220">
        <f t="shared" si="4"/>
        <v>-70583148.42391707</v>
      </c>
      <c r="Q62" s="221">
        <f t="shared" si="5"/>
        <v>-3.4102505668621221</v>
      </c>
      <c r="R62" s="219">
        <v>-93927875.881466672</v>
      </c>
      <c r="S62" s="220">
        <f t="shared" si="6"/>
        <v>44042077.121466771</v>
      </c>
      <c r="T62" s="224">
        <f t="shared" si="7"/>
        <v>-0.46889250617192879</v>
      </c>
    </row>
    <row r="63" spans="1:20" ht="15.75" thickBot="1">
      <c r="A63" s="146">
        <v>1003</v>
      </c>
      <c r="B63" s="501" t="str">
        <f>+VLOOKUP($A63,Master!$D$28:$G$224,4,FALSE)</f>
        <v>Finansiranje</v>
      </c>
      <c r="C63" s="502"/>
      <c r="D63" s="502"/>
      <c r="E63" s="502"/>
      <c r="F63" s="502"/>
      <c r="G63" s="153">
        <v>312322368.52999997</v>
      </c>
      <c r="H63" s="153">
        <v>232936643.45501578</v>
      </c>
      <c r="I63" s="154">
        <f t="shared" si="0"/>
        <v>79385725.074984193</v>
      </c>
      <c r="J63" s="155">
        <f t="shared" si="1"/>
        <v>0.34080393663058417</v>
      </c>
      <c r="K63" s="153">
        <v>389816763.1372999</v>
      </c>
      <c r="L63" s="154">
        <f t="shared" si="2"/>
        <v>-77494394.607299924</v>
      </c>
      <c r="M63" s="156">
        <f t="shared" si="3"/>
        <v>-0.19879697831261589</v>
      </c>
      <c r="N63" s="157">
        <v>49885798.759999901</v>
      </c>
      <c r="O63" s="153">
        <v>-20697349.663917169</v>
      </c>
      <c r="P63" s="154">
        <f t="shared" si="4"/>
        <v>70583148.42391707</v>
      </c>
      <c r="Q63" s="155">
        <f t="shared" si="5"/>
        <v>-3.4102505668621217</v>
      </c>
      <c r="R63" s="153">
        <v>93927875.881466672</v>
      </c>
      <c r="S63" s="154">
        <f t="shared" si="6"/>
        <v>-44042077.121466771</v>
      </c>
      <c r="T63" s="158">
        <f t="shared" si="7"/>
        <v>-0.46889250617192879</v>
      </c>
    </row>
    <row r="64" spans="1:20">
      <c r="A64" s="146">
        <v>7511</v>
      </c>
      <c r="B64" s="495" t="str">
        <f>+VLOOKUP($A64,Master!$D$28:$G$224,4,FALSE)</f>
        <v>Pozajmice i krediti od domaćih izvora</v>
      </c>
      <c r="C64" s="496"/>
      <c r="D64" s="496"/>
      <c r="E64" s="496"/>
      <c r="F64" s="496"/>
      <c r="G64" s="213">
        <v>104410759.67</v>
      </c>
      <c r="H64" s="213">
        <v>0</v>
      </c>
      <c r="I64" s="214">
        <f t="shared" si="0"/>
        <v>104410759.67</v>
      </c>
      <c r="J64" s="215" t="str">
        <f t="shared" si="1"/>
        <v>…</v>
      </c>
      <c r="K64" s="213">
        <v>145350142</v>
      </c>
      <c r="L64" s="214">
        <f t="shared" si="2"/>
        <v>-40939382.329999998</v>
      </c>
      <c r="M64" s="216">
        <f t="shared" si="3"/>
        <v>-0.28166042197605834</v>
      </c>
      <c r="N64" s="217">
        <v>6000000</v>
      </c>
      <c r="O64" s="213">
        <v>0</v>
      </c>
      <c r="P64" s="214">
        <f t="shared" si="4"/>
        <v>6000000</v>
      </c>
      <c r="Q64" s="215" t="str">
        <f t="shared" si="5"/>
        <v>…</v>
      </c>
      <c r="R64" s="213">
        <v>20000000</v>
      </c>
      <c r="S64" s="214">
        <f t="shared" si="6"/>
        <v>-14000000</v>
      </c>
      <c r="T64" s="218">
        <f t="shared" si="7"/>
        <v>-0.7</v>
      </c>
    </row>
    <row r="65" spans="1:20">
      <c r="A65" s="146">
        <v>7512</v>
      </c>
      <c r="B65" s="479" t="str">
        <f>+VLOOKUP($A65,Master!$D$28:$G$224,4,FALSE)</f>
        <v>Pozajmice i krediti od inostranih izvora</v>
      </c>
      <c r="C65" s="480"/>
      <c r="D65" s="480"/>
      <c r="E65" s="480"/>
      <c r="F65" s="480"/>
      <c r="G65" s="213">
        <v>205747503.70999998</v>
      </c>
      <c r="H65" s="213">
        <v>227975575.86282948</v>
      </c>
      <c r="I65" s="214">
        <f t="shared" si="0"/>
        <v>-22228072.152829498</v>
      </c>
      <c r="J65" s="215">
        <f t="shared" si="1"/>
        <v>-9.7501989275394552E-2</v>
      </c>
      <c r="K65" s="213">
        <v>188517208.25000003</v>
      </c>
      <c r="L65" s="214">
        <f t="shared" si="2"/>
        <v>17230295.459999949</v>
      </c>
      <c r="M65" s="216">
        <f t="shared" si="3"/>
        <v>9.1399059109501524E-2</v>
      </c>
      <c r="N65" s="217">
        <v>991400.6100000001</v>
      </c>
      <c r="O65" s="213">
        <v>18997964.655235786</v>
      </c>
      <c r="P65" s="214">
        <f t="shared" si="4"/>
        <v>-18006564.045235787</v>
      </c>
      <c r="Q65" s="215">
        <f t="shared" si="5"/>
        <v>-0.94781543033733495</v>
      </c>
      <c r="R65" s="213">
        <v>83544900.230000019</v>
      </c>
      <c r="S65" s="214">
        <f t="shared" si="6"/>
        <v>-82553499.62000002</v>
      </c>
      <c r="T65" s="218">
        <f t="shared" si="7"/>
        <v>-0.98813331984034136</v>
      </c>
    </row>
    <row r="66" spans="1:20">
      <c r="A66" s="146">
        <v>72</v>
      </c>
      <c r="B66" s="479" t="str">
        <f>+VLOOKUP($A66,Master!$D$28:$G$224,4,FALSE)</f>
        <v>Primici od prodaje imovine</v>
      </c>
      <c r="C66" s="480"/>
      <c r="D66" s="480"/>
      <c r="E66" s="480"/>
      <c r="F66" s="480"/>
      <c r="G66" s="213">
        <v>3918918.72</v>
      </c>
      <c r="H66" s="213">
        <v>5000000</v>
      </c>
      <c r="I66" s="214">
        <f t="shared" si="0"/>
        <v>-1081081.2799999998</v>
      </c>
      <c r="J66" s="215">
        <f t="shared" si="1"/>
        <v>-0.21621625599999994</v>
      </c>
      <c r="K66" s="213">
        <v>11948846.35</v>
      </c>
      <c r="L66" s="214">
        <f t="shared" si="2"/>
        <v>-8029927.629999999</v>
      </c>
      <c r="M66" s="216">
        <f t="shared" si="3"/>
        <v>-0.67202534828812155</v>
      </c>
      <c r="N66" s="217">
        <v>462623.71</v>
      </c>
      <c r="O66" s="213">
        <v>416666.66666666669</v>
      </c>
      <c r="P66" s="214">
        <f t="shared" si="4"/>
        <v>45957.043333333335</v>
      </c>
      <c r="Q66" s="215">
        <f t="shared" si="5"/>
        <v>0.11029690399999992</v>
      </c>
      <c r="R66" s="213">
        <v>27299.41</v>
      </c>
      <c r="S66" s="214">
        <f t="shared" si="6"/>
        <v>435324.30000000005</v>
      </c>
      <c r="T66" s="218">
        <f t="shared" si="7"/>
        <v>15.946289681718397</v>
      </c>
    </row>
    <row r="67" spans="1:20" ht="15.75" thickBot="1">
      <c r="A67" s="146">
        <v>1004</v>
      </c>
      <c r="B67" s="225" t="str">
        <f>+VLOOKUP($A67,Master!$D$28:$G$224,4,FALSE)</f>
        <v>Povećanje / smanjenje depozita</v>
      </c>
      <c r="C67" s="226"/>
      <c r="D67" s="226"/>
      <c r="E67" s="226"/>
      <c r="F67" s="226"/>
      <c r="G67" s="227">
        <v>-1754813.5699999332</v>
      </c>
      <c r="H67" s="227">
        <v>-38932.407813630998</v>
      </c>
      <c r="I67" s="228">
        <f t="shared" si="0"/>
        <v>-1715881.1621863022</v>
      </c>
      <c r="J67" s="229">
        <f t="shared" si="1"/>
        <v>44.073337832075687</v>
      </c>
      <c r="K67" s="227">
        <v>44000566.537299901</v>
      </c>
      <c r="L67" s="228">
        <f t="shared" si="2"/>
        <v>-45755380.107299834</v>
      </c>
      <c r="M67" s="230">
        <f t="shared" si="3"/>
        <v>-1.0398816130813304</v>
      </c>
      <c r="N67" s="231">
        <v>42431774.439999901</v>
      </c>
      <c r="O67" s="227">
        <v>-40111980.985819623</v>
      </c>
      <c r="P67" s="228">
        <f t="shared" si="4"/>
        <v>82543755.425819516</v>
      </c>
      <c r="Q67" s="229">
        <f t="shared" si="5"/>
        <v>-2.0578329316370683</v>
      </c>
      <c r="R67" s="227">
        <v>-9644323.7585333437</v>
      </c>
      <c r="S67" s="228">
        <f t="shared" si="6"/>
        <v>52076098.198533244</v>
      </c>
      <c r="T67" s="232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4"/>
  <sheetViews>
    <sheetView showRowColHeaders="0" tabSelected="1" workbookViewId="0">
      <pane ySplit="5" topLeftCell="A6" activePane="bottomLeft" state="frozen"/>
      <selection activeCell="DK219" sqref="DK219"/>
      <selection pane="bottomLeft" activeCell="J32" sqref="J3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+Master!G268</f>
        <v>Prihodi za mjesec Jul</v>
      </c>
      <c r="E11" s="135"/>
      <c r="F11" s="135"/>
      <c r="G11" s="135"/>
      <c r="H11" s="275" t="str">
        <f>+Master!G272</f>
        <v>Prihodi za period Januar - Jul</v>
      </c>
      <c r="I11" s="276"/>
      <c r="J11" s="264"/>
      <c r="K11" s="136"/>
    </row>
    <row r="12" spans="3:11">
      <c r="C12" s="134"/>
      <c r="D12" s="138">
        <f>+'Analitka - 2020'!N10</f>
        <v>134163998.96000001</v>
      </c>
      <c r="E12" s="475">
        <f>+D12/'2020'!T7</f>
        <v>2.9119874755279666E-2</v>
      </c>
      <c r="F12" s="135"/>
      <c r="G12" s="135"/>
      <c r="H12" s="277">
        <f>+'Analitka - 2020'!G10</f>
        <v>881914120.13999999</v>
      </c>
      <c r="I12" s="474">
        <f>+H12/'2020'!T7</f>
        <v>0.19141669093395264</v>
      </c>
      <c r="J12" s="264"/>
      <c r="K12" s="136"/>
    </row>
    <row r="13" spans="3:11">
      <c r="C13" s="134"/>
      <c r="D13" s="139" t="s">
        <v>419</v>
      </c>
      <c r="E13" s="139" t="str">
        <f>+Master!G248</f>
        <v>% BDP</v>
      </c>
      <c r="F13" s="135"/>
      <c r="G13" s="135"/>
      <c r="H13" s="278" t="str">
        <f>+D13</f>
        <v>mil. €</v>
      </c>
      <c r="I13" s="278" t="str">
        <f>+E13</f>
        <v>% BDP</v>
      </c>
      <c r="J13" s="264"/>
      <c r="K13" s="136"/>
    </row>
    <row r="14" spans="3:11">
      <c r="C14" s="134"/>
      <c r="G14" s="135"/>
      <c r="H14" s="279"/>
      <c r="I14" s="279"/>
      <c r="J14" s="264"/>
      <c r="K14" s="136"/>
    </row>
    <row r="15" spans="3:11">
      <c r="C15" s="134"/>
      <c r="D15" s="137" t="str">
        <f>+Master!G269</f>
        <v>Rashodi za mjesec Jul</v>
      </c>
      <c r="E15" s="135"/>
      <c r="F15" s="135"/>
      <c r="G15" s="135"/>
      <c r="H15" s="275" t="str">
        <f>+Master!G273</f>
        <v>Rashodi za period Januar - Jul</v>
      </c>
      <c r="I15" s="276"/>
      <c r="J15" s="264"/>
      <c r="K15" s="136"/>
    </row>
    <row r="16" spans="3:11">
      <c r="C16" s="134"/>
      <c r="D16" s="138">
        <f>+'Analitka - 2020'!N29</f>
        <v>190215920.29399997</v>
      </c>
      <c r="E16" s="475">
        <f>+D16/'2020'!T7</f>
        <v>4.1285768301174218E-2</v>
      </c>
      <c r="F16" s="135"/>
      <c r="G16" s="135"/>
      <c r="H16" s="277">
        <f>+'Analitka - 2020'!G29</f>
        <v>1152881493.948</v>
      </c>
      <c r="I16" s="474">
        <f>+H16/'2020'!T7</f>
        <v>0.25022930869446314</v>
      </c>
      <c r="J16" s="264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278" t="str">
        <f>+D13</f>
        <v>mil. €</v>
      </c>
      <c r="I17" s="278" t="str">
        <f>+E13</f>
        <v>% BDP</v>
      </c>
      <c r="J17" s="264"/>
      <c r="K17" s="136"/>
    </row>
    <row r="18" spans="3:12">
      <c r="C18" s="134"/>
      <c r="D18" s="135"/>
      <c r="E18" s="135"/>
      <c r="F18" s="135"/>
      <c r="G18" s="135"/>
      <c r="H18" s="276"/>
      <c r="I18" s="276"/>
      <c r="J18" s="264"/>
      <c r="K18" s="136"/>
    </row>
    <row r="19" spans="3:12">
      <c r="C19" s="134"/>
      <c r="D19" s="137" t="str">
        <f>+Master!G270</f>
        <v>Suficit/Deficit za mjesec Jul</v>
      </c>
      <c r="E19" s="135"/>
      <c r="F19" s="135"/>
      <c r="G19" s="135"/>
      <c r="H19" s="275" t="str">
        <f>+Master!G274</f>
        <v>Suficit/Deficit za period Januar - Jul</v>
      </c>
      <c r="I19" s="276"/>
      <c r="J19" s="264"/>
      <c r="K19" s="136"/>
    </row>
    <row r="20" spans="3:12">
      <c r="C20" s="134"/>
      <c r="D20" s="138">
        <f>+'Analitka - 2020'!N53</f>
        <v>-56051921.333999962</v>
      </c>
      <c r="E20" s="475">
        <f>+D20/'2020'!T7</f>
        <v>-1.2165893545894551E-2</v>
      </c>
      <c r="F20" s="135"/>
      <c r="G20" s="135"/>
      <c r="H20" s="277">
        <f>+'Analitka - 2020'!G53</f>
        <v>-270967373.80799997</v>
      </c>
      <c r="I20" s="474">
        <f>+H20/'2020'!T7</f>
        <v>-5.8812617760510486E-2</v>
      </c>
      <c r="J20" s="264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5"/>
      <c r="H21" s="265" t="str">
        <f>+D13</f>
        <v>mil. €</v>
      </c>
      <c r="I21" s="265" t="str">
        <f>+E13</f>
        <v>% BDP</v>
      </c>
      <c r="J21" s="264"/>
      <c r="K21" s="136"/>
    </row>
    <row r="22" spans="3:12">
      <c r="C22" s="134"/>
      <c r="D22" s="527"/>
      <c r="E22" s="528"/>
      <c r="F22" s="528"/>
      <c r="G22" s="140"/>
      <c r="H22" s="141"/>
      <c r="I22" s="135"/>
      <c r="J22" s="135"/>
      <c r="K22" s="136"/>
    </row>
    <row r="23" spans="3:12">
      <c r="C23" s="134"/>
      <c r="D23" s="135"/>
      <c r="E23" s="135"/>
      <c r="F23" s="135"/>
      <c r="G23" s="135"/>
      <c r="H23" s="135"/>
      <c r="I23" s="135"/>
      <c r="J23" s="135"/>
      <c r="K23" s="136"/>
    </row>
    <row r="24" spans="3:12">
      <c r="C24" s="134"/>
      <c r="D24" s="135"/>
      <c r="E24" s="135"/>
      <c r="F24" s="135"/>
      <c r="G24" s="135"/>
      <c r="H24" s="135"/>
      <c r="I24" s="135"/>
      <c r="J24" s="135"/>
      <c r="K24" s="136"/>
    </row>
    <row r="25" spans="3:12">
      <c r="C25" s="134"/>
      <c r="D25" s="135"/>
      <c r="E25" s="135"/>
      <c r="F25" s="135"/>
      <c r="G25" s="135"/>
      <c r="H25" s="135"/>
      <c r="I25" s="135"/>
      <c r="J25" s="135"/>
      <c r="K25" s="136"/>
    </row>
    <row r="26" spans="3:12">
      <c r="C26" s="134"/>
      <c r="D26" s="135"/>
      <c r="E26" s="135"/>
      <c r="F26" s="135"/>
      <c r="G26" s="135"/>
      <c r="H26" s="135"/>
      <c r="I26" s="135"/>
      <c r="J26" s="135"/>
      <c r="K26" s="136"/>
    </row>
    <row r="27" spans="3:12">
      <c r="C27" s="134"/>
      <c r="D27" s="135"/>
      <c r="E27" s="135"/>
      <c r="F27" s="135"/>
      <c r="G27" s="135"/>
      <c r="H27" s="135"/>
      <c r="I27" s="135"/>
      <c r="J27" s="135"/>
      <c r="K27" s="136"/>
    </row>
    <row r="28" spans="3:12">
      <c r="C28" s="134"/>
      <c r="D28" s="135"/>
      <c r="E28" s="135"/>
      <c r="F28" s="135"/>
      <c r="G28" s="135"/>
      <c r="H28" s="135"/>
      <c r="I28" s="135"/>
      <c r="J28" s="135"/>
      <c r="K28" s="136"/>
    </row>
    <row r="29" spans="3:12">
      <c r="C29" s="134"/>
      <c r="D29" s="135"/>
      <c r="E29" s="135"/>
      <c r="F29" s="135"/>
      <c r="G29" s="135"/>
      <c r="H29" s="135"/>
      <c r="I29" s="135"/>
      <c r="J29" s="135"/>
      <c r="K29" s="136"/>
    </row>
    <row r="30" spans="3:12">
      <c r="C30" s="134"/>
      <c r="D30" s="135"/>
      <c r="E30" s="135"/>
      <c r="F30" s="135"/>
      <c r="G30" s="135"/>
      <c r="H30" s="135"/>
      <c r="I30" s="135"/>
      <c r="J30" s="135"/>
      <c r="K30" s="136"/>
    </row>
    <row r="31" spans="3:12" ht="15.75" thickBot="1">
      <c r="C31" s="142"/>
      <c r="D31" s="143"/>
      <c r="E31" s="143"/>
      <c r="F31" s="143"/>
      <c r="G31" s="143"/>
      <c r="H31" s="143"/>
      <c r="I31" s="143"/>
      <c r="J31" s="143"/>
      <c r="K31" s="144"/>
    </row>
    <row r="32" spans="3:12">
      <c r="L32" s="476"/>
    </row>
    <row r="34" spans="8:8">
      <c r="H34" s="235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zoomScale="110" zoomScaleNormal="110" workbookViewId="0">
      <pane ySplit="5" topLeftCell="A39" activePane="bottomLeft" state="frozen"/>
      <selection activeCell="DK219" sqref="DK219"/>
      <selection pane="bottomLeft" activeCell="G24" sqref="G2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77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373"/>
    </row>
    <row r="2" spans="1:20" s="1" customFormat="1">
      <c r="C2" s="2"/>
      <c r="E2" s="3" t="str">
        <f>+Master!G6</f>
        <v>Crna Gora</v>
      </c>
      <c r="G2" s="373"/>
      <c r="I2" s="4"/>
    </row>
    <row r="3" spans="1:20" s="1" customFormat="1">
      <c r="B3" s="165"/>
      <c r="E3" s="4" t="str">
        <f>+Master!G7</f>
        <v>Ministarstvo finansija</v>
      </c>
      <c r="G3" s="373"/>
    </row>
    <row r="4" spans="1:20" s="1" customFormat="1">
      <c r="E4" s="4" t="str">
        <f>+Master!G8</f>
        <v>Direktorat za državni budžet</v>
      </c>
      <c r="G4" s="373"/>
      <c r="H4" s="381"/>
      <c r="I4" s="381"/>
      <c r="J4" s="381"/>
    </row>
    <row r="5" spans="1:20" s="1" customFormat="1">
      <c r="G5" s="373"/>
    </row>
    <row r="6" spans="1:20" ht="15.75" thickBot="1">
      <c r="A6" s="130"/>
      <c r="B6" s="130"/>
      <c r="C6" s="130"/>
      <c r="D6" s="130"/>
      <c r="E6" s="130"/>
      <c r="F6" s="130"/>
      <c r="G6" s="374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2020-07</v>
      </c>
      <c r="O6" s="145" t="str">
        <f>+CONCATENATE(N6,"p")</f>
        <v>2020-07p</v>
      </c>
      <c r="P6" s="130"/>
      <c r="Q6" s="130"/>
      <c r="R6" s="145" t="str">
        <f>+IF(Master!B3-10&gt;=0,CONCATENATE(Master!B4-1,"-",Master!B3),CONCATENATE(Master!B4-1,"-0",Master!B3))</f>
        <v>2019-07</v>
      </c>
      <c r="S6" s="130"/>
      <c r="T6" s="130"/>
    </row>
    <row r="7" spans="1:20">
      <c r="A7" s="146"/>
      <c r="B7" s="481" t="str">
        <f>+Master!G253</f>
        <v>Analitika za period Jan - Jul</v>
      </c>
      <c r="C7" s="482"/>
      <c r="D7" s="482"/>
      <c r="E7" s="482"/>
      <c r="F7" s="482"/>
      <c r="G7" s="490" t="str">
        <f>+Master!G244</f>
        <v>Jan - Jul</v>
      </c>
      <c r="H7" s="491"/>
      <c r="I7" s="491"/>
      <c r="J7" s="491"/>
      <c r="K7" s="491"/>
      <c r="L7" s="491"/>
      <c r="M7" s="492"/>
      <c r="N7" s="493" t="str">
        <f>+Master!G243</f>
        <v>Jul</v>
      </c>
      <c r="O7" s="491"/>
      <c r="P7" s="491"/>
      <c r="Q7" s="491"/>
      <c r="R7" s="491"/>
      <c r="S7" s="491"/>
      <c r="T7" s="494"/>
    </row>
    <row r="8" spans="1:20">
      <c r="A8" s="146"/>
      <c r="B8" s="483"/>
      <c r="C8" s="484"/>
      <c r="D8" s="484"/>
      <c r="E8" s="484"/>
      <c r="F8" s="485"/>
      <c r="G8" s="375" t="str">
        <f>+Master!G24</f>
        <v>Ostvarenje</v>
      </c>
      <c r="H8" s="147" t="str">
        <f>+Master!G23</f>
        <v>Plan</v>
      </c>
      <c r="I8" s="477" t="str">
        <f>+Master!G259</f>
        <v>Odstupanje</v>
      </c>
      <c r="J8" s="477"/>
      <c r="K8" s="147" t="str">
        <f>+CONCATENATE(Master!G244," ",Master!B4-1)</f>
        <v>Jan - Jul 2019</v>
      </c>
      <c r="L8" s="477" t="str">
        <f>+I8</f>
        <v>Odstupanje</v>
      </c>
      <c r="M8" s="489"/>
      <c r="N8" s="148" t="str">
        <f>+G8</f>
        <v>Ostvarenje</v>
      </c>
      <c r="O8" s="147" t="str">
        <f>+H8</f>
        <v>Plan</v>
      </c>
      <c r="P8" s="477" t="str">
        <f>+I8</f>
        <v>Odstupanje</v>
      </c>
      <c r="Q8" s="477"/>
      <c r="R8" s="147" t="str">
        <f>+CONCATENATE(Master!G243," ",Master!B4-1)</f>
        <v>Jul 2019</v>
      </c>
      <c r="S8" s="477" t="str">
        <f>+P8</f>
        <v>Odstupanje</v>
      </c>
      <c r="T8" s="478"/>
    </row>
    <row r="9" spans="1:20" ht="15.75" thickBot="1">
      <c r="A9" s="146"/>
      <c r="B9" s="486"/>
      <c r="C9" s="487"/>
      <c r="D9" s="487"/>
      <c r="E9" s="487"/>
      <c r="F9" s="488"/>
      <c r="G9" s="376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01" t="str">
        <f>+VLOOKUP($A10,Master!$D$28:$G$224,4,FALSE)</f>
        <v>Prihodi budžeta</v>
      </c>
      <c r="C10" s="502"/>
      <c r="D10" s="502"/>
      <c r="E10" s="502"/>
      <c r="F10" s="502"/>
      <c r="G10" s="153">
        <f>'2020'!S10</f>
        <v>881914120.13999999</v>
      </c>
      <c r="H10" s="153">
        <f>SUM('2020'!G103:M103)</f>
        <v>894262470.55239224</v>
      </c>
      <c r="I10" s="154">
        <f>+G10-H10</f>
        <v>-12348350.412392259</v>
      </c>
      <c r="J10" s="155">
        <f>+IF(ISNUMBER(G10/H10-1),G10/H10-1,"…")</f>
        <v>-1.3808418466632721E-2</v>
      </c>
      <c r="K10" s="153">
        <f>SUM('2019'!G10:M10)</f>
        <v>998111515.46000004</v>
      </c>
      <c r="L10" s="154">
        <f>+G10-K10</f>
        <v>-116197395.32000005</v>
      </c>
      <c r="M10" s="156">
        <f>+IF(ISNUMBER(G10/K10-1),G10/K10-1,"…")</f>
        <v>-0.11641724749207816</v>
      </c>
      <c r="N10" s="153">
        <f>'2020'!M10</f>
        <v>134163998.96000001</v>
      </c>
      <c r="O10" s="153">
        <f>'2020'!M103</f>
        <v>149679785.44142962</v>
      </c>
      <c r="P10" s="154">
        <f>+N10-O10</f>
        <v>-15515786.481429607</v>
      </c>
      <c r="Q10" s="155">
        <f>+IF(ISNUMBER(N10/O10-1),N10/O10-1,"…")</f>
        <v>-0.10365986586412501</v>
      </c>
      <c r="R10" s="153">
        <f>'2019'!M10</f>
        <v>174124444.44</v>
      </c>
      <c r="S10" s="154">
        <f>+N10-R10</f>
        <v>-39960445.479999989</v>
      </c>
      <c r="T10" s="156">
        <f>+IF(ISNUMBER(N10/R10-1),N10/R10-1,"…")</f>
        <v>-0.22949359929627577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286">
        <f>'2020'!S11</f>
        <v>562474465.52999997</v>
      </c>
      <c r="H11" s="286">
        <f>SUM('2020'!G104:M104)</f>
        <v>581457762.97585833</v>
      </c>
      <c r="I11" s="160">
        <f t="shared" ref="I11:I57" si="0">+G11-H11</f>
        <v>-18983297.445858359</v>
      </c>
      <c r="J11" s="161">
        <f t="shared" ref="J11:J57" si="1">+IF(ISNUMBER(G11/H11-1),G11/H11-1,"…")</f>
        <v>-3.2647766793418076E-2</v>
      </c>
      <c r="K11" s="286">
        <f>SUM('2019'!G11:M11)</f>
        <v>645527099.05999994</v>
      </c>
      <c r="L11" s="160">
        <f>+G11-K11</f>
        <v>-83052633.529999971</v>
      </c>
      <c r="M11" s="162">
        <f t="shared" ref="M11:M57" si="2">+IF(ISNUMBER(G11/K11-1),G11/K11-1,"…")</f>
        <v>-0.12865863207127803</v>
      </c>
      <c r="N11" s="286">
        <f>'2020'!M11</f>
        <v>80621752.299999997</v>
      </c>
      <c r="O11" s="286">
        <f>'2020'!M104</f>
        <v>97440527.99295114</v>
      </c>
      <c r="P11" s="160">
        <f t="shared" ref="P11:P57" si="3">+N11-O11</f>
        <v>-16818775.692951143</v>
      </c>
      <c r="Q11" s="161">
        <f t="shared" ref="Q11:Q57" si="4">+IF(ISNUMBER(N11/O11-1),N11/O11-1,"…")</f>
        <v>-0.17260554760302427</v>
      </c>
      <c r="R11" s="286">
        <f>'2019'!M11</f>
        <v>115363471.45</v>
      </c>
      <c r="S11" s="160">
        <f t="shared" ref="S11:S57" si="5">+N11-R11</f>
        <v>-34741719.150000006</v>
      </c>
      <c r="T11" s="162">
        <f t="shared" ref="T11:T57" si="6">+IF(ISNUMBER(N11/R11-1),N11/R11-1,"…")</f>
        <v>-0.30115008427999246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f>'2020'!S12</f>
        <v>61102601.990000002</v>
      </c>
      <c r="H12" s="165">
        <f>SUM('2020'!G105:M105)</f>
        <v>59269259.527404182</v>
      </c>
      <c r="I12" s="166">
        <f t="shared" si="0"/>
        <v>1833342.4625958204</v>
      </c>
      <c r="J12" s="167">
        <f t="shared" si="1"/>
        <v>3.0932434068087877E-2</v>
      </c>
      <c r="K12" s="165">
        <f>SUM('2019'!G12:M12)</f>
        <v>64737890.450000003</v>
      </c>
      <c r="L12" s="166">
        <f>+G12-K12</f>
        <v>-3635288.4600000009</v>
      </c>
      <c r="M12" s="168">
        <f t="shared" si="2"/>
        <v>-5.61539530363242E-2</v>
      </c>
      <c r="N12" s="165">
        <f>'2020'!M12</f>
        <v>9980163.0299999993</v>
      </c>
      <c r="O12" s="165">
        <f>'2020'!M105</f>
        <v>9150318.9104051236</v>
      </c>
      <c r="P12" s="166">
        <f t="shared" si="3"/>
        <v>829844.11959487572</v>
      </c>
      <c r="Q12" s="167">
        <f t="shared" si="4"/>
        <v>9.069018552470709E-2</v>
      </c>
      <c r="R12" s="165">
        <f>'2019'!M12</f>
        <v>10986746.67</v>
      </c>
      <c r="S12" s="166">
        <f t="shared" si="5"/>
        <v>-1006583.6400000006</v>
      </c>
      <c r="T12" s="168">
        <f t="shared" si="6"/>
        <v>-9.1617989404319311E-2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f>'2020'!S13</f>
        <v>65175401.599999994</v>
      </c>
      <c r="H13" s="165">
        <f>SUM('2020'!G106:M106)</f>
        <v>60078658.507777981</v>
      </c>
      <c r="I13" s="166">
        <f t="shared" si="0"/>
        <v>5096743.0922220126</v>
      </c>
      <c r="J13" s="167">
        <f t="shared" si="1"/>
        <v>8.483450228107503E-2</v>
      </c>
      <c r="K13" s="165">
        <f>SUM('2019'!G13:M13)</f>
        <v>58124760.909999996</v>
      </c>
      <c r="L13" s="166">
        <f t="shared" ref="L13:L57" si="7">+G13-K13</f>
        <v>7050640.6899999976</v>
      </c>
      <c r="M13" s="168">
        <f t="shared" si="2"/>
        <v>0.12130184416443734</v>
      </c>
      <c r="N13" s="165">
        <f>'2020'!M13</f>
        <v>5478270.2599999998</v>
      </c>
      <c r="O13" s="165">
        <f>'2020'!M106</f>
        <v>2315331.8626998202</v>
      </c>
      <c r="P13" s="166">
        <f t="shared" si="3"/>
        <v>3162938.3973001796</v>
      </c>
      <c r="Q13" s="167">
        <f t="shared" si="4"/>
        <v>1.3660842526530939</v>
      </c>
      <c r="R13" s="165">
        <f>'2019'!M13</f>
        <v>3890710.55</v>
      </c>
      <c r="S13" s="166">
        <f t="shared" si="5"/>
        <v>1587559.71</v>
      </c>
      <c r="T13" s="168">
        <f t="shared" si="6"/>
        <v>0.40803850340396042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f>'2020'!S14</f>
        <v>841621.11999999988</v>
      </c>
      <c r="H14" s="165">
        <f>SUM('2020'!G107:M107)</f>
        <v>943049.78786917962</v>
      </c>
      <c r="I14" s="166">
        <f t="shared" si="0"/>
        <v>-101428.66786917974</v>
      </c>
      <c r="J14" s="167">
        <f t="shared" si="1"/>
        <v>-0.10755388440132918</v>
      </c>
      <c r="K14" s="165">
        <f>SUM('2019'!G14:M14)</f>
        <v>1096975.42</v>
      </c>
      <c r="L14" s="166">
        <f t="shared" si="7"/>
        <v>-255354.30000000005</v>
      </c>
      <c r="M14" s="168">
        <f t="shared" si="2"/>
        <v>-0.23278032975433494</v>
      </c>
      <c r="N14" s="165">
        <f>'2020'!M14</f>
        <v>98676.45</v>
      </c>
      <c r="O14" s="165">
        <f>'2020'!M107</f>
        <v>155879.21216548377</v>
      </c>
      <c r="P14" s="166">
        <f t="shared" si="3"/>
        <v>-57202.762165483771</v>
      </c>
      <c r="Q14" s="167">
        <f t="shared" si="4"/>
        <v>-0.36696850959675398</v>
      </c>
      <c r="R14" s="165">
        <f>'2019'!M14</f>
        <v>152687.82</v>
      </c>
      <c r="S14" s="166">
        <f t="shared" si="5"/>
        <v>-54011.37000000001</v>
      </c>
      <c r="T14" s="168">
        <f t="shared" si="6"/>
        <v>-0.35373725291251135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f>'2020'!S15</f>
        <v>302529175.11000001</v>
      </c>
      <c r="H15" s="165">
        <f>SUM('2020'!G108:M108)</f>
        <v>324307484.30325353</v>
      </c>
      <c r="I15" s="166">
        <f t="shared" si="0"/>
        <v>-21778309.193253517</v>
      </c>
      <c r="J15" s="167">
        <f t="shared" si="1"/>
        <v>-6.7153273505365818E-2</v>
      </c>
      <c r="K15" s="165">
        <f>SUM('2019'!G15:M15)</f>
        <v>375311555.25</v>
      </c>
      <c r="L15" s="166">
        <f t="shared" si="7"/>
        <v>-72782380.139999986</v>
      </c>
      <c r="M15" s="168">
        <f t="shared" si="2"/>
        <v>-0.19392523124293015</v>
      </c>
      <c r="N15" s="165">
        <f>'2020'!M15</f>
        <v>43390988.630000003</v>
      </c>
      <c r="O15" s="165">
        <f>'2020'!M108</f>
        <v>60262693.256538242</v>
      </c>
      <c r="P15" s="166">
        <f t="shared" si="3"/>
        <v>-16871704.626538239</v>
      </c>
      <c r="Q15" s="167">
        <f t="shared" si="4"/>
        <v>-0.27996930961441446</v>
      </c>
      <c r="R15" s="165">
        <f>'2019'!M15</f>
        <v>71626480.939999998</v>
      </c>
      <c r="S15" s="166">
        <f t="shared" si="5"/>
        <v>-28235492.309999995</v>
      </c>
      <c r="T15" s="168">
        <f t="shared" si="6"/>
        <v>-0.39420465642661229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f>'2020'!S16</f>
        <v>114025710.35000001</v>
      </c>
      <c r="H16" s="165">
        <f>SUM('2020'!G109:M109)</f>
        <v>116887945.25411853</v>
      </c>
      <c r="I16" s="166">
        <f t="shared" si="0"/>
        <v>-2862234.904118523</v>
      </c>
      <c r="J16" s="167">
        <f t="shared" si="1"/>
        <v>-2.4486998192122522E-2</v>
      </c>
      <c r="K16" s="165">
        <f>SUM('2019'!G16:M16)</f>
        <v>121729552.10000001</v>
      </c>
      <c r="L16" s="166">
        <f t="shared" si="7"/>
        <v>-7703841.75</v>
      </c>
      <c r="M16" s="168">
        <f t="shared" si="2"/>
        <v>-6.328653656485439E-2</v>
      </c>
      <c r="N16" s="165">
        <f>'2020'!M16</f>
        <v>18726969.449999999</v>
      </c>
      <c r="O16" s="165">
        <f>'2020'!M109</f>
        <v>21674329.506149229</v>
      </c>
      <c r="P16" s="166">
        <f t="shared" si="3"/>
        <v>-2947360.0561492294</v>
      </c>
      <c r="Q16" s="167">
        <f t="shared" si="4"/>
        <v>-0.13598390922833548</v>
      </c>
      <c r="R16" s="165">
        <f>'2019'!M16</f>
        <v>24612824.059999999</v>
      </c>
      <c r="S16" s="166">
        <f t="shared" si="5"/>
        <v>-5885854.6099999994</v>
      </c>
      <c r="T16" s="168">
        <f t="shared" si="6"/>
        <v>-0.2391377192495967</v>
      </c>
    </row>
    <row r="17" spans="1:20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f>'2020'!S17</f>
        <v>13239504.459999999</v>
      </c>
      <c r="H17" s="165">
        <f>SUM('2020'!G110:M110)</f>
        <v>14642156.582988372</v>
      </c>
      <c r="I17" s="166">
        <f t="shared" si="0"/>
        <v>-1402652.122988373</v>
      </c>
      <c r="J17" s="167">
        <f t="shared" si="1"/>
        <v>-9.5795459844898123E-2</v>
      </c>
      <c r="K17" s="165">
        <f>SUM('2019'!G17:M17)</f>
        <v>16229059.550000001</v>
      </c>
      <c r="L17" s="166">
        <f t="shared" si="7"/>
        <v>-2989555.0900000017</v>
      </c>
      <c r="M17" s="168">
        <f t="shared" si="2"/>
        <v>-0.18421000186668246</v>
      </c>
      <c r="N17" s="165">
        <f>'2020'!M17</f>
        <v>2027124.74</v>
      </c>
      <c r="O17" s="165">
        <f>'2020'!M110</f>
        <v>3049614.4672733559</v>
      </c>
      <c r="P17" s="166">
        <f t="shared" si="3"/>
        <v>-1022489.7272733559</v>
      </c>
      <c r="Q17" s="167">
        <f t="shared" si="4"/>
        <v>-0.33528491494453017</v>
      </c>
      <c r="R17" s="165">
        <f>'2019'!M17</f>
        <v>3088089.4</v>
      </c>
      <c r="S17" s="166">
        <f t="shared" si="5"/>
        <v>-1060964.6599999999</v>
      </c>
      <c r="T17" s="168">
        <f t="shared" si="6"/>
        <v>-0.34356669207827983</v>
      </c>
    </row>
    <row r="18" spans="1:20">
      <c r="A18" s="152">
        <v>7118</v>
      </c>
      <c r="B18" s="511" t="str">
        <f>+VLOOKUP($A18,Master!$D$28:$G$224,4,FALSE)</f>
        <v>Ostali državni porezi</v>
      </c>
      <c r="C18" s="512"/>
      <c r="D18" s="512"/>
      <c r="E18" s="512"/>
      <c r="F18" s="512"/>
      <c r="G18" s="165">
        <f>'2020'!S18</f>
        <v>5560450.9000000004</v>
      </c>
      <c r="H18" s="165">
        <f>SUM('2020'!G111:M111)</f>
        <v>5329209.012446519</v>
      </c>
      <c r="I18" s="166">
        <f t="shared" si="0"/>
        <v>231241.88755348139</v>
      </c>
      <c r="J18" s="167">
        <f t="shared" si="1"/>
        <v>4.339140893393556E-2</v>
      </c>
      <c r="K18" s="165">
        <f>SUM('2019'!G18:M18)</f>
        <v>8297305.3799999999</v>
      </c>
      <c r="L18" s="166">
        <f t="shared" si="7"/>
        <v>-2736854.4799999995</v>
      </c>
      <c r="M18" s="168">
        <f t="shared" si="2"/>
        <v>-0.32984858995270572</v>
      </c>
      <c r="N18" s="165">
        <f>'2020'!M18</f>
        <v>919559.74</v>
      </c>
      <c r="O18" s="165">
        <f>'2020'!M111</f>
        <v>832360.77771988919</v>
      </c>
      <c r="P18" s="166">
        <f t="shared" si="3"/>
        <v>87198.962280110805</v>
      </c>
      <c r="Q18" s="167">
        <f t="shared" si="4"/>
        <v>0.10476101783529201</v>
      </c>
      <c r="R18" s="165">
        <f>'2019'!M18</f>
        <v>1005932.01</v>
      </c>
      <c r="S18" s="166">
        <f t="shared" si="5"/>
        <v>-86372.270000000019</v>
      </c>
      <c r="T18" s="168">
        <f t="shared" si="6"/>
        <v>-8.5862930239191781E-2</v>
      </c>
    </row>
    <row r="19" spans="1:20">
      <c r="A19" s="152">
        <v>712</v>
      </c>
      <c r="B19" s="513" t="str">
        <f>+VLOOKUP($A19,Master!$D$28:$G$224,4,FALSE)</f>
        <v>Doprinosi</v>
      </c>
      <c r="C19" s="514"/>
      <c r="D19" s="514"/>
      <c r="E19" s="514"/>
      <c r="F19" s="514"/>
      <c r="G19" s="171">
        <f>'2020'!S19</f>
        <v>265415935.42000002</v>
      </c>
      <c r="H19" s="171">
        <f>SUM('2020'!G112:M112)</f>
        <v>256547667.45406628</v>
      </c>
      <c r="I19" s="172">
        <f t="shared" si="0"/>
        <v>8868267.9659337401</v>
      </c>
      <c r="J19" s="173">
        <f t="shared" si="1"/>
        <v>3.4567720119776713E-2</v>
      </c>
      <c r="K19" s="171">
        <f>SUM('2019'!G19:M19)</f>
        <v>281188950.06</v>
      </c>
      <c r="L19" s="172">
        <f t="shared" si="7"/>
        <v>-15773014.639999986</v>
      </c>
      <c r="M19" s="174">
        <f t="shared" si="2"/>
        <v>-5.6094005958037596E-2</v>
      </c>
      <c r="N19" s="171">
        <f>'2020'!M19</f>
        <v>45009811.700000003</v>
      </c>
      <c r="O19" s="171">
        <f>'2020'!M112</f>
        <v>39824401.286702745</v>
      </c>
      <c r="P19" s="172">
        <f t="shared" si="3"/>
        <v>5185410.4132972583</v>
      </c>
      <c r="Q19" s="173">
        <f t="shared" si="4"/>
        <v>0.13020686427817441</v>
      </c>
      <c r="R19" s="171">
        <f>'2019'!M19</f>
        <v>48662139.43999999</v>
      </c>
      <c r="S19" s="172">
        <f t="shared" si="5"/>
        <v>-3652327.7399999872</v>
      </c>
      <c r="T19" s="174">
        <f t="shared" si="6"/>
        <v>-7.5054812263305348E-2</v>
      </c>
    </row>
    <row r="20" spans="1:20">
      <c r="A20" s="152">
        <v>7121</v>
      </c>
      <c r="B20" s="511" t="str">
        <f>+VLOOKUP($A20,Master!$D$28:$G$224,4,FALSE)</f>
        <v>Doprinosi za penzijsko i invalidsko osiguranje</v>
      </c>
      <c r="C20" s="512"/>
      <c r="D20" s="512"/>
      <c r="E20" s="512"/>
      <c r="F20" s="512"/>
      <c r="G20" s="165">
        <f>'2020'!S20</f>
        <v>165028782.22999999</v>
      </c>
      <c r="H20" s="165">
        <f>SUM('2020'!G113:M113)</f>
        <v>158334697.6720846</v>
      </c>
      <c r="I20" s="166">
        <f t="shared" si="0"/>
        <v>6694084.5579153895</v>
      </c>
      <c r="J20" s="167">
        <f t="shared" si="1"/>
        <v>4.2278064481981126E-2</v>
      </c>
      <c r="K20" s="165">
        <f>SUM('2019'!G20:M20)</f>
        <v>165942604.31999999</v>
      </c>
      <c r="L20" s="166">
        <f t="shared" si="7"/>
        <v>-913822.09000000358</v>
      </c>
      <c r="M20" s="168">
        <f t="shared" si="2"/>
        <v>-5.506856384137504E-3</v>
      </c>
      <c r="N20" s="165">
        <f>'2020'!M20</f>
        <v>27851332.690000001</v>
      </c>
      <c r="O20" s="165">
        <f>'2020'!M113</f>
        <v>23871756.047780998</v>
      </c>
      <c r="P20" s="166">
        <f t="shared" si="3"/>
        <v>3979576.6422190033</v>
      </c>
      <c r="Q20" s="167">
        <f t="shared" si="4"/>
        <v>0.16670648921904196</v>
      </c>
      <c r="R20" s="165">
        <f>'2019'!M20</f>
        <v>28964205.43</v>
      </c>
      <c r="S20" s="166">
        <f t="shared" si="5"/>
        <v>-1112872.7399999984</v>
      </c>
      <c r="T20" s="168">
        <f t="shared" si="6"/>
        <v>-3.8422346599134682E-2</v>
      </c>
    </row>
    <row r="21" spans="1:20">
      <c r="A21" s="152">
        <v>7122</v>
      </c>
      <c r="B21" s="511" t="str">
        <f>+VLOOKUP($A21,Master!$D$28:$G$224,4,FALSE)</f>
        <v>Doprinosi za zdravstveno osiguranje</v>
      </c>
      <c r="C21" s="512"/>
      <c r="D21" s="512"/>
      <c r="E21" s="512"/>
      <c r="F21" s="512"/>
      <c r="G21" s="165">
        <f>'2020'!S21</f>
        <v>85902649.579999998</v>
      </c>
      <c r="H21" s="165">
        <f>SUM('2020'!G114:M114)</f>
        <v>84165735.075321048</v>
      </c>
      <c r="I21" s="166">
        <f t="shared" si="0"/>
        <v>1736914.5046789497</v>
      </c>
      <c r="J21" s="167">
        <f t="shared" si="1"/>
        <v>2.0636836393391755E-2</v>
      </c>
      <c r="K21" s="165">
        <f>SUM('2019'!G21:M21)</f>
        <v>100376001.72</v>
      </c>
      <c r="L21" s="166">
        <f t="shared" si="7"/>
        <v>-14473352.140000001</v>
      </c>
      <c r="M21" s="168">
        <f t="shared" si="2"/>
        <v>-0.14419135940853256</v>
      </c>
      <c r="N21" s="165">
        <f>'2020'!M21</f>
        <v>14709421.550000001</v>
      </c>
      <c r="O21" s="165">
        <f>'2020'!M114</f>
        <v>13813968.415664224</v>
      </c>
      <c r="P21" s="166">
        <f t="shared" si="3"/>
        <v>895453.13433577679</v>
      </c>
      <c r="Q21" s="167">
        <f t="shared" si="4"/>
        <v>6.4822294896836885E-2</v>
      </c>
      <c r="R21" s="165">
        <f>'2019'!M21</f>
        <v>17203285.449999999</v>
      </c>
      <c r="S21" s="166">
        <f t="shared" si="5"/>
        <v>-2493863.8999999985</v>
      </c>
      <c r="T21" s="168">
        <f t="shared" si="6"/>
        <v>-0.14496439690245322</v>
      </c>
    </row>
    <row r="22" spans="1:20">
      <c r="A22" s="152">
        <v>7123</v>
      </c>
      <c r="B22" s="511" t="str">
        <f>+VLOOKUP($A22,Master!$D$28:$G$224,4,FALSE)</f>
        <v>Doprinosi za osiguranje od nezaposlenosti</v>
      </c>
      <c r="C22" s="512"/>
      <c r="D22" s="512"/>
      <c r="E22" s="512"/>
      <c r="F22" s="512"/>
      <c r="G22" s="165">
        <f>'2020'!S22</f>
        <v>7903942.370000001</v>
      </c>
      <c r="H22" s="165">
        <f>SUM('2020'!G115:M115)</f>
        <v>7638763.7177916542</v>
      </c>
      <c r="I22" s="166">
        <f t="shared" si="0"/>
        <v>265178.65220834687</v>
      </c>
      <c r="J22" s="167">
        <f t="shared" si="1"/>
        <v>3.4714865128071981E-2</v>
      </c>
      <c r="K22" s="165">
        <f>SUM('2019'!G22:M22)</f>
        <v>7697545.1000000006</v>
      </c>
      <c r="L22" s="166">
        <f t="shared" si="7"/>
        <v>206397.27000000048</v>
      </c>
      <c r="M22" s="168">
        <f t="shared" si="2"/>
        <v>2.6813388855623677E-2</v>
      </c>
      <c r="N22" s="165">
        <f>'2020'!M22</f>
        <v>1318558.31</v>
      </c>
      <c r="O22" s="165">
        <f>'2020'!M115</f>
        <v>1134262.4482684694</v>
      </c>
      <c r="P22" s="166">
        <f t="shared" si="3"/>
        <v>184295.86173153063</v>
      </c>
      <c r="Q22" s="167">
        <f t="shared" si="4"/>
        <v>0.16248079270619509</v>
      </c>
      <c r="R22" s="165">
        <f>'2019'!M22</f>
        <v>1316999.83</v>
      </c>
      <c r="S22" s="166">
        <f t="shared" si="5"/>
        <v>1558.4799999999814</v>
      </c>
      <c r="T22" s="168">
        <f t="shared" si="6"/>
        <v>1.183356265125779E-3</v>
      </c>
    </row>
    <row r="23" spans="1:20">
      <c r="A23" s="152">
        <v>7124</v>
      </c>
      <c r="B23" s="511" t="str">
        <f>+VLOOKUP($A23,Master!$D$28:$G$224,4,FALSE)</f>
        <v>Ostali doprinosi</v>
      </c>
      <c r="C23" s="512"/>
      <c r="D23" s="512"/>
      <c r="E23" s="512"/>
      <c r="F23" s="512"/>
      <c r="G23" s="165">
        <f>'2020'!S23</f>
        <v>6580561.2400000002</v>
      </c>
      <c r="H23" s="165">
        <f>SUM('2020'!G116:M116)</f>
        <v>6408470.988868976</v>
      </c>
      <c r="I23" s="166">
        <f t="shared" si="0"/>
        <v>172090.25113102421</v>
      </c>
      <c r="J23" s="167">
        <f t="shared" si="1"/>
        <v>2.6853558583620263E-2</v>
      </c>
      <c r="K23" s="165">
        <f>SUM('2019'!G23:M23)</f>
        <v>7172798.9199999999</v>
      </c>
      <c r="L23" s="166">
        <f t="shared" si="7"/>
        <v>-592237.6799999997</v>
      </c>
      <c r="M23" s="168">
        <f t="shared" si="2"/>
        <v>-8.256716612376469E-2</v>
      </c>
      <c r="N23" s="165">
        <f>'2020'!M23</f>
        <v>1130499.1499999999</v>
      </c>
      <c r="O23" s="165">
        <f>'2020'!M116</f>
        <v>1004414.3749890528</v>
      </c>
      <c r="P23" s="166">
        <f t="shared" si="3"/>
        <v>126084.77501094714</v>
      </c>
      <c r="Q23" s="167">
        <f t="shared" si="4"/>
        <v>0.12553063571229894</v>
      </c>
      <c r="R23" s="165">
        <f>'2019'!M23</f>
        <v>1177648.73</v>
      </c>
      <c r="S23" s="166">
        <f t="shared" si="5"/>
        <v>-47149.580000000075</v>
      </c>
      <c r="T23" s="168">
        <f t="shared" si="6"/>
        <v>-4.003704907829353E-2</v>
      </c>
    </row>
    <row r="24" spans="1:20">
      <c r="A24" s="152">
        <v>713</v>
      </c>
      <c r="B24" s="513" t="str">
        <f>+VLOOKUP($A24,Master!$D$28:$G$224,4,FALSE)</f>
        <v>Takse</v>
      </c>
      <c r="C24" s="514"/>
      <c r="D24" s="514"/>
      <c r="E24" s="514"/>
      <c r="F24" s="514"/>
      <c r="G24" s="177">
        <f>'2020'!S24</f>
        <v>5043809.3100000005</v>
      </c>
      <c r="H24" s="177">
        <f>SUM('2020'!G117:M117)</f>
        <v>5857234.2278363295</v>
      </c>
      <c r="I24" s="178">
        <f t="shared" si="0"/>
        <v>-813424.91783632897</v>
      </c>
      <c r="J24" s="179">
        <f t="shared" si="1"/>
        <v>-0.1388752585598424</v>
      </c>
      <c r="K24" s="177">
        <f>SUM('2019'!G24:M24)</f>
        <v>8591436.4499999993</v>
      </c>
      <c r="L24" s="178">
        <f t="shared" si="7"/>
        <v>-3547627.1399999987</v>
      </c>
      <c r="M24" s="180">
        <f t="shared" si="2"/>
        <v>-0.41292595954661326</v>
      </c>
      <c r="N24" s="177">
        <f>'2020'!M24</f>
        <v>867931.48</v>
      </c>
      <c r="O24" s="177">
        <f>'2020'!M117</f>
        <v>1673430.2546007757</v>
      </c>
      <c r="P24" s="178">
        <f t="shared" si="3"/>
        <v>-805498.77460077568</v>
      </c>
      <c r="Q24" s="179">
        <f t="shared" si="4"/>
        <v>-0.48134588960980673</v>
      </c>
      <c r="R24" s="177">
        <f>'2019'!M24</f>
        <v>1880947.5899999999</v>
      </c>
      <c r="S24" s="178">
        <f t="shared" si="5"/>
        <v>-1013016.1099999999</v>
      </c>
      <c r="T24" s="180">
        <f t="shared" si="6"/>
        <v>-0.53856689861305496</v>
      </c>
    </row>
    <row r="25" spans="1:20">
      <c r="A25" s="152">
        <v>714</v>
      </c>
      <c r="B25" s="513" t="str">
        <f>+VLOOKUP($A25,Master!$D$28:$G$224,4,FALSE)</f>
        <v>Naknade</v>
      </c>
      <c r="C25" s="514"/>
      <c r="D25" s="514"/>
      <c r="E25" s="514"/>
      <c r="F25" s="514"/>
      <c r="G25" s="177">
        <f>'2020'!S25</f>
        <v>14369961.32</v>
      </c>
      <c r="H25" s="177">
        <f>SUM('2020'!G118:M118)</f>
        <v>13767614.440279938</v>
      </c>
      <c r="I25" s="178">
        <f t="shared" si="0"/>
        <v>602346.87972006202</v>
      </c>
      <c r="J25" s="179">
        <f t="shared" si="1"/>
        <v>4.3750998572256172E-2</v>
      </c>
      <c r="K25" s="177">
        <f>SUM('2019'!G25:M25)</f>
        <v>16146234.85</v>
      </c>
      <c r="L25" s="178">
        <f t="shared" si="7"/>
        <v>-1776273.5299999993</v>
      </c>
      <c r="M25" s="180">
        <f t="shared" si="2"/>
        <v>-0.11001162478446169</v>
      </c>
      <c r="N25" s="177">
        <f>'2020'!M25</f>
        <v>2600399.91</v>
      </c>
      <c r="O25" s="177">
        <f>'2020'!M118</f>
        <v>2571108.8359225746</v>
      </c>
      <c r="P25" s="178">
        <f t="shared" si="3"/>
        <v>29291.074077425525</v>
      </c>
      <c r="Q25" s="179">
        <f t="shared" si="4"/>
        <v>1.1392389800144453E-2</v>
      </c>
      <c r="R25" s="177">
        <f>'2019'!M25</f>
        <v>2697450.35</v>
      </c>
      <c r="S25" s="178">
        <f t="shared" si="5"/>
        <v>-97050.439999999944</v>
      </c>
      <c r="T25" s="180">
        <f t="shared" si="6"/>
        <v>-3.5978582515893143E-2</v>
      </c>
    </row>
    <row r="26" spans="1:20">
      <c r="A26" s="152">
        <v>715</v>
      </c>
      <c r="B26" s="513" t="str">
        <f>+VLOOKUP($A26,Master!$D$28:$G$224,4,FALSE)</f>
        <v>Ostali prihodi</v>
      </c>
      <c r="C26" s="514"/>
      <c r="D26" s="514"/>
      <c r="E26" s="514"/>
      <c r="F26" s="514"/>
      <c r="G26" s="177">
        <f>'2020'!S26</f>
        <v>15599611.25</v>
      </c>
      <c r="H26" s="177">
        <f>SUM('2020'!G119:M119)</f>
        <v>18638559.13319077</v>
      </c>
      <c r="I26" s="178">
        <f t="shared" si="0"/>
        <v>-3038947.8831907697</v>
      </c>
      <c r="J26" s="179">
        <f t="shared" si="1"/>
        <v>-0.16304628815320477</v>
      </c>
      <c r="K26" s="177">
        <f>SUM('2019'!G26:M26)</f>
        <v>23479035.890000001</v>
      </c>
      <c r="L26" s="178">
        <f t="shared" si="7"/>
        <v>-7879424.6400000006</v>
      </c>
      <c r="M26" s="180">
        <f t="shared" si="2"/>
        <v>-0.33559404555260897</v>
      </c>
      <c r="N26" s="177">
        <f>'2020'!M26</f>
        <v>2467182.83</v>
      </c>
      <c r="O26" s="177">
        <f>'2020'!M119</f>
        <v>5692253.8149066633</v>
      </c>
      <c r="P26" s="178">
        <f t="shared" si="3"/>
        <v>-3225070.9849066632</v>
      </c>
      <c r="Q26" s="179">
        <f t="shared" si="4"/>
        <v>-0.56657188694941307</v>
      </c>
      <c r="R26" s="177">
        <f>'2019'!M26</f>
        <v>3734626.12</v>
      </c>
      <c r="S26" s="178">
        <f t="shared" si="5"/>
        <v>-1267443.29</v>
      </c>
      <c r="T26" s="180" t="s">
        <v>756</v>
      </c>
    </row>
    <row r="27" spans="1:20">
      <c r="A27" s="152">
        <v>73</v>
      </c>
      <c r="B27" s="513" t="str">
        <f>+VLOOKUP($A27,Master!$D$28:$G$224,4,FALSE)</f>
        <v>Primici od otplate kredita i sredstva prenesena iz prethodne godine</v>
      </c>
      <c r="C27" s="514"/>
      <c r="D27" s="514"/>
      <c r="E27" s="514"/>
      <c r="F27" s="514"/>
      <c r="G27" s="177">
        <f>'2020'!S27</f>
        <v>4167908.9200000004</v>
      </c>
      <c r="H27" s="177">
        <f>SUM('2020'!G120:M120)</f>
        <v>3263287.9461606909</v>
      </c>
      <c r="I27" s="178">
        <f t="shared" si="0"/>
        <v>904620.97383930953</v>
      </c>
      <c r="J27" s="179">
        <f t="shared" si="1"/>
        <v>0.27721150838178721</v>
      </c>
      <c r="K27" s="177">
        <f>SUM('2019'!G27:M27)</f>
        <v>3295967.12</v>
      </c>
      <c r="L27" s="178">
        <f t="shared" si="7"/>
        <v>871941.80000000028</v>
      </c>
      <c r="M27" s="180">
        <f t="shared" si="2"/>
        <v>0.26454808808893704</v>
      </c>
      <c r="N27" s="177">
        <f>'2020'!M27</f>
        <v>43328</v>
      </c>
      <c r="O27" s="177">
        <f>'2020'!M120</f>
        <v>621585.63801238476</v>
      </c>
      <c r="P27" s="178">
        <f t="shared" si="3"/>
        <v>-578257.63801238476</v>
      </c>
      <c r="Q27" s="179">
        <f t="shared" si="4"/>
        <v>-0.93029439975713091</v>
      </c>
      <c r="R27" s="177">
        <f>'2019'!M27</f>
        <v>134648.84</v>
      </c>
      <c r="S27" s="178">
        <f t="shared" si="5"/>
        <v>-91320.84</v>
      </c>
      <c r="T27" s="180" t="s">
        <v>756</v>
      </c>
    </row>
    <row r="28" spans="1:20" ht="15.75" thickBot="1">
      <c r="A28" s="152">
        <v>74</v>
      </c>
      <c r="B28" s="515" t="str">
        <f>+VLOOKUP($A28,Master!$D$28:$G$224,4,FALSE)</f>
        <v>Donacije i transferi</v>
      </c>
      <c r="C28" s="516"/>
      <c r="D28" s="516"/>
      <c r="E28" s="516"/>
      <c r="F28" s="516"/>
      <c r="G28" s="177">
        <f>'2020'!S28</f>
        <v>14842428.390000001</v>
      </c>
      <c r="H28" s="177">
        <f>SUM('2020'!G121:M121)</f>
        <v>14730344.374999998</v>
      </c>
      <c r="I28" s="178">
        <f t="shared" si="0"/>
        <v>112084.01500000246</v>
      </c>
      <c r="J28" s="179">
        <f t="shared" si="1"/>
        <v>7.6090559831194504E-3</v>
      </c>
      <c r="K28" s="177">
        <f>SUM('2019'!G28:M28)</f>
        <v>19882792.029999997</v>
      </c>
      <c r="L28" s="178">
        <f t="shared" si="7"/>
        <v>-5040363.6399999969</v>
      </c>
      <c r="M28" s="180">
        <f t="shared" si="2"/>
        <v>-0.25350381537939359</v>
      </c>
      <c r="N28" s="177">
        <f>'2020'!M28</f>
        <v>2553592.7400000002</v>
      </c>
      <c r="O28" s="177">
        <f>'2020'!M121</f>
        <v>1856477.6183333334</v>
      </c>
      <c r="P28" s="178">
        <f t="shared" si="3"/>
        <v>697115.12166666682</v>
      </c>
      <c r="Q28" s="179">
        <f t="shared" si="4"/>
        <v>0.37550418856786827</v>
      </c>
      <c r="R28" s="177">
        <f>'2019'!M28</f>
        <v>1651160.65</v>
      </c>
      <c r="S28" s="178">
        <f t="shared" si="5"/>
        <v>902432.09000000032</v>
      </c>
      <c r="T28" s="180">
        <f t="shared" si="6"/>
        <v>0.54654408703356649</v>
      </c>
    </row>
    <row r="29" spans="1:20" ht="15.75" thickBot="1">
      <c r="A29" s="152">
        <v>4</v>
      </c>
      <c r="B29" s="501" t="str">
        <f>+VLOOKUP($A29,Master!$D$28:$G$224,4,FALSE)</f>
        <v>Izdaci budžeta</v>
      </c>
      <c r="C29" s="502"/>
      <c r="D29" s="502"/>
      <c r="E29" s="502"/>
      <c r="F29" s="502"/>
      <c r="G29" s="153">
        <f>'2020'!S29</f>
        <v>1152881493.948</v>
      </c>
      <c r="H29" s="153">
        <f>SUM('2020'!G122:M122)</f>
        <v>1146428342.5188093</v>
      </c>
      <c r="I29" s="154">
        <f t="shared" si="0"/>
        <v>6453151.4291906357</v>
      </c>
      <c r="J29" s="155">
        <f t="shared" si="1"/>
        <v>5.6289182584341457E-3</v>
      </c>
      <c r="K29" s="153">
        <f>SUM('2019'!G29:M29)</f>
        <v>1039358637.8400002</v>
      </c>
      <c r="L29" s="154">
        <f t="shared" si="7"/>
        <v>113522856.1079998</v>
      </c>
      <c r="M29" s="156">
        <f t="shared" si="2"/>
        <v>0.10922395020829723</v>
      </c>
      <c r="N29" s="153">
        <f>'2020'!M29</f>
        <v>190215920.29399997</v>
      </c>
      <c r="O29" s="153">
        <f>'2020'!M122</f>
        <v>174868238.90023816</v>
      </c>
      <c r="P29" s="154">
        <f t="shared" si="3"/>
        <v>15347681.393761814</v>
      </c>
      <c r="Q29" s="155">
        <f t="shared" si="4"/>
        <v>8.7767118204453487E-2</v>
      </c>
      <c r="R29" s="153">
        <f>'2019'!M29</f>
        <v>192965923.41000003</v>
      </c>
      <c r="S29" s="154">
        <f t="shared" si="5"/>
        <v>-2750003.1160000563</v>
      </c>
      <c r="T29" s="156">
        <f t="shared" si="6"/>
        <v>-1.4251237044361709E-2</v>
      </c>
    </row>
    <row r="30" spans="1:20">
      <c r="A30" s="152">
        <v>41</v>
      </c>
      <c r="B30" s="519" t="str">
        <f>+VLOOKUP($A30,Master!$D$28:$G$224,4,FALSE)</f>
        <v>Tekući izdaci</v>
      </c>
      <c r="C30" s="520"/>
      <c r="D30" s="520"/>
      <c r="E30" s="520"/>
      <c r="F30" s="520"/>
      <c r="G30" s="327">
        <f>'2020'!S30</f>
        <v>491140703.23000002</v>
      </c>
      <c r="H30" s="327">
        <f>SUM('2020'!G123:M123)</f>
        <v>492832056.42976183</v>
      </c>
      <c r="I30" s="190">
        <f t="shared" si="0"/>
        <v>-1691353.1997618079</v>
      </c>
      <c r="J30" s="191">
        <f t="shared" si="1"/>
        <v>-3.4319058139491432E-3</v>
      </c>
      <c r="K30" s="327">
        <f>SUM('2019'!G30:M30)</f>
        <v>439627541</v>
      </c>
      <c r="L30" s="190">
        <f t="shared" si="7"/>
        <v>51513162.230000019</v>
      </c>
      <c r="M30" s="192">
        <f t="shared" si="2"/>
        <v>0.11717455670048671</v>
      </c>
      <c r="N30" s="327">
        <f>'2020'!M30</f>
        <v>70352044.599999994</v>
      </c>
      <c r="O30" s="327">
        <f>'2020'!M123</f>
        <v>71160488.944047615</v>
      </c>
      <c r="P30" s="190">
        <f t="shared" si="3"/>
        <v>-808444.34404762089</v>
      </c>
      <c r="Q30" s="191">
        <f t="shared" si="4"/>
        <v>-1.1360859882276642E-2</v>
      </c>
      <c r="R30" s="327">
        <f>'2019'!M30</f>
        <v>84141785.640000001</v>
      </c>
      <c r="S30" s="190">
        <f t="shared" si="5"/>
        <v>-13789741.040000007</v>
      </c>
      <c r="T30" s="192">
        <f t="shared" si="6"/>
        <v>-0.16388695503800343</v>
      </c>
    </row>
    <row r="31" spans="1:20">
      <c r="A31" s="152">
        <v>411</v>
      </c>
      <c r="B31" s="511" t="str">
        <f>+VLOOKUP($A31,Master!$D$28:$G$224,4,FALSE)</f>
        <v>Bruto zarade i doprinosi na teret poslodavca</v>
      </c>
      <c r="C31" s="512"/>
      <c r="D31" s="512"/>
      <c r="E31" s="512"/>
      <c r="F31" s="512"/>
      <c r="G31" s="165">
        <f>'2020'!S31</f>
        <v>289994380.57999998</v>
      </c>
      <c r="H31" s="165">
        <f>SUM('2020'!G124:M124)</f>
        <v>289702803.45428568</v>
      </c>
      <c r="I31" s="166">
        <f t="shared" si="0"/>
        <v>291577.12571430206</v>
      </c>
      <c r="J31" s="167">
        <f t="shared" si="1"/>
        <v>1.0064698105702874E-3</v>
      </c>
      <c r="K31" s="165">
        <f>SUM('2019'!G31:M31)</f>
        <v>247217596.38000003</v>
      </c>
      <c r="L31" s="166">
        <f t="shared" si="7"/>
        <v>42776784.199999958</v>
      </c>
      <c r="M31" s="168">
        <f t="shared" si="2"/>
        <v>0.17303292656501457</v>
      </c>
      <c r="N31" s="165">
        <f>'2020'!M31</f>
        <v>40758304.579999998</v>
      </c>
      <c r="O31" s="165">
        <f>'2020'!M124</f>
        <v>41753797.367142849</v>
      </c>
      <c r="P31" s="166">
        <f t="shared" si="3"/>
        <v>-995492.78714285046</v>
      </c>
      <c r="Q31" s="167">
        <f t="shared" si="4"/>
        <v>-2.3841970070157759E-2</v>
      </c>
      <c r="R31" s="165">
        <f>'2019'!M31</f>
        <v>51688210.960000001</v>
      </c>
      <c r="S31" s="166">
        <f t="shared" si="5"/>
        <v>-10929906.380000003</v>
      </c>
      <c r="T31" s="168">
        <f t="shared" si="6"/>
        <v>-0.2114583998362477</v>
      </c>
    </row>
    <row r="32" spans="1:20">
      <c r="A32" s="152">
        <v>412</v>
      </c>
      <c r="B32" s="511" t="str">
        <f>+VLOOKUP($A32,Master!$D$28:$G$224,4,FALSE)</f>
        <v>Ostala lična primanja</v>
      </c>
      <c r="C32" s="512"/>
      <c r="D32" s="512"/>
      <c r="E32" s="512"/>
      <c r="F32" s="512"/>
      <c r="G32" s="165">
        <f>'2020'!S32</f>
        <v>6289311.8399999999</v>
      </c>
      <c r="H32" s="165">
        <f>SUM('2020'!G125:M125)</f>
        <v>6907993.9514285708</v>
      </c>
      <c r="I32" s="166">
        <f t="shared" si="0"/>
        <v>-618682.11142857093</v>
      </c>
      <c r="J32" s="167">
        <f t="shared" si="1"/>
        <v>-8.9560314583168932E-2</v>
      </c>
      <c r="K32" s="165">
        <f>SUM('2019'!G32:M32)</f>
        <v>7122885.1500000004</v>
      </c>
      <c r="L32" s="166">
        <f t="shared" si="7"/>
        <v>-833573.31000000052</v>
      </c>
      <c r="M32" s="168">
        <f t="shared" si="2"/>
        <v>-0.1170274814833987</v>
      </c>
      <c r="N32" s="165">
        <f>'2020'!M32</f>
        <v>1296633.58</v>
      </c>
      <c r="O32" s="165">
        <f>'2020'!M125</f>
        <v>1605574.7457142856</v>
      </c>
      <c r="P32" s="166">
        <f t="shared" si="3"/>
        <v>-308941.16571428557</v>
      </c>
      <c r="Q32" s="167">
        <f t="shared" si="4"/>
        <v>-0.192417803368503</v>
      </c>
      <c r="R32" s="165">
        <f>'2019'!M32</f>
        <v>1612312.96</v>
      </c>
      <c r="S32" s="166">
        <f t="shared" si="5"/>
        <v>-315679.37999999989</v>
      </c>
      <c r="T32" s="168">
        <f t="shared" si="6"/>
        <v>-0.19579286889810765</v>
      </c>
    </row>
    <row r="33" spans="1:20">
      <c r="A33" s="152">
        <v>413</v>
      </c>
      <c r="B33" s="511" t="str">
        <f>+VLOOKUP($A33,Master!$D$28:$G$224,4,FALSE)</f>
        <v>Rashodi za materijal</v>
      </c>
      <c r="C33" s="512"/>
      <c r="D33" s="512"/>
      <c r="E33" s="512"/>
      <c r="F33" s="512"/>
      <c r="G33" s="165">
        <f>'2020'!S33</f>
        <v>18091359.23</v>
      </c>
      <c r="H33" s="165">
        <f>SUM('2020'!G126:M126)</f>
        <v>19074055.764285713</v>
      </c>
      <c r="I33" s="166">
        <f t="shared" si="0"/>
        <v>-982696.53428571299</v>
      </c>
      <c r="J33" s="167">
        <f t="shared" si="1"/>
        <v>-5.1520061932801675E-2</v>
      </c>
      <c r="K33" s="165">
        <f>SUM('2019'!G33:M33)</f>
        <v>16038860.900000002</v>
      </c>
      <c r="L33" s="166">
        <f t="shared" si="7"/>
        <v>2052498.3299999982</v>
      </c>
      <c r="M33" s="168">
        <f t="shared" si="2"/>
        <v>0.12797033048649964</v>
      </c>
      <c r="N33" s="165">
        <f>'2020'!M33</f>
        <v>3588657.16</v>
      </c>
      <c r="O33" s="165">
        <f>'2020'!M126</f>
        <v>3331584.2171428567</v>
      </c>
      <c r="P33" s="166">
        <f t="shared" si="3"/>
        <v>257072.94285714347</v>
      </c>
      <c r="Q33" s="167">
        <f t="shared" si="4"/>
        <v>7.716237264372916E-2</v>
      </c>
      <c r="R33" s="165">
        <f>'2019'!M33</f>
        <v>2237139.04</v>
      </c>
      <c r="S33" s="166">
        <f t="shared" si="5"/>
        <v>1351518.12</v>
      </c>
      <c r="T33" s="168">
        <f t="shared" si="6"/>
        <v>0.6041279043612775</v>
      </c>
    </row>
    <row r="34" spans="1:20">
      <c r="A34" s="152">
        <v>414</v>
      </c>
      <c r="B34" s="511" t="str">
        <f>+VLOOKUP($A34,Master!$D$28:$G$224,4,FALSE)</f>
        <v>Rashodi za usluge</v>
      </c>
      <c r="C34" s="512"/>
      <c r="D34" s="512"/>
      <c r="E34" s="512"/>
      <c r="F34" s="512"/>
      <c r="G34" s="165">
        <f>'2020'!S34</f>
        <v>42290357.899999991</v>
      </c>
      <c r="H34" s="165">
        <f>SUM('2020'!G127:M127)</f>
        <v>39347669.052857146</v>
      </c>
      <c r="I34" s="166">
        <f t="shared" si="0"/>
        <v>2942688.8471428454</v>
      </c>
      <c r="J34" s="167">
        <f t="shared" si="1"/>
        <v>7.4786865854488793E-2</v>
      </c>
      <c r="K34" s="165">
        <f>SUM('2019'!G34:M34)</f>
        <v>38097074.689999998</v>
      </c>
      <c r="L34" s="166">
        <f t="shared" si="7"/>
        <v>4193283.2099999934</v>
      </c>
      <c r="M34" s="168">
        <f t="shared" si="2"/>
        <v>0.11006837779858936</v>
      </c>
      <c r="N34" s="165">
        <f>'2020'!M34</f>
        <v>6035686.0800000001</v>
      </c>
      <c r="O34" s="165">
        <f>'2020'!M127</f>
        <v>4490161.0014285715</v>
      </c>
      <c r="P34" s="166">
        <f t="shared" si="3"/>
        <v>1545525.0785714285</v>
      </c>
      <c r="Q34" s="167">
        <f t="shared" si="4"/>
        <v>0.34420259720747448</v>
      </c>
      <c r="R34" s="165">
        <f>'2019'!M34</f>
        <v>8566117.3599999994</v>
      </c>
      <c r="S34" s="166">
        <f t="shared" si="5"/>
        <v>-2530431.2799999993</v>
      </c>
      <c r="T34" s="168">
        <f t="shared" si="6"/>
        <v>-0.29540002473185811</v>
      </c>
    </row>
    <row r="35" spans="1:20">
      <c r="A35" s="152">
        <v>415</v>
      </c>
      <c r="B35" s="511" t="str">
        <f>+VLOOKUP($A35,Master!$D$28:$G$224,4,FALSE)</f>
        <v>Rashodi za tekuće održavanje</v>
      </c>
      <c r="C35" s="512"/>
      <c r="D35" s="512"/>
      <c r="E35" s="512"/>
      <c r="F35" s="512"/>
      <c r="G35" s="165">
        <f>'2020'!S35</f>
        <v>12021033.580000002</v>
      </c>
      <c r="H35" s="165">
        <f>SUM('2020'!G128:M128)</f>
        <v>13202007.27142857</v>
      </c>
      <c r="I35" s="166">
        <f t="shared" si="0"/>
        <v>-1180973.6914285682</v>
      </c>
      <c r="J35" s="167">
        <f t="shared" si="1"/>
        <v>-8.9454100967236938E-2</v>
      </c>
      <c r="K35" s="165">
        <f>SUM('2019'!G35:M35)</f>
        <v>9926000.5099999998</v>
      </c>
      <c r="L35" s="166">
        <f t="shared" si="7"/>
        <v>2095033.0700000022</v>
      </c>
      <c r="M35" s="168">
        <f t="shared" si="2"/>
        <v>0.21106517855699791</v>
      </c>
      <c r="N35" s="165">
        <f>'2020'!M35</f>
        <v>2157134.41</v>
      </c>
      <c r="O35" s="165">
        <f>'2020'!M128</f>
        <v>2564587.1557142856</v>
      </c>
      <c r="P35" s="166">
        <f t="shared" si="3"/>
        <v>-407452.74571428541</v>
      </c>
      <c r="Q35" s="167">
        <f t="shared" si="4"/>
        <v>-0.15887654463464795</v>
      </c>
      <c r="R35" s="165">
        <f>'2019'!M35</f>
        <v>2071180.13</v>
      </c>
      <c r="S35" s="166">
        <f t="shared" si="5"/>
        <v>85954.280000000261</v>
      </c>
      <c r="T35" s="168">
        <f t="shared" si="6"/>
        <v>4.1500147068328719E-2</v>
      </c>
    </row>
    <row r="36" spans="1:20">
      <c r="A36" s="152">
        <v>416</v>
      </c>
      <c r="B36" s="511" t="str">
        <f>+VLOOKUP($A36,Master!$D$28:$G$224,4,FALSE)</f>
        <v>Kamate</v>
      </c>
      <c r="C36" s="512"/>
      <c r="D36" s="512"/>
      <c r="E36" s="512"/>
      <c r="F36" s="512"/>
      <c r="G36" s="165">
        <f>'2020'!S36</f>
        <v>74289502.429999992</v>
      </c>
      <c r="H36" s="165">
        <f>SUM('2020'!G129:M129)</f>
        <v>73967980.739999995</v>
      </c>
      <c r="I36" s="166">
        <f t="shared" si="0"/>
        <v>321521.68999999762</v>
      </c>
      <c r="J36" s="167">
        <f t="shared" si="1"/>
        <v>4.346768517720534E-3</v>
      </c>
      <c r="K36" s="165">
        <f>SUM('2019'!G36:M36)</f>
        <v>79002924.090000004</v>
      </c>
      <c r="L36" s="166">
        <f t="shared" si="7"/>
        <v>-4713421.6600000113</v>
      </c>
      <c r="M36" s="168">
        <f t="shared" si="2"/>
        <v>-5.9661357023070294E-2</v>
      </c>
      <c r="N36" s="165">
        <f>'2020'!M36</f>
        <v>7761042.9900000002</v>
      </c>
      <c r="O36" s="165">
        <f>'2020'!M129</f>
        <v>7583026.2800000003</v>
      </c>
      <c r="P36" s="166">
        <f t="shared" si="3"/>
        <v>178016.70999999996</v>
      </c>
      <c r="Q36" s="167">
        <f t="shared" si="4"/>
        <v>2.3475681532254988E-2</v>
      </c>
      <c r="R36" s="165">
        <f>'2019'!M36</f>
        <v>9047333.1999999993</v>
      </c>
      <c r="S36" s="166">
        <f t="shared" si="5"/>
        <v>-1286290.209999999</v>
      </c>
      <c r="T36" s="168">
        <f t="shared" si="6"/>
        <v>-0.14217340972917847</v>
      </c>
    </row>
    <row r="37" spans="1:20">
      <c r="A37" s="152">
        <v>417</v>
      </c>
      <c r="B37" s="511" t="str">
        <f>+VLOOKUP($A37,Master!$D$28:$G$224,4,FALSE)</f>
        <v>Renta</v>
      </c>
      <c r="C37" s="512"/>
      <c r="D37" s="512"/>
      <c r="E37" s="512"/>
      <c r="F37" s="512"/>
      <c r="G37" s="165">
        <f>'2020'!S37</f>
        <v>6199880.0299999993</v>
      </c>
      <c r="H37" s="165">
        <f>SUM('2020'!G130:M130)</f>
        <v>6168188.7142857146</v>
      </c>
      <c r="I37" s="166">
        <f t="shared" si="0"/>
        <v>31691.315714284778</v>
      </c>
      <c r="J37" s="167">
        <f t="shared" si="1"/>
        <v>5.1378641578987416E-3</v>
      </c>
      <c r="K37" s="165">
        <f>SUM('2019'!G37:M37)</f>
        <v>5905909.9800000004</v>
      </c>
      <c r="L37" s="166">
        <f t="shared" si="7"/>
        <v>293970.04999999888</v>
      </c>
      <c r="M37" s="168">
        <f t="shared" si="2"/>
        <v>4.9775572434308968E-2</v>
      </c>
      <c r="N37" s="165">
        <f>'2020'!M37</f>
        <v>1219818.73</v>
      </c>
      <c r="O37" s="165">
        <f>'2020'!M130</f>
        <v>991607.47714285715</v>
      </c>
      <c r="P37" s="166">
        <f t="shared" si="3"/>
        <v>228211.25285714283</v>
      </c>
      <c r="Q37" s="167">
        <f t="shared" si="4"/>
        <v>0.2301427309873596</v>
      </c>
      <c r="R37" s="165">
        <f>'2019'!M37</f>
        <v>1397044.86</v>
      </c>
      <c r="S37" s="166">
        <f t="shared" si="5"/>
        <v>-177226.13000000012</v>
      </c>
      <c r="T37" s="168">
        <f t="shared" si="6"/>
        <v>-0.12685786625348605</v>
      </c>
    </row>
    <row r="38" spans="1:20">
      <c r="A38" s="152">
        <v>418</v>
      </c>
      <c r="B38" s="511" t="str">
        <f>+VLOOKUP($A38,Master!$D$28:$G$224,4,FALSE)</f>
        <v>Subvencije</v>
      </c>
      <c r="C38" s="512"/>
      <c r="D38" s="512"/>
      <c r="E38" s="512"/>
      <c r="F38" s="512"/>
      <c r="G38" s="165">
        <f>'2020'!S38</f>
        <v>14121438.940000001</v>
      </c>
      <c r="H38" s="165">
        <f>SUM('2020'!G131:M131)</f>
        <v>17882461.962857142</v>
      </c>
      <c r="I38" s="166">
        <f t="shared" si="0"/>
        <v>-3761023.0228571407</v>
      </c>
      <c r="J38" s="167">
        <f t="shared" si="1"/>
        <v>-0.21031908417694345</v>
      </c>
      <c r="K38" s="165">
        <f>SUM('2019'!G38:M38)</f>
        <v>14176049.98</v>
      </c>
      <c r="L38" s="166">
        <f t="shared" si="7"/>
        <v>-54611.039999999106</v>
      </c>
      <c r="M38" s="168">
        <f t="shared" si="2"/>
        <v>-3.8523453343524139E-3</v>
      </c>
      <c r="N38" s="165">
        <f>'2020'!M38</f>
        <v>1918061.81</v>
      </c>
      <c r="O38" s="165">
        <f>'2020'!M131</f>
        <v>4240435.0014285715</v>
      </c>
      <c r="P38" s="166">
        <f t="shared" si="3"/>
        <v>-2322373.1914285715</v>
      </c>
      <c r="Q38" s="167">
        <f t="shared" si="4"/>
        <v>-0.54767333791136541</v>
      </c>
      <c r="R38" s="165">
        <f>'2019'!M38</f>
        <v>3695060.6</v>
      </c>
      <c r="S38" s="166">
        <f t="shared" si="5"/>
        <v>-1776998.79</v>
      </c>
      <c r="T38" s="168">
        <f t="shared" si="6"/>
        <v>-0.48091194769579693</v>
      </c>
    </row>
    <row r="39" spans="1:20">
      <c r="A39" s="152">
        <v>419</v>
      </c>
      <c r="B39" s="511" t="str">
        <f>+VLOOKUP($A39,Master!$D$28:$G$224,4,FALSE)</f>
        <v>Ostali izdaci</v>
      </c>
      <c r="C39" s="512"/>
      <c r="D39" s="512"/>
      <c r="E39" s="512"/>
      <c r="F39" s="512"/>
      <c r="G39" s="165">
        <f>'2020'!S39</f>
        <v>27843438.700000003</v>
      </c>
      <c r="H39" s="165">
        <f>SUM('2020'!G132:M132)</f>
        <v>26578895.518333334</v>
      </c>
      <c r="I39" s="166">
        <f t="shared" si="0"/>
        <v>1264543.1816666685</v>
      </c>
      <c r="J39" s="167">
        <f t="shared" si="1"/>
        <v>4.7576964994441751E-2</v>
      </c>
      <c r="K39" s="165">
        <f>SUM('2019'!G39:M39)</f>
        <v>22140239.32</v>
      </c>
      <c r="L39" s="166">
        <f t="shared" si="7"/>
        <v>5703199.3800000027</v>
      </c>
      <c r="M39" s="168">
        <f t="shared" si="2"/>
        <v>0.25759429686237034</v>
      </c>
      <c r="N39" s="165">
        <f>'2020'!M39</f>
        <v>5616705.2599999998</v>
      </c>
      <c r="O39" s="165">
        <f>'2020'!M132</f>
        <v>4599715.6983333342</v>
      </c>
      <c r="P39" s="166">
        <f t="shared" si="3"/>
        <v>1016989.5616666656</v>
      </c>
      <c r="Q39" s="167">
        <f t="shared" si="4"/>
        <v>0.22109835223841401</v>
      </c>
      <c r="R39" s="165">
        <f>'2019'!M39</f>
        <v>3827386.53</v>
      </c>
      <c r="S39" s="166">
        <f t="shared" si="5"/>
        <v>1789318.73</v>
      </c>
      <c r="T39" s="168">
        <f t="shared" si="6"/>
        <v>0.46750405687402585</v>
      </c>
    </row>
    <row r="40" spans="1:20">
      <c r="A40" s="152">
        <v>42</v>
      </c>
      <c r="B40" s="507" t="str">
        <f>+VLOOKUP($A40,Master!$D$28:$G$224,4,FALSE)</f>
        <v>Transferi za socijalnu zaštitu</v>
      </c>
      <c r="C40" s="508"/>
      <c r="D40" s="508"/>
      <c r="E40" s="508"/>
      <c r="F40" s="508"/>
      <c r="G40" s="177">
        <f>'2020'!S40</f>
        <v>322029093.95799994</v>
      </c>
      <c r="H40" s="177">
        <f>SUM('2020'!G133:M133)</f>
        <v>328345538.13857144</v>
      </c>
      <c r="I40" s="196">
        <f t="shared" si="0"/>
        <v>-6316444.1805714965</v>
      </c>
      <c r="J40" s="197">
        <f t="shared" si="1"/>
        <v>-1.9237185972984849E-2</v>
      </c>
      <c r="K40" s="177">
        <f>SUM('2019'!G40:M40)</f>
        <v>317292994.55000001</v>
      </c>
      <c r="L40" s="196">
        <f t="shared" si="7"/>
        <v>4736099.4079999328</v>
      </c>
      <c r="M40" s="198">
        <f t="shared" si="2"/>
        <v>1.4926580445675741E-2</v>
      </c>
      <c r="N40" s="177">
        <f>'2020'!M40</f>
        <v>46548598.713999994</v>
      </c>
      <c r="O40" s="177">
        <f>'2020'!M133</f>
        <v>49868571.824285723</v>
      </c>
      <c r="P40" s="196">
        <f t="shared" si="3"/>
        <v>-3319973.1102857292</v>
      </c>
      <c r="Q40" s="197">
        <f t="shared" si="4"/>
        <v>-6.657445739540746E-2</v>
      </c>
      <c r="R40" s="177">
        <f>'2019'!M40</f>
        <v>46131052.630000003</v>
      </c>
      <c r="S40" s="196">
        <f t="shared" si="5"/>
        <v>417546.08399999142</v>
      </c>
      <c r="T40" s="198">
        <f t="shared" si="6"/>
        <v>9.0513018930864497E-3</v>
      </c>
    </row>
    <row r="41" spans="1:20">
      <c r="A41" s="152">
        <v>421</v>
      </c>
      <c r="B41" s="511" t="str">
        <f>+VLOOKUP($A41,Master!$D$28:$G$224,4,FALSE)</f>
        <v>Prava iz oblasti socijalne zaštite</v>
      </c>
      <c r="C41" s="512"/>
      <c r="D41" s="512"/>
      <c r="E41" s="512"/>
      <c r="F41" s="512"/>
      <c r="G41" s="165">
        <f>'2020'!S41</f>
        <v>45723103.920000002</v>
      </c>
      <c r="H41" s="165">
        <f>SUM('2020'!G134:M134)</f>
        <v>47529894.100000001</v>
      </c>
      <c r="I41" s="166">
        <f t="shared" si="0"/>
        <v>-1806790.1799999997</v>
      </c>
      <c r="J41" s="167">
        <f t="shared" si="1"/>
        <v>-3.8013764057597599E-2</v>
      </c>
      <c r="K41" s="165">
        <f>SUM('2019'!G41:M41)</f>
        <v>45808779.099999994</v>
      </c>
      <c r="L41" s="166">
        <f t="shared" si="7"/>
        <v>-85675.179999992251</v>
      </c>
      <c r="M41" s="168">
        <f t="shared" si="2"/>
        <v>-1.8702786165281093E-3</v>
      </c>
      <c r="N41" s="165">
        <f>'2020'!M41</f>
        <v>6808115.7000000002</v>
      </c>
      <c r="O41" s="165">
        <f>'2020'!M134</f>
        <v>7400021.1800000006</v>
      </c>
      <c r="P41" s="166">
        <f t="shared" si="3"/>
        <v>-591905.48000000045</v>
      </c>
      <c r="Q41" s="167">
        <f t="shared" si="4"/>
        <v>-7.9986998091267636E-2</v>
      </c>
      <c r="R41" s="165">
        <f>'2019'!M41</f>
        <v>6753142.7800000003</v>
      </c>
      <c r="S41" s="166">
        <f t="shared" si="5"/>
        <v>54972.919999999925</v>
      </c>
      <c r="T41" s="168">
        <f t="shared" si="6"/>
        <v>8.1403461752367345E-3</v>
      </c>
    </row>
    <row r="42" spans="1:20">
      <c r="A42" s="152">
        <v>422</v>
      </c>
      <c r="B42" s="511" t="str">
        <f>+VLOOKUP($A42,Master!$D$28:$G$224,4,FALSE)</f>
        <v>Sredstva za tehnološke viškove</v>
      </c>
      <c r="C42" s="512"/>
      <c r="D42" s="512"/>
      <c r="E42" s="512"/>
      <c r="F42" s="512"/>
      <c r="G42" s="165">
        <f>'2020'!S42</f>
        <v>9272031.3399999999</v>
      </c>
      <c r="H42" s="165">
        <f>SUM('2020'!G135:M135)</f>
        <v>10192897.148571428</v>
      </c>
      <c r="I42" s="166">
        <f t="shared" si="0"/>
        <v>-920865.80857142806</v>
      </c>
      <c r="J42" s="167">
        <f t="shared" si="1"/>
        <v>-9.0343873302056288E-2</v>
      </c>
      <c r="K42" s="165">
        <f>SUM('2019'!G42:M42)</f>
        <v>7684248.6099999994</v>
      </c>
      <c r="L42" s="166">
        <f t="shared" si="7"/>
        <v>1587782.7300000004</v>
      </c>
      <c r="M42" s="168">
        <f t="shared" si="2"/>
        <v>0.20662823531421393</v>
      </c>
      <c r="N42" s="165">
        <f>'2020'!M42</f>
        <v>1640040.42</v>
      </c>
      <c r="O42" s="165">
        <f>'2020'!M135</f>
        <v>2033020.7142857143</v>
      </c>
      <c r="P42" s="166">
        <f t="shared" si="3"/>
        <v>-392980.29428571439</v>
      </c>
      <c r="Q42" s="167">
        <f t="shared" si="4"/>
        <v>-0.19329871630146422</v>
      </c>
      <c r="R42" s="165">
        <f>'2019'!M42</f>
        <v>1512829.9</v>
      </c>
      <c r="S42" s="166">
        <f t="shared" si="5"/>
        <v>127210.52000000002</v>
      </c>
      <c r="T42" s="168">
        <f t="shared" si="6"/>
        <v>8.4087788058657464E-2</v>
      </c>
    </row>
    <row r="43" spans="1:20">
      <c r="A43" s="152">
        <v>423</v>
      </c>
      <c r="B43" s="511" t="str">
        <f>+VLOOKUP($A43,Master!$D$28:$G$224,4,FALSE)</f>
        <v>Prava iz oblasti penzijskog i invalidskog osiguranja</v>
      </c>
      <c r="C43" s="512"/>
      <c r="D43" s="512"/>
      <c r="E43" s="512"/>
      <c r="F43" s="512"/>
      <c r="G43" s="165">
        <f>'2020'!S43</f>
        <v>249446975.37799999</v>
      </c>
      <c r="H43" s="165">
        <f>SUM('2020'!G136:M136)</f>
        <v>252961165.39714289</v>
      </c>
      <c r="I43" s="166">
        <f t="shared" si="0"/>
        <v>-3514190.0191428959</v>
      </c>
      <c r="J43" s="167">
        <f t="shared" si="1"/>
        <v>-1.3892211532255172E-2</v>
      </c>
      <c r="K43" s="165">
        <f>SUM('2019'!G43:M43)</f>
        <v>245569933.74000001</v>
      </c>
      <c r="L43" s="166">
        <f t="shared" si="7"/>
        <v>3877041.6379999816</v>
      </c>
      <c r="M43" s="168">
        <f t="shared" si="2"/>
        <v>1.5787932907555646E-2</v>
      </c>
      <c r="N43" s="165">
        <f>'2020'!M43</f>
        <v>35634994.473999999</v>
      </c>
      <c r="O43" s="165">
        <f>'2020'!M136</f>
        <v>37842845.828571431</v>
      </c>
      <c r="P43" s="166">
        <f t="shared" si="3"/>
        <v>-2207851.3545714319</v>
      </c>
      <c r="Q43" s="167">
        <f t="shared" si="4"/>
        <v>-5.8342635344419524E-2</v>
      </c>
      <c r="R43" s="165">
        <f>'2019'!M43</f>
        <v>35079083.840000004</v>
      </c>
      <c r="S43" s="166">
        <f t="shared" si="5"/>
        <v>555910.63399999589</v>
      </c>
      <c r="T43" s="168">
        <f t="shared" si="6"/>
        <v>1.5847353269987652E-2</v>
      </c>
    </row>
    <row r="44" spans="1:20">
      <c r="A44" s="152">
        <v>424</v>
      </c>
      <c r="B44" s="511" t="str">
        <f>+VLOOKUP($A44,Master!$D$28:$G$224,4,FALSE)</f>
        <v>Ostala prava iz oblasti zdravstvene zaštite</v>
      </c>
      <c r="C44" s="512"/>
      <c r="D44" s="512"/>
      <c r="E44" s="512"/>
      <c r="F44" s="512"/>
      <c r="G44" s="165">
        <f>'2020'!S44</f>
        <v>12064094.819999998</v>
      </c>
      <c r="H44" s="165">
        <f>SUM('2020'!G137:M137)</f>
        <v>11856652.099999998</v>
      </c>
      <c r="I44" s="166">
        <f t="shared" si="0"/>
        <v>207442.72000000067</v>
      </c>
      <c r="J44" s="167">
        <f t="shared" si="1"/>
        <v>1.7495893296894494E-2</v>
      </c>
      <c r="K44" s="165">
        <f>SUM('2019'!G44:M44)</f>
        <v>11946310.65</v>
      </c>
      <c r="L44" s="166">
        <f t="shared" si="7"/>
        <v>117784.16999999806</v>
      </c>
      <c r="M44" s="168">
        <f t="shared" si="2"/>
        <v>9.8594598324794891E-3</v>
      </c>
      <c r="N44" s="165">
        <f>'2020'!M44</f>
        <v>1500985.15</v>
      </c>
      <c r="O44" s="165">
        <f>'2020'!M137</f>
        <v>1628669.78</v>
      </c>
      <c r="P44" s="166">
        <f t="shared" si="3"/>
        <v>-127684.63000000012</v>
      </c>
      <c r="Q44" s="167">
        <f t="shared" si="4"/>
        <v>-7.8398108424410085E-2</v>
      </c>
      <c r="R44" s="165">
        <f>'2019'!M44</f>
        <v>1746404.92</v>
      </c>
      <c r="S44" s="166">
        <f t="shared" si="5"/>
        <v>-245419.77000000002</v>
      </c>
      <c r="T44" s="168">
        <f t="shared" si="6"/>
        <v>-0.14052856081051357</v>
      </c>
    </row>
    <row r="45" spans="1:20">
      <c r="A45" s="152">
        <v>425</v>
      </c>
      <c r="B45" s="511" t="str">
        <f>+VLOOKUP($A45,Master!$D$28:$G$224,4,FALSE)</f>
        <v>Ostala prava iz zdravstvenog osiguranja</v>
      </c>
      <c r="C45" s="512"/>
      <c r="D45" s="512"/>
      <c r="E45" s="512"/>
      <c r="F45" s="512"/>
      <c r="G45" s="165">
        <f>'2020'!S45</f>
        <v>5522888.5</v>
      </c>
      <c r="H45" s="165">
        <f>SUM('2020'!G138:M138)</f>
        <v>5804929.3928571437</v>
      </c>
      <c r="I45" s="166">
        <f t="shared" si="0"/>
        <v>-282040.89285714366</v>
      </c>
      <c r="J45" s="167">
        <f t="shared" si="1"/>
        <v>-4.8586446754062096E-2</v>
      </c>
      <c r="K45" s="165">
        <f>SUM('2019'!G45:M45)</f>
        <v>6283722.4500000011</v>
      </c>
      <c r="L45" s="166">
        <f t="shared" si="7"/>
        <v>-760833.95000000112</v>
      </c>
      <c r="M45" s="168">
        <f t="shared" si="2"/>
        <v>-0.12108013300301013</v>
      </c>
      <c r="N45" s="165">
        <f>'2020'!M45</f>
        <v>964462.97</v>
      </c>
      <c r="O45" s="165">
        <f>'2020'!M138</f>
        <v>964014.32142857148</v>
      </c>
      <c r="P45" s="166">
        <f t="shared" si="3"/>
        <v>448.6485714284936</v>
      </c>
      <c r="Q45" s="167">
        <f t="shared" si="4"/>
        <v>4.6539616835117315E-4</v>
      </c>
      <c r="R45" s="165">
        <f>'2019'!M45</f>
        <v>1039591.19</v>
      </c>
      <c r="S45" s="166">
        <f t="shared" si="5"/>
        <v>-75128.219999999972</v>
      </c>
      <c r="T45" s="168">
        <f t="shared" si="6"/>
        <v>-7.2267080293360264E-2</v>
      </c>
    </row>
    <row r="46" spans="1:20">
      <c r="A46" s="152">
        <v>43</v>
      </c>
      <c r="B46" s="509" t="str">
        <f>+VLOOKUP($A46,Master!$D$28:$G$224,4,FALSE)</f>
        <v xml:space="preserve">Transferi institucijama, pojedincima, nevladinom i javnom sektoru </v>
      </c>
      <c r="C46" s="510"/>
      <c r="D46" s="510"/>
      <c r="E46" s="510"/>
      <c r="F46" s="510"/>
      <c r="G46" s="177">
        <f>'2020'!S46</f>
        <v>166906224.56999999</v>
      </c>
      <c r="H46" s="177">
        <f>SUM('2020'!G139:M139)</f>
        <v>155142363.57904768</v>
      </c>
      <c r="I46" s="178">
        <f t="shared" si="0"/>
        <v>11763860.990952313</v>
      </c>
      <c r="J46" s="179">
        <f t="shared" si="1"/>
        <v>7.5826232884214306E-2</v>
      </c>
      <c r="K46" s="177">
        <f>SUM('2019'!G46:M46)</f>
        <v>123686647.44999999</v>
      </c>
      <c r="L46" s="178">
        <f t="shared" si="7"/>
        <v>43219577.120000005</v>
      </c>
      <c r="M46" s="180">
        <f t="shared" si="2"/>
        <v>0.34942799413713121</v>
      </c>
      <c r="N46" s="177">
        <f>'2020'!M46</f>
        <v>35662675.009999998</v>
      </c>
      <c r="O46" s="177">
        <f>'2020'!M139</f>
        <v>19317205.846190531</v>
      </c>
      <c r="P46" s="178">
        <f t="shared" si="3"/>
        <v>16345469.163809467</v>
      </c>
      <c r="Q46" s="179">
        <f t="shared" si="4"/>
        <v>0.84616115259924563</v>
      </c>
      <c r="R46" s="177">
        <f>'2019'!M46</f>
        <v>25674739.879999999</v>
      </c>
      <c r="S46" s="178">
        <f t="shared" si="5"/>
        <v>9987935.129999999</v>
      </c>
      <c r="T46" s="180">
        <f t="shared" si="6"/>
        <v>0.38901796772556052</v>
      </c>
    </row>
    <row r="47" spans="1:20">
      <c r="A47" s="152">
        <v>44</v>
      </c>
      <c r="B47" s="509" t="str">
        <f>+VLOOKUP($A47,Master!$D$28:$G$224,4,FALSE)</f>
        <v>Kapitalni izdaci</v>
      </c>
      <c r="C47" s="510"/>
      <c r="D47" s="510"/>
      <c r="E47" s="510"/>
      <c r="F47" s="510"/>
      <c r="G47" s="177">
        <f>'2020'!S47</f>
        <v>109235442.83</v>
      </c>
      <c r="H47" s="177">
        <f>SUM('2020'!G140:M140)</f>
        <v>104974117.67</v>
      </c>
      <c r="I47" s="178">
        <f t="shared" si="0"/>
        <v>4261325.1599999964</v>
      </c>
      <c r="J47" s="179">
        <f t="shared" si="1"/>
        <v>4.0594055511817162E-2</v>
      </c>
      <c r="K47" s="177">
        <f>SUM('2019'!G47:M47)</f>
        <v>120567664.78999999</v>
      </c>
      <c r="L47" s="178">
        <f t="shared" si="7"/>
        <v>-11332221.959999993</v>
      </c>
      <c r="M47" s="180">
        <f t="shared" si="2"/>
        <v>-9.3990556918706281E-2</v>
      </c>
      <c r="N47" s="177">
        <f>'2020'!M47</f>
        <v>24763301.23</v>
      </c>
      <c r="O47" s="177">
        <f>'2020'!M140</f>
        <v>20000000</v>
      </c>
      <c r="P47" s="178">
        <f t="shared" si="3"/>
        <v>4763301.2300000004</v>
      </c>
      <c r="Q47" s="179">
        <f t="shared" si="4"/>
        <v>0.23816506149999994</v>
      </c>
      <c r="R47" s="177">
        <f>'2019'!M47</f>
        <v>25747912.550000001</v>
      </c>
      <c r="S47" s="178">
        <f t="shared" si="5"/>
        <v>-984611.3200000003</v>
      </c>
      <c r="T47" s="180">
        <f t="shared" si="6"/>
        <v>-3.8240432815203174E-2</v>
      </c>
    </row>
    <row r="48" spans="1:20">
      <c r="A48" s="152">
        <v>451</v>
      </c>
      <c r="B48" s="479" t="str">
        <f>+VLOOKUP($A48,Master!$D$28:$G$224,4,FALSE)</f>
        <v>Pozajmice i krediti</v>
      </c>
      <c r="C48" s="480"/>
      <c r="D48" s="480"/>
      <c r="E48" s="480"/>
      <c r="F48" s="480"/>
      <c r="G48" s="165">
        <f>'2020'!S48</f>
        <v>820591</v>
      </c>
      <c r="H48" s="165">
        <f>SUM('2020'!G141:M141)</f>
        <v>844749.14285714272</v>
      </c>
      <c r="I48" s="166">
        <f>G48-H48</f>
        <v>-24158.142857142724</v>
      </c>
      <c r="J48" s="287">
        <f t="shared" si="1"/>
        <v>-2.8598008132253439E-2</v>
      </c>
      <c r="K48" s="165">
        <f>SUM('2019'!G48:M48)</f>
        <v>1640607.98</v>
      </c>
      <c r="L48" s="293">
        <f t="shared" si="7"/>
        <v>-820016.98</v>
      </c>
      <c r="M48" s="296">
        <f t="shared" si="2"/>
        <v>-0.49982505875657146</v>
      </c>
      <c r="N48" s="165">
        <f>'2020'!M48</f>
        <v>97</v>
      </c>
      <c r="O48" s="165">
        <f>'2020'!M141</f>
        <v>147050.57142857142</v>
      </c>
      <c r="P48" s="166">
        <f t="shared" si="3"/>
        <v>-146953.57142857142</v>
      </c>
      <c r="Q48" s="287">
        <f t="shared" si="4"/>
        <v>-0.99934036298494011</v>
      </c>
      <c r="R48" s="165">
        <f>'2019'!M48</f>
        <v>335000</v>
      </c>
      <c r="S48" s="293">
        <f t="shared" si="5"/>
        <v>-334903</v>
      </c>
      <c r="T48" s="296">
        <f t="shared" si="6"/>
        <v>-0.999710447761194</v>
      </c>
    </row>
    <row r="49" spans="1:23">
      <c r="A49" s="152">
        <v>47</v>
      </c>
      <c r="B49" s="479" t="str">
        <f>+VLOOKUP($A49,Master!$D$28:$G$224,4,FALSE)</f>
        <v>Rezerve</v>
      </c>
      <c r="C49" s="480"/>
      <c r="D49" s="480"/>
      <c r="E49" s="480"/>
      <c r="F49" s="480"/>
      <c r="G49" s="165">
        <f>'2020'!S49</f>
        <v>51370558.770000003</v>
      </c>
      <c r="H49" s="165">
        <f>SUM('2020'!G142:M142)</f>
        <v>54858673.900000006</v>
      </c>
      <c r="I49" s="166">
        <f t="shared" ref="I49:I50" si="8">G49-H49</f>
        <v>-3488115.1300000027</v>
      </c>
      <c r="J49" s="288">
        <f t="shared" si="1"/>
        <v>-6.3583657460593579E-2</v>
      </c>
      <c r="K49" s="165">
        <f>SUM('2019'!G49:M49)</f>
        <v>13226816.140000001</v>
      </c>
      <c r="L49" s="294">
        <f t="shared" si="7"/>
        <v>38143742.630000003</v>
      </c>
      <c r="M49" s="297" t="s">
        <v>806</v>
      </c>
      <c r="N49" s="165">
        <f>'2020'!M49</f>
        <v>10247185.029999999</v>
      </c>
      <c r="O49" s="165">
        <f>'2020'!M142</f>
        <v>13000000</v>
      </c>
      <c r="P49" s="166">
        <f t="shared" si="3"/>
        <v>-2752814.9700000007</v>
      </c>
      <c r="Q49" s="288">
        <f t="shared" si="4"/>
        <v>-0.21175499769230777</v>
      </c>
      <c r="R49" s="165">
        <f>'2019'!M49</f>
        <v>6488928.9000000004</v>
      </c>
      <c r="S49" s="294">
        <f t="shared" si="5"/>
        <v>3758256.129999999</v>
      </c>
      <c r="T49" s="297">
        <f t="shared" si="6"/>
        <v>0.57917973642768672</v>
      </c>
      <c r="W49" s="362"/>
    </row>
    <row r="50" spans="1:23" ht="15.75" thickBot="1">
      <c r="A50" s="152">
        <v>462</v>
      </c>
      <c r="B50" s="497" t="str">
        <f>+VLOOKUP($A50,Master!$D$28:$G$224,4,FALSE)</f>
        <v>Otplata garancija</v>
      </c>
      <c r="C50" s="498"/>
      <c r="D50" s="498"/>
      <c r="E50" s="498"/>
      <c r="F50" s="498"/>
      <c r="G50" s="165">
        <f>'2020'!S50</f>
        <v>0</v>
      </c>
      <c r="H50" s="165">
        <f>SUM('2020'!G143:M143)</f>
        <v>0</v>
      </c>
      <c r="I50" s="166">
        <f t="shared" si="8"/>
        <v>0</v>
      </c>
      <c r="J50" s="289" t="str">
        <f t="shared" si="1"/>
        <v>…</v>
      </c>
      <c r="K50" s="165">
        <f>SUM('2019'!G50:M50)</f>
        <v>9434699.4100000001</v>
      </c>
      <c r="L50" s="294">
        <f t="shared" si="7"/>
        <v>-9434699.4100000001</v>
      </c>
      <c r="M50" s="298">
        <f t="shared" si="2"/>
        <v>-1</v>
      </c>
      <c r="N50" s="165">
        <f>'2020'!M50</f>
        <v>0</v>
      </c>
      <c r="O50" s="165">
        <f>'2020'!M143</f>
        <v>0</v>
      </c>
      <c r="P50" s="166">
        <f t="shared" si="3"/>
        <v>0</v>
      </c>
      <c r="Q50" s="288" t="str">
        <f t="shared" si="4"/>
        <v>…</v>
      </c>
      <c r="R50" s="165">
        <f>'2019'!M50</f>
        <v>0</v>
      </c>
      <c r="S50" s="294">
        <f t="shared" si="5"/>
        <v>0</v>
      </c>
      <c r="T50" s="298" t="str">
        <f t="shared" si="6"/>
        <v>…</v>
      </c>
    </row>
    <row r="51" spans="1:23" ht="15.75" thickBot="1">
      <c r="A51" s="146">
        <v>4630</v>
      </c>
      <c r="B51" s="497" t="str">
        <f>+VLOOKUP($A51,Master!$D$28:$G$224,4,FALSE)</f>
        <v>Otplata obaveza iz prethodnog perioda</v>
      </c>
      <c r="C51" s="498"/>
      <c r="D51" s="498"/>
      <c r="E51" s="498"/>
      <c r="F51" s="498"/>
      <c r="G51" s="328">
        <f>'2020'!S51</f>
        <v>11378879.59</v>
      </c>
      <c r="H51" s="328">
        <f>SUM('2020'!G144:M144)</f>
        <v>9430843.6585714277</v>
      </c>
      <c r="I51" s="295">
        <f>G51-H51</f>
        <v>1948035.9314285722</v>
      </c>
      <c r="J51" s="290">
        <f t="shared" si="1"/>
        <v>0.20656009175362144</v>
      </c>
      <c r="K51" s="328">
        <f>SUM('2019'!G51:M51)</f>
        <v>13881666.52</v>
      </c>
      <c r="L51" s="301">
        <f t="shared" si="7"/>
        <v>-2502786.9299999997</v>
      </c>
      <c r="M51" s="299">
        <f t="shared" si="2"/>
        <v>-0.18029441395916779</v>
      </c>
      <c r="N51" s="328">
        <f>'2020'!M51</f>
        <v>2642018.71</v>
      </c>
      <c r="O51" s="328">
        <f>'2020'!M144</f>
        <v>1374921.7142857143</v>
      </c>
      <c r="P51" s="295">
        <f>N51-O51</f>
        <v>1267096.9957142856</v>
      </c>
      <c r="Q51" s="290">
        <f t="shared" si="4"/>
        <v>0.92157755787030782</v>
      </c>
      <c r="R51" s="328">
        <f>'2019'!M51</f>
        <v>4446503.8099999996</v>
      </c>
      <c r="S51" s="301">
        <f>+N51-R51</f>
        <v>-1804485.0999999996</v>
      </c>
      <c r="T51" s="299">
        <f>+IF(ISNUMBER(N51/R51-1),N51/R51-1,"…")</f>
        <v>-0.40582110734770738</v>
      </c>
    </row>
    <row r="52" spans="1:23" ht="15.75" thickBot="1">
      <c r="A52" s="146">
        <v>1005</v>
      </c>
      <c r="B52" s="497" t="str">
        <f>+VLOOKUP($A52,Master!$D$28:$G$226,4,FALSE)</f>
        <v>Neto povećanje obaveza</v>
      </c>
      <c r="C52" s="498"/>
      <c r="D52" s="498"/>
      <c r="E52" s="498"/>
      <c r="F52" s="498"/>
      <c r="G52" s="165">
        <f>'2020'!S52</f>
        <v>0</v>
      </c>
      <c r="H52" s="165">
        <f>SUM('2020'!G145:M145)</f>
        <v>0</v>
      </c>
      <c r="I52" s="295">
        <f>G52-H52</f>
        <v>0</v>
      </c>
      <c r="J52" s="290" t="str">
        <f t="shared" si="1"/>
        <v>…</v>
      </c>
      <c r="K52" s="165">
        <f>SUM('2019'!G52:M52)</f>
        <v>0</v>
      </c>
      <c r="L52" s="301">
        <f t="shared" si="7"/>
        <v>0</v>
      </c>
      <c r="M52" s="299" t="str">
        <f t="shared" si="2"/>
        <v>…</v>
      </c>
      <c r="N52" s="165">
        <f>'2020'!M52</f>
        <v>0</v>
      </c>
      <c r="O52" s="165">
        <f>'2020'!M145</f>
        <v>0</v>
      </c>
      <c r="P52" s="295">
        <f>N52-O52</f>
        <v>0</v>
      </c>
      <c r="Q52" s="290" t="str">
        <f t="shared" si="4"/>
        <v>…</v>
      </c>
      <c r="R52" s="165">
        <f>'2019'!M52</f>
        <v>0</v>
      </c>
      <c r="S52" s="301">
        <f>+N52-R52</f>
        <v>0</v>
      </c>
      <c r="T52" s="299" t="str">
        <f>+IF(ISNUMBER(N52/R52-1),N52/R52-1,"…")</f>
        <v>…</v>
      </c>
    </row>
    <row r="53" spans="1:23" ht="15.75" thickBot="1">
      <c r="A53" s="146">
        <v>1000</v>
      </c>
      <c r="B53" s="503" t="str">
        <f>+VLOOKUP($A53,Master!$D$28:$G$224,4,FALSE)</f>
        <v>Suficit / deficit</v>
      </c>
      <c r="C53" s="504"/>
      <c r="D53" s="504"/>
      <c r="E53" s="504"/>
      <c r="F53" s="504"/>
      <c r="G53" s="153">
        <f>'2020'!S53</f>
        <v>-270967373.80799997</v>
      </c>
      <c r="H53" s="153">
        <f>SUM('2020'!G146:M146)</f>
        <v>-252165871.96641725</v>
      </c>
      <c r="I53" s="335">
        <f>+G53-H53</f>
        <v>-18801501.841582716</v>
      </c>
      <c r="J53" s="292">
        <f t="shared" si="1"/>
        <v>7.4560057215381725E-2</v>
      </c>
      <c r="K53" s="153">
        <f>SUM('2019'!G53:M53)</f>
        <v>-41247122.38000007</v>
      </c>
      <c r="L53" s="302">
        <f t="shared" si="7"/>
        <v>-229720251.42799991</v>
      </c>
      <c r="M53" s="300" t="s">
        <v>806</v>
      </c>
      <c r="N53" s="153">
        <f>'2020'!M53</f>
        <v>-56051921.333999962</v>
      </c>
      <c r="O53" s="153">
        <f>'2020'!M146</f>
        <v>-25188453.458808541</v>
      </c>
      <c r="P53" s="335">
        <f>N53-O53</f>
        <v>-30863467.87519142</v>
      </c>
      <c r="Q53" s="292">
        <f t="shared" si="4"/>
        <v>1.225302217369693</v>
      </c>
      <c r="R53" s="153">
        <f>'2019'!M53</f>
        <v>-18841478.970000029</v>
      </c>
      <c r="S53" s="302">
        <f t="shared" si="5"/>
        <v>-37210442.363999933</v>
      </c>
      <c r="T53" s="292" t="s">
        <v>756</v>
      </c>
    </row>
    <row r="54" spans="1:23" ht="15.75" thickBot="1">
      <c r="A54" s="146">
        <v>1001</v>
      </c>
      <c r="B54" s="505" t="str">
        <f>+VLOOKUP($A54,Master!$D$28:$G$224,4,FALSE)</f>
        <v>Primarni suficit/deficit</v>
      </c>
      <c r="C54" s="506"/>
      <c r="D54" s="506"/>
      <c r="E54" s="506"/>
      <c r="F54" s="506"/>
      <c r="G54" s="153">
        <f>'2020'!S54</f>
        <v>-196677871.37799996</v>
      </c>
      <c r="H54" s="153">
        <f>SUM('2020'!G147:M147)</f>
        <v>-178197891.22641727</v>
      </c>
      <c r="I54" s="208">
        <f t="shared" si="0"/>
        <v>-18479980.151582688</v>
      </c>
      <c r="J54" s="209">
        <f t="shared" si="1"/>
        <v>0.1037048195374104</v>
      </c>
      <c r="K54" s="153">
        <f>SUM('2019'!G54:M54)</f>
        <v>37755801.709999934</v>
      </c>
      <c r="L54" s="208">
        <f t="shared" si="7"/>
        <v>-234433673.08799988</v>
      </c>
      <c r="M54" s="210" t="s">
        <v>756</v>
      </c>
      <c r="N54" s="153">
        <f>'2020'!M54</f>
        <v>-48290878.34399996</v>
      </c>
      <c r="O54" s="153">
        <f>'2020'!M147</f>
        <v>-17605427.17880854</v>
      </c>
      <c r="P54" s="208">
        <f t="shared" si="3"/>
        <v>-30685451.165191419</v>
      </c>
      <c r="Q54" s="209">
        <f t="shared" si="4"/>
        <v>1.7429540819166922</v>
      </c>
      <c r="R54" s="153">
        <f>'2019'!M54</f>
        <v>-9794145.7700000294</v>
      </c>
      <c r="S54" s="208">
        <f t="shared" si="5"/>
        <v>-38496732.573999926</v>
      </c>
      <c r="T54" s="292" t="s">
        <v>806</v>
      </c>
    </row>
    <row r="55" spans="1:23">
      <c r="A55" s="146">
        <v>46</v>
      </c>
      <c r="B55" s="507" t="str">
        <f>+VLOOKUP($A55,Master!$D$28:$G$224,4,FALSE)</f>
        <v>Otplata dugova</v>
      </c>
      <c r="C55" s="508"/>
      <c r="D55" s="508"/>
      <c r="E55" s="508"/>
      <c r="F55" s="508"/>
      <c r="G55" s="159">
        <f>'2020'!S55</f>
        <v>479234170.15999997</v>
      </c>
      <c r="H55" s="159">
        <f>SUM('2020'!G148:M148)</f>
        <v>401191932.54000002</v>
      </c>
      <c r="I55" s="196">
        <f t="shared" si="0"/>
        <v>78042237.619999945</v>
      </c>
      <c r="J55" s="197">
        <f t="shared" si="1"/>
        <v>0.19452593955691988</v>
      </c>
      <c r="K55" s="159">
        <f>SUM('2019'!G55:M55)</f>
        <v>398220963.90999997</v>
      </c>
      <c r="L55" s="196">
        <f t="shared" si="7"/>
        <v>81013206.25</v>
      </c>
      <c r="M55" s="198">
        <f t="shared" si="2"/>
        <v>0.20343782370108832</v>
      </c>
      <c r="N55" s="159">
        <f>'2020'!M55</f>
        <v>16626649.35</v>
      </c>
      <c r="O55" s="159">
        <f>'2020'!M148</f>
        <v>11726652.870000001</v>
      </c>
      <c r="P55" s="196">
        <f t="shared" si="3"/>
        <v>4899996.4799999986</v>
      </c>
      <c r="Q55" s="197">
        <f t="shared" si="4"/>
        <v>0.41785124317404643</v>
      </c>
      <c r="R55" s="159">
        <f>'2019'!M55</f>
        <v>80471032.019999996</v>
      </c>
      <c r="S55" s="196">
        <f t="shared" si="5"/>
        <v>-63844382.669999994</v>
      </c>
      <c r="T55" s="198">
        <f t="shared" si="6"/>
        <v>-0.79338342093254544</v>
      </c>
    </row>
    <row r="56" spans="1:23">
      <c r="A56" s="146">
        <v>4611</v>
      </c>
      <c r="B56" s="495" t="str">
        <f>+VLOOKUP($A56,Master!$D$28:$G$224,4,FALSE)</f>
        <v>Otplata hartija od vrijednosti i kredita rezidentima</v>
      </c>
      <c r="C56" s="496"/>
      <c r="D56" s="496"/>
      <c r="E56" s="496"/>
      <c r="F56" s="496"/>
      <c r="G56" s="165">
        <f>'2020'!S56</f>
        <v>100333871.91</v>
      </c>
      <c r="H56" s="165">
        <f>SUM('2020'!G149:M149)</f>
        <v>22434484.579999998</v>
      </c>
      <c r="I56" s="214">
        <f t="shared" si="0"/>
        <v>77899387.329999998</v>
      </c>
      <c r="J56" s="215">
        <f t="shared" si="1"/>
        <v>3.4723056396600311</v>
      </c>
      <c r="K56" s="165">
        <f>SUM('2019'!G56:M56)</f>
        <v>112252767.2</v>
      </c>
      <c r="L56" s="214">
        <f t="shared" si="7"/>
        <v>-11918895.290000007</v>
      </c>
      <c r="M56" s="216">
        <f t="shared" si="2"/>
        <v>-0.10617907769493284</v>
      </c>
      <c r="N56" s="165">
        <f>'2020'!M56</f>
        <v>14993230.529999999</v>
      </c>
      <c r="O56" s="165">
        <f>'2020'!M149</f>
        <v>10093234.060000001</v>
      </c>
      <c r="P56" s="214">
        <f t="shared" si="3"/>
        <v>4899996.4699999988</v>
      </c>
      <c r="Q56" s="215">
        <f t="shared" si="4"/>
        <v>0.4854733815615091</v>
      </c>
      <c r="R56" s="165">
        <f>'2019'!M56</f>
        <v>18837613.199999999</v>
      </c>
      <c r="S56" s="214">
        <f t="shared" si="5"/>
        <v>-3844382.67</v>
      </c>
      <c r="T56" s="216">
        <f t="shared" si="6"/>
        <v>-0.20408013633064725</v>
      </c>
    </row>
    <row r="57" spans="1:23">
      <c r="A57" s="146">
        <v>4612</v>
      </c>
      <c r="B57" s="479" t="str">
        <f>+VLOOKUP($A57,Master!$D$28:$G$224,4,FALSE)</f>
        <v>Otplata hartija od vrijednosti i kredita nerezidentima</v>
      </c>
      <c r="C57" s="480"/>
      <c r="D57" s="480"/>
      <c r="E57" s="480"/>
      <c r="F57" s="480"/>
      <c r="G57" s="165">
        <f>'2020'!S57</f>
        <v>378900298.25</v>
      </c>
      <c r="H57" s="165">
        <f>SUM('2020'!G150:M150)</f>
        <v>378757447.95999998</v>
      </c>
      <c r="I57" s="214">
        <f t="shared" si="0"/>
        <v>142850.29000002146</v>
      </c>
      <c r="J57" s="215">
        <f t="shared" si="1"/>
        <v>3.771550652520439E-4</v>
      </c>
      <c r="K57" s="165">
        <f>SUM('2019'!G57:M57)</f>
        <v>285968196.70999998</v>
      </c>
      <c r="L57" s="214">
        <f t="shared" si="7"/>
        <v>92932101.540000021</v>
      </c>
      <c r="M57" s="216">
        <f t="shared" si="2"/>
        <v>0.32497355513362325</v>
      </c>
      <c r="N57" s="165">
        <f>'2020'!M57</f>
        <v>1633418.82</v>
      </c>
      <c r="O57" s="165">
        <f>'2020'!M150</f>
        <v>1633418.81</v>
      </c>
      <c r="P57" s="214">
        <f t="shared" si="3"/>
        <v>1.0000000009313226E-2</v>
      </c>
      <c r="Q57" s="215">
        <f t="shared" si="4"/>
        <v>6.122128581864672E-9</v>
      </c>
      <c r="R57" s="165">
        <f>'2019'!M57</f>
        <v>61633418.82</v>
      </c>
      <c r="S57" s="214">
        <f t="shared" si="5"/>
        <v>-60000000</v>
      </c>
      <c r="T57" s="216">
        <f t="shared" si="6"/>
        <v>-0.97349783848969351</v>
      </c>
    </row>
    <row r="58" spans="1:23" ht="15.75" thickBot="1">
      <c r="A58" s="146">
        <v>4418</v>
      </c>
      <c r="B58" s="507" t="str">
        <f>+VLOOKUP($A58,Master!$D$28:$G$224,4,FALSE)</f>
        <v>Izdaci za kupovinu hartija od vrijednosti</v>
      </c>
      <c r="C58" s="508"/>
      <c r="D58" s="508"/>
      <c r="E58" s="508"/>
      <c r="F58" s="508"/>
      <c r="G58" s="352">
        <f>'2020'!S58</f>
        <v>0</v>
      </c>
      <c r="H58" s="352">
        <f>SUM('2020'!G151:M151)</f>
        <v>0</v>
      </c>
      <c r="I58" s="353">
        <f t="shared" ref="I58:I64" si="9">+G58-H58</f>
        <v>0</v>
      </c>
      <c r="J58" s="354" t="str">
        <f>+IF(ISNUMBER(G58/H58-1),G58/H59-1,"…")</f>
        <v>…</v>
      </c>
      <c r="K58" s="352">
        <f>SUM('2019'!G58:M58)</f>
        <v>39983668.460000001</v>
      </c>
      <c r="L58" s="353">
        <f t="shared" ref="L58:L64" si="10">+G58-K58</f>
        <v>-39983668.460000001</v>
      </c>
      <c r="M58" s="355">
        <f>+IF(ISNUMBER(G58/K58-1),G58/K59-1,"…")</f>
        <v>-1</v>
      </c>
      <c r="N58" s="352">
        <f>'2020'!M58</f>
        <v>0</v>
      </c>
      <c r="O58" s="352">
        <f>'2020'!M151</f>
        <v>0</v>
      </c>
      <c r="P58" s="353">
        <f t="shared" ref="P58:P64" si="11">+N58-O58</f>
        <v>0</v>
      </c>
      <c r="Q58" s="354" t="str">
        <f t="shared" ref="Q58:Q63" si="12">+IF(ISNUMBER(N58/O58-1),N58/O58-1,"…")</f>
        <v>…</v>
      </c>
      <c r="R58" s="352">
        <f>'2019'!M58</f>
        <v>0</v>
      </c>
      <c r="S58" s="353">
        <f t="shared" ref="S58:S64" si="13">+N58-R58</f>
        <v>0</v>
      </c>
      <c r="T58" s="355" t="str">
        <f t="shared" ref="T58:T63" si="14">+IF(ISNUMBER(N58/R58-1),N58/R58-1,"…")</f>
        <v>…</v>
      </c>
    </row>
    <row r="59" spans="1:23" ht="15.75" thickBot="1">
      <c r="A59" s="146">
        <v>1002</v>
      </c>
      <c r="B59" s="499" t="str">
        <f>+VLOOKUP($A59,Master!$D$28:$G$224,4,FALSE)</f>
        <v>Nedostajuća sredstva</v>
      </c>
      <c r="C59" s="500"/>
      <c r="D59" s="500"/>
      <c r="E59" s="500"/>
      <c r="F59" s="500"/>
      <c r="G59" s="334">
        <f>'2020'!S59</f>
        <v>-750201543.96799994</v>
      </c>
      <c r="H59" s="334">
        <f>SUM('2020'!G152:M152)</f>
        <v>-653357804.50641727</v>
      </c>
      <c r="I59" s="336">
        <f t="shared" si="9"/>
        <v>-96843739.461582661</v>
      </c>
      <c r="J59" s="337">
        <f t="shared" ref="J59:J64" si="15">+IF(ISNUMBER(G59/H59-1),G59/H59-1,"…")</f>
        <v>0.14822466157688874</v>
      </c>
      <c r="K59" s="334">
        <f>SUM('2019'!G59:M59)</f>
        <v>-479451754.75000006</v>
      </c>
      <c r="L59" s="336">
        <f t="shared" si="10"/>
        <v>-270749789.21799988</v>
      </c>
      <c r="M59" s="339">
        <f t="shared" ref="M59:M64" si="16">+IF(ISNUMBER(G59/K59-1),G59/K59-1,"…")</f>
        <v>0.5647070566238237</v>
      </c>
      <c r="N59" s="334">
        <f>'2020'!M59</f>
        <v>-72678570.683999956</v>
      </c>
      <c r="O59" s="334">
        <f>'2020'!M152</f>
        <v>-36915106.328808546</v>
      </c>
      <c r="P59" s="336">
        <f t="shared" si="11"/>
        <v>-35763464.35519141</v>
      </c>
      <c r="Q59" s="337">
        <f t="shared" si="12"/>
        <v>0.96880296203512772</v>
      </c>
      <c r="R59" s="334">
        <f>'2019'!M59</f>
        <v>-99312510.990000024</v>
      </c>
      <c r="S59" s="336">
        <f t="shared" si="13"/>
        <v>26633940.306000069</v>
      </c>
      <c r="T59" s="339">
        <f t="shared" si="14"/>
        <v>-0.26818313262346061</v>
      </c>
    </row>
    <row r="60" spans="1:23" ht="15.75" thickBot="1">
      <c r="A60" s="146">
        <v>1003</v>
      </c>
      <c r="B60" s="501" t="str">
        <f>+VLOOKUP($A60,Master!$D$28:$G$224,4,FALSE)</f>
        <v>Finansiranje</v>
      </c>
      <c r="C60" s="502"/>
      <c r="D60" s="502"/>
      <c r="E60" s="502"/>
      <c r="F60" s="502"/>
      <c r="G60" s="153">
        <f>'2020'!S60</f>
        <v>750201543.96799994</v>
      </c>
      <c r="H60" s="153">
        <f>SUM('2020'!G153:M153)</f>
        <v>653357804.50641727</v>
      </c>
      <c r="I60" s="335">
        <f t="shared" si="9"/>
        <v>96843739.461582661</v>
      </c>
      <c r="J60" s="338">
        <f t="shared" si="15"/>
        <v>0.14822466157688874</v>
      </c>
      <c r="K60" s="153">
        <f>SUM('2019'!G60:M60)</f>
        <v>479451754.75000012</v>
      </c>
      <c r="L60" s="335">
        <f t="shared" si="10"/>
        <v>270749789.21799982</v>
      </c>
      <c r="M60" s="340">
        <f t="shared" si="16"/>
        <v>0.56470705662382348</v>
      </c>
      <c r="N60" s="153">
        <f>'2020'!M60</f>
        <v>72678570.683999956</v>
      </c>
      <c r="O60" s="153">
        <f>'2020'!M153</f>
        <v>36915106.328808546</v>
      </c>
      <c r="P60" s="335">
        <f t="shared" si="11"/>
        <v>35763464.35519141</v>
      </c>
      <c r="Q60" s="338">
        <f t="shared" si="12"/>
        <v>0.96880296203512772</v>
      </c>
      <c r="R60" s="153">
        <f>'2019'!M60</f>
        <v>99312510.990000039</v>
      </c>
      <c r="S60" s="335">
        <f t="shared" si="13"/>
        <v>-26633940.306000084</v>
      </c>
      <c r="T60" s="340">
        <f t="shared" si="14"/>
        <v>-0.26818313262346072</v>
      </c>
    </row>
    <row r="61" spans="1:23">
      <c r="A61" s="146">
        <v>7511</v>
      </c>
      <c r="B61" s="495" t="str">
        <f>+VLOOKUP($A61,Master!$D$28:$G$224,4,FALSE)</f>
        <v>Pozajmice i krediti od domaćih izvora</v>
      </c>
      <c r="C61" s="496"/>
      <c r="D61" s="496"/>
      <c r="E61" s="496"/>
      <c r="F61" s="496"/>
      <c r="G61" s="165">
        <f>'2020'!S61</f>
        <v>112732059.13</v>
      </c>
      <c r="H61" s="165">
        <f>SUM('2020'!G154:M154)</f>
        <v>0</v>
      </c>
      <c r="I61" s="214">
        <f t="shared" si="9"/>
        <v>112732059.13</v>
      </c>
      <c r="J61" s="215" t="str">
        <f t="shared" si="15"/>
        <v>…</v>
      </c>
      <c r="K61" s="165">
        <f>SUM('2019'!G61:M61)</f>
        <v>232438000</v>
      </c>
      <c r="L61" s="214">
        <f t="shared" si="10"/>
        <v>-119705940.87</v>
      </c>
      <c r="M61" s="216">
        <f t="shared" si="16"/>
        <v>-0.51500159556526903</v>
      </c>
      <c r="N61" s="165">
        <f>'2020'!M61</f>
        <v>44900000</v>
      </c>
      <c r="O61" s="165">
        <f>'2020'!M154</f>
        <v>0</v>
      </c>
      <c r="P61" s="214">
        <f t="shared" si="11"/>
        <v>44900000</v>
      </c>
      <c r="Q61" s="215" t="str">
        <f t="shared" si="12"/>
        <v>…</v>
      </c>
      <c r="R61" s="165">
        <f>'2019'!M61</f>
        <v>18000000</v>
      </c>
      <c r="S61" s="214">
        <f t="shared" si="13"/>
        <v>26900000</v>
      </c>
      <c r="T61" s="216">
        <f t="shared" si="14"/>
        <v>1.4944444444444445</v>
      </c>
    </row>
    <row r="62" spans="1:23">
      <c r="A62" s="146">
        <v>7512</v>
      </c>
      <c r="B62" s="479" t="str">
        <f>+VLOOKUP($A62,Master!$D$28:$G$224,4,FALSE)</f>
        <v>Pozajmice i krediti od inostranih izvora</v>
      </c>
      <c r="C62" s="480"/>
      <c r="D62" s="480"/>
      <c r="E62" s="480"/>
      <c r="F62" s="480"/>
      <c r="G62" s="165">
        <f>'2020'!S62</f>
        <v>361484792.44</v>
      </c>
      <c r="H62" s="165">
        <f>SUM('2020'!G155:M155)</f>
        <v>50000000</v>
      </c>
      <c r="I62" s="214" t="s">
        <v>756</v>
      </c>
      <c r="J62" s="215" t="s">
        <v>806</v>
      </c>
      <c r="K62" s="165">
        <f>SUM('2019'!G62:M62)</f>
        <v>69464811.340000004</v>
      </c>
      <c r="L62" s="214">
        <f t="shared" si="10"/>
        <v>292019981.10000002</v>
      </c>
      <c r="M62" s="216" t="s">
        <v>756</v>
      </c>
      <c r="N62" s="165">
        <f>'2020'!M62</f>
        <v>17723685.120000001</v>
      </c>
      <c r="O62" s="165">
        <f>'2020'!M155</f>
        <v>10000000</v>
      </c>
      <c r="P62" s="214">
        <f t="shared" si="11"/>
        <v>7723685.120000001</v>
      </c>
      <c r="Q62" s="215" t="s">
        <v>756</v>
      </c>
      <c r="R62" s="165">
        <f>'2019'!M62</f>
        <v>2698966.86</v>
      </c>
      <c r="S62" s="214">
        <f t="shared" si="13"/>
        <v>15024718.260000002</v>
      </c>
      <c r="T62" s="216" t="s">
        <v>756</v>
      </c>
    </row>
    <row r="63" spans="1:23">
      <c r="A63" s="146">
        <v>72</v>
      </c>
      <c r="B63" s="479" t="str">
        <f>+VLOOKUP($A63,Master!$D$28:$G$224,4,FALSE)</f>
        <v>Primici od prodaje imovine</v>
      </c>
      <c r="C63" s="480"/>
      <c r="D63" s="480"/>
      <c r="E63" s="480"/>
      <c r="F63" s="480"/>
      <c r="G63" s="165">
        <f>'2020'!S63</f>
        <v>5531520.0499999998</v>
      </c>
      <c r="H63" s="165">
        <f>SUM('2020'!G156:M156)</f>
        <v>0</v>
      </c>
      <c r="I63" s="214">
        <f t="shared" si="9"/>
        <v>5531520.0499999998</v>
      </c>
      <c r="J63" s="215" t="str">
        <f t="shared" si="15"/>
        <v>…</v>
      </c>
      <c r="K63" s="165">
        <f>SUM('2019'!G63:M63)</f>
        <v>1859740.24</v>
      </c>
      <c r="L63" s="214">
        <f t="shared" si="10"/>
        <v>3671779.8099999996</v>
      </c>
      <c r="M63" s="216">
        <f t="shared" si="16"/>
        <v>1.9743508964456238</v>
      </c>
      <c r="N63" s="165">
        <f>'2020'!M63</f>
        <v>3744610.34</v>
      </c>
      <c r="O63" s="165">
        <f>'2020'!M156</f>
        <v>0</v>
      </c>
      <c r="P63" s="214">
        <f t="shared" si="11"/>
        <v>3744610.34</v>
      </c>
      <c r="Q63" s="215" t="str">
        <f t="shared" si="12"/>
        <v>…</v>
      </c>
      <c r="R63" s="165">
        <f>'2019'!M63</f>
        <v>359609.29</v>
      </c>
      <c r="S63" s="214">
        <f t="shared" si="13"/>
        <v>3385001.05</v>
      </c>
      <c r="T63" s="216">
        <f t="shared" si="14"/>
        <v>9.4129966720270222</v>
      </c>
    </row>
    <row r="64" spans="1:23" ht="15.7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332">
        <f>'2020'!S64</f>
        <v>270453172.34800005</v>
      </c>
      <c r="H64" s="332">
        <f>SUM('2020'!G157:M157)</f>
        <v>603357804.50641727</v>
      </c>
      <c r="I64" s="228">
        <f t="shared" si="9"/>
        <v>-332904632.15841722</v>
      </c>
      <c r="J64" s="229">
        <f t="shared" si="15"/>
        <v>-0.55175325432436084</v>
      </c>
      <c r="K64" s="332">
        <f>SUM('2019'!G64:M64)</f>
        <v>175689203.17000008</v>
      </c>
      <c r="L64" s="228">
        <f t="shared" si="10"/>
        <v>94763969.177999973</v>
      </c>
      <c r="M64" s="382">
        <f t="shared" si="16"/>
        <v>0.53938413669225094</v>
      </c>
      <c r="N64" s="332">
        <f>'2020'!M64</f>
        <v>6310275.2239999473</v>
      </c>
      <c r="O64" s="332">
        <f>'2020'!M157</f>
        <v>26915106.328808546</v>
      </c>
      <c r="P64" s="228">
        <f t="shared" si="11"/>
        <v>-20604831.104808599</v>
      </c>
      <c r="Q64" s="229" t="s">
        <v>806</v>
      </c>
      <c r="R64" s="332">
        <f>'2019'!M64</f>
        <v>78253934.840000033</v>
      </c>
      <c r="S64" s="228">
        <f t="shared" si="13"/>
        <v>-71943659.616000086</v>
      </c>
      <c r="T64" s="230" t="s">
        <v>806</v>
      </c>
    </row>
    <row r="66" spans="7:18">
      <c r="G66" s="5"/>
      <c r="H66" s="329"/>
    </row>
    <row r="67" spans="7:18">
      <c r="H67" s="304"/>
    </row>
    <row r="69" spans="7:18">
      <c r="R69" s="363"/>
    </row>
  </sheetData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G64" sqref="G64:M64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781</v>
      </c>
      <c r="H6" s="236" t="s">
        <v>782</v>
      </c>
      <c r="I6" s="236" t="s">
        <v>783</v>
      </c>
      <c r="J6" s="236" t="s">
        <v>784</v>
      </c>
      <c r="K6" s="236" t="s">
        <v>785</v>
      </c>
      <c r="L6" s="236" t="s">
        <v>786</v>
      </c>
      <c r="M6" s="236" t="s">
        <v>787</v>
      </c>
      <c r="N6" s="236" t="s">
        <v>788</v>
      </c>
      <c r="O6" s="236" t="s">
        <v>789</v>
      </c>
      <c r="P6" s="236" t="s">
        <v>790</v>
      </c>
      <c r="Q6" s="236" t="s">
        <v>791</v>
      </c>
      <c r="R6" s="236" t="s">
        <v>792</v>
      </c>
      <c r="S6" s="235"/>
      <c r="T6" s="235"/>
    </row>
    <row r="7" spans="1:20" ht="15" customHeight="1" thickBot="1">
      <c r="A7" s="146"/>
      <c r="B7" s="584" t="str">
        <f>+Master!G250</f>
        <v>Ostvarenje budžeta</v>
      </c>
      <c r="C7" s="482"/>
      <c r="D7" s="482"/>
      <c r="E7" s="482"/>
      <c r="F7" s="482"/>
      <c r="G7" s="490">
        <v>2020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+Master!G247</f>
        <v>BDP</v>
      </c>
      <c r="T7" s="238">
        <v>4607300000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+Master!G230</f>
        <v>Januar</v>
      </c>
      <c r="H8" s="147" t="str">
        <f>+Master!G231</f>
        <v>Februar</v>
      </c>
      <c r="I8" s="147" t="str">
        <f>+Master!G232</f>
        <v>Mart</v>
      </c>
      <c r="J8" s="147" t="str">
        <f>+Master!G233</f>
        <v>April</v>
      </c>
      <c r="K8" s="147" t="str">
        <f>+Master!G234</f>
        <v>Maj</v>
      </c>
      <c r="L8" s="147" t="str">
        <f>+Master!G235</f>
        <v>Jun</v>
      </c>
      <c r="M8" s="147" t="str">
        <f>+Master!G236</f>
        <v>Jul</v>
      </c>
      <c r="N8" s="147" t="str">
        <f>+Master!G237</f>
        <v>Avgust</v>
      </c>
      <c r="O8" s="147" t="str">
        <f>+Master!G238</f>
        <v>Septembar</v>
      </c>
      <c r="P8" s="147" t="str">
        <f>+Master!G239</f>
        <v>Oktobar</v>
      </c>
      <c r="Q8" s="147" t="str">
        <f>+Master!G240</f>
        <v>Novembar</v>
      </c>
      <c r="R8" s="147" t="str">
        <f>+Master!G241</f>
        <v>Decembar</v>
      </c>
      <c r="S8" s="490" t="str">
        <f>+Master!G244</f>
        <v>Jan - Jul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+Master!G248</f>
        <v>% BDP</v>
      </c>
    </row>
    <row r="10" spans="1:20" ht="13.5" thickBot="1">
      <c r="A10" s="152">
        <v>7</v>
      </c>
      <c r="B10" s="523" t="str">
        <f>+VLOOKUP($A10,Master!$D$28:$G$224,4,FALSE)</f>
        <v>Prihodi budžeta</v>
      </c>
      <c r="C10" s="524"/>
      <c r="D10" s="524"/>
      <c r="E10" s="524"/>
      <c r="F10" s="524"/>
      <c r="G10" s="153">
        <f t="shared" ref="G10:R10" si="1">+G11+G19+SUM(G24:G28)</f>
        <v>94327832.789999992</v>
      </c>
      <c r="H10" s="153">
        <f t="shared" si="1"/>
        <v>119854724.30999999</v>
      </c>
      <c r="I10" s="153">
        <f t="shared" si="1"/>
        <v>161192564.06</v>
      </c>
      <c r="J10" s="153">
        <f t="shared" si="1"/>
        <v>124933046.71000001</v>
      </c>
      <c r="K10" s="153">
        <f t="shared" si="1"/>
        <v>115332966.52000001</v>
      </c>
      <c r="L10" s="153">
        <f t="shared" si="1"/>
        <v>132108986.79000001</v>
      </c>
      <c r="M10" s="153">
        <f t="shared" si="1"/>
        <v>134163998.96000001</v>
      </c>
      <c r="N10" s="153">
        <f t="shared" si="1"/>
        <v>0</v>
      </c>
      <c r="O10" s="153">
        <f t="shared" si="1"/>
        <v>0</v>
      </c>
      <c r="P10" s="153">
        <f t="shared" si="1"/>
        <v>0</v>
      </c>
      <c r="Q10" s="153">
        <f t="shared" si="1"/>
        <v>0</v>
      </c>
      <c r="R10" s="153">
        <f t="shared" si="1"/>
        <v>0</v>
      </c>
      <c r="S10" s="241">
        <f>+SUM(G10:R10)</f>
        <v>881914120.13999999</v>
      </c>
      <c r="T10" s="453">
        <f>+S10/$T$7*100</f>
        <v>19.141669093395265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159">
        <f t="shared" ref="G11:R11" si="2">+SUM(G12:G18)</f>
        <v>73320205.209999993</v>
      </c>
      <c r="H11" s="159">
        <f t="shared" si="2"/>
        <v>69683087.399999991</v>
      </c>
      <c r="I11" s="159">
        <f t="shared" si="2"/>
        <v>105613736.66000001</v>
      </c>
      <c r="J11" s="159">
        <f t="shared" si="2"/>
        <v>83521974.920000002</v>
      </c>
      <c r="K11" s="159">
        <f t="shared" si="2"/>
        <v>69752758.120000005</v>
      </c>
      <c r="L11" s="159">
        <f>+SUM(L12:L18)</f>
        <v>79960950.920000002</v>
      </c>
      <c r="M11" s="159">
        <f t="shared" si="2"/>
        <v>80621752.299999997</v>
      </c>
      <c r="N11" s="159">
        <f t="shared" si="2"/>
        <v>0</v>
      </c>
      <c r="O11" s="159">
        <f t="shared" si="2"/>
        <v>0</v>
      </c>
      <c r="P11" s="159">
        <f t="shared" si="2"/>
        <v>0</v>
      </c>
      <c r="Q11" s="159">
        <f t="shared" si="2"/>
        <v>0</v>
      </c>
      <c r="R11" s="242">
        <f t="shared" si="2"/>
        <v>0</v>
      </c>
      <c r="S11" s="243">
        <f t="shared" ref="S11:S63" si="3">+SUM(G11:R11)</f>
        <v>562474465.52999997</v>
      </c>
      <c r="T11" s="454">
        <f t="shared" ref="T11:T64" si="4">+S11/$T$7*100</f>
        <v>12.208331680810886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f>+INDEX(DataEx!$1:$1048576,MATCH('2020'!$A12,DataEx!$D:$D,0),MATCH('2020'!G$6,DataEx!$7:$7,0))</f>
        <v>4317755.12</v>
      </c>
      <c r="H12" s="165">
        <f>+INDEX(DataEx!$1:$1048576,MATCH('2020'!$A12,DataEx!$D:$D,0),MATCH('2020'!H$6,DataEx!$7:$7,0))</f>
        <v>9514934.0399999991</v>
      </c>
      <c r="I12" s="165">
        <f>+INDEX(DataEx!$1:$1048576,MATCH('2020'!$A12,DataEx!$D:$D,0),MATCH('2020'!I$6,DataEx!$7:$7,0))</f>
        <v>9988296.0800000001</v>
      </c>
      <c r="J12" s="165">
        <f>+INDEX(DataEx!$1:$1048576,MATCH('2020'!$A12,DataEx!$D:$D,0),MATCH('2020'!J$6,DataEx!$7:$7,0))</f>
        <v>6960084.75</v>
      </c>
      <c r="K12" s="165">
        <f>+INDEX(DataEx!$1:$1048576,MATCH('2020'!$A12,DataEx!$D:$D,0),MATCH('2020'!K$6,DataEx!$7:$7,0))</f>
        <v>10104597.5</v>
      </c>
      <c r="L12" s="165">
        <f>+INDEX(DataEx!$1:$1048576,MATCH('2020'!$A12,DataEx!$D:$D,0),MATCH('2020'!L$6,DataEx!$7:$7,0))</f>
        <v>10236771.470000001</v>
      </c>
      <c r="M12" s="165">
        <f>+INDEX(DataEx!$1:$1048576,MATCH('2020'!$A12,DataEx!$D:$D,0),MATCH('2020'!M$6,DataEx!$7:$7,0))</f>
        <v>9980163.0299999993</v>
      </c>
      <c r="N12" s="165">
        <f>+INDEX(DataEx!$1:$1048576,MATCH('2020'!$A12,DataEx!$D:$D,0),MATCH('2020'!N$6,DataEx!$7:$7,0))</f>
        <v>0</v>
      </c>
      <c r="O12" s="165">
        <f>+INDEX(DataEx!$1:$1048576,MATCH('2020'!$A12,DataEx!$D:$D,0),MATCH('2020'!O$6,DataEx!$7:$7,0))</f>
        <v>0</v>
      </c>
      <c r="P12" s="165">
        <f>+INDEX(DataEx!$1:$1048576,MATCH('2020'!$A12,DataEx!$D:$D,0),MATCH('2020'!P$6,DataEx!$7:$7,0))</f>
        <v>0</v>
      </c>
      <c r="Q12" s="165">
        <f>+INDEX(DataEx!$1:$1048576,MATCH('2020'!$A12,DataEx!$D:$D,0),MATCH('2020'!Q$6,DataEx!$7:$7,0))</f>
        <v>0</v>
      </c>
      <c r="R12" s="165">
        <f>+INDEX(DataEx!$1:$1048576,MATCH('2020'!$A12,DataEx!$D:$D,0),MATCH('2020'!R$6,DataEx!$7:$7,0))</f>
        <v>0</v>
      </c>
      <c r="S12" s="244">
        <f t="shared" si="3"/>
        <v>61102601.990000002</v>
      </c>
      <c r="T12" s="455">
        <f t="shared" si="4"/>
        <v>1.3262127925249061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f>+INDEX(DataEx!$1:$1048576,MATCH('2020'!$A13,DataEx!$D:$D,0),MATCH('2020'!G$6,DataEx!$7:$7,0))</f>
        <v>673739.6</v>
      </c>
      <c r="H13" s="165">
        <f>+INDEX(DataEx!$1:$1048576,MATCH('2020'!$A13,DataEx!$D:$D,0),MATCH('2020'!H$6,DataEx!$7:$7,0))</f>
        <v>2402403.02</v>
      </c>
      <c r="I13" s="165">
        <f>+INDEX(DataEx!$1:$1048576,MATCH('2020'!$A13,DataEx!$D:$D,0),MATCH('2020'!I$6,DataEx!$7:$7,0))</f>
        <v>21201257.989999998</v>
      </c>
      <c r="J13" s="165">
        <f>+INDEX(DataEx!$1:$1048576,MATCH('2020'!$A13,DataEx!$D:$D,0),MATCH('2020'!J$6,DataEx!$7:$7,0))</f>
        <v>24401832.57</v>
      </c>
      <c r="K13" s="165">
        <f>+INDEX(DataEx!$1:$1048576,MATCH('2020'!$A13,DataEx!$D:$D,0),MATCH('2020'!K$6,DataEx!$7:$7,0))</f>
        <v>4691004.47</v>
      </c>
      <c r="L13" s="165">
        <f>+INDEX(DataEx!$1:$1048576,MATCH('2020'!$A13,DataEx!$D:$D,0),MATCH('2020'!L$6,DataEx!$7:$7,0))</f>
        <v>6326893.6900000004</v>
      </c>
      <c r="M13" s="165">
        <f>+INDEX(DataEx!$1:$1048576,MATCH('2020'!$A13,DataEx!$D:$D,0),MATCH('2020'!M$6,DataEx!$7:$7,0))</f>
        <v>5478270.2599999998</v>
      </c>
      <c r="N13" s="165">
        <f>+INDEX(DataEx!$1:$1048576,MATCH('2020'!$A13,DataEx!$D:$D,0),MATCH('2020'!N$6,DataEx!$7:$7,0))</f>
        <v>0</v>
      </c>
      <c r="O13" s="165">
        <f>+INDEX(DataEx!$1:$1048576,MATCH('2020'!$A13,DataEx!$D:$D,0),MATCH('2020'!O$6,DataEx!$7:$7,0))</f>
        <v>0</v>
      </c>
      <c r="P13" s="165">
        <f>+INDEX(DataEx!$1:$1048576,MATCH('2020'!$A13,DataEx!$D:$D,0),MATCH('2020'!P$6,DataEx!$7:$7,0))</f>
        <v>0</v>
      </c>
      <c r="Q13" s="165">
        <f>+INDEX(DataEx!$1:$1048576,MATCH('2020'!$A13,DataEx!$D:$D,0),MATCH('2020'!Q$6,DataEx!$7:$7,0))</f>
        <v>0</v>
      </c>
      <c r="R13" s="165">
        <f>+INDEX(DataEx!$1:$1048576,MATCH('2020'!$A13,DataEx!$D:$D,0),MATCH('2020'!R$6,DataEx!$7:$7,0))</f>
        <v>0</v>
      </c>
      <c r="S13" s="244">
        <f t="shared" si="3"/>
        <v>65175401.599999994</v>
      </c>
      <c r="T13" s="455">
        <f t="shared" si="4"/>
        <v>1.4146116293707811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f>+INDEX(DataEx!$1:$1048576,MATCH('2020'!$A14,DataEx!$D:$D,0),MATCH('2020'!G$6,DataEx!$7:$7,0))</f>
        <v>185009.31</v>
      </c>
      <c r="H14" s="165">
        <f>+INDEX(DataEx!$1:$1048576,MATCH('2020'!$A14,DataEx!$D:$D,0),MATCH('2020'!H$6,DataEx!$7:$7,0))</f>
        <v>168097.86</v>
      </c>
      <c r="I14" s="165">
        <f>+INDEX(DataEx!$1:$1048576,MATCH('2020'!$A14,DataEx!$D:$D,0),MATCH('2020'!I$6,DataEx!$7:$7,0))</f>
        <v>129165.08</v>
      </c>
      <c r="J14" s="165">
        <f>+INDEX(DataEx!$1:$1048576,MATCH('2020'!$A14,DataEx!$D:$D,0),MATCH('2020'!J$6,DataEx!$7:$7,0))</f>
        <v>48149.33</v>
      </c>
      <c r="K14" s="165">
        <f>+INDEX(DataEx!$1:$1048576,MATCH('2020'!$A14,DataEx!$D:$D,0),MATCH('2020'!K$6,DataEx!$7:$7,0))</f>
        <v>95187.63</v>
      </c>
      <c r="L14" s="165">
        <f>+INDEX(DataEx!$1:$1048576,MATCH('2020'!$A14,DataEx!$D:$D,0),MATCH('2020'!L$6,DataEx!$7:$7,0))</f>
        <v>117335.46</v>
      </c>
      <c r="M14" s="165">
        <f>+INDEX(DataEx!$1:$1048576,MATCH('2020'!$A14,DataEx!$D:$D,0),MATCH('2020'!M$6,DataEx!$7:$7,0))</f>
        <v>98676.45</v>
      </c>
      <c r="N14" s="165">
        <f>+INDEX(DataEx!$1:$1048576,MATCH('2020'!$A14,DataEx!$D:$D,0),MATCH('2020'!N$6,DataEx!$7:$7,0))</f>
        <v>0</v>
      </c>
      <c r="O14" s="165">
        <f>+INDEX(DataEx!$1:$1048576,MATCH('2020'!$A14,DataEx!$D:$D,0),MATCH('2020'!O$6,DataEx!$7:$7,0))</f>
        <v>0</v>
      </c>
      <c r="P14" s="165">
        <f>+INDEX(DataEx!$1:$1048576,MATCH('2020'!$A14,DataEx!$D:$D,0),MATCH('2020'!P$6,DataEx!$7:$7,0))</f>
        <v>0</v>
      </c>
      <c r="Q14" s="165">
        <f>+INDEX(DataEx!$1:$1048576,MATCH('2020'!$A14,DataEx!$D:$D,0),MATCH('2020'!Q$6,DataEx!$7:$7,0))</f>
        <v>0</v>
      </c>
      <c r="R14" s="165">
        <f>+INDEX(DataEx!$1:$1048576,MATCH('2020'!$A14,DataEx!$D:$D,0),MATCH('2020'!R$6,DataEx!$7:$7,0))</f>
        <v>0</v>
      </c>
      <c r="S14" s="244">
        <f t="shared" si="3"/>
        <v>841621.11999999988</v>
      </c>
      <c r="T14" s="455">
        <f t="shared" si="4"/>
        <v>1.8267122175677726E-2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f>+INDEX(DataEx!$1:$1048576,MATCH('2020'!$A15,DataEx!$D:$D,0),MATCH('2020'!G$6,DataEx!$7:$7,0))</f>
        <v>47781207.189999998</v>
      </c>
      <c r="H15" s="165">
        <f>+INDEX(DataEx!$1:$1048576,MATCH('2020'!$A15,DataEx!$D:$D,0),MATCH('2020'!H$6,DataEx!$7:$7,0))</f>
        <v>40097544.82</v>
      </c>
      <c r="I15" s="165">
        <f>+INDEX(DataEx!$1:$1048576,MATCH('2020'!$A15,DataEx!$D:$D,0),MATCH('2020'!I$6,DataEx!$7:$7,0))</f>
        <v>54963852.219999999</v>
      </c>
      <c r="J15" s="165">
        <f>+INDEX(DataEx!$1:$1048576,MATCH('2020'!$A15,DataEx!$D:$D,0),MATCH('2020'!J$6,DataEx!$7:$7,0))</f>
        <v>35570662.579999998</v>
      </c>
      <c r="K15" s="165">
        <f>+INDEX(DataEx!$1:$1048576,MATCH('2020'!$A15,DataEx!$D:$D,0),MATCH('2020'!K$6,DataEx!$7:$7,0))</f>
        <v>38250745.619999997</v>
      </c>
      <c r="L15" s="165">
        <f>+INDEX(DataEx!$1:$1048576,MATCH('2020'!$A15,DataEx!$D:$D,0),MATCH('2020'!L$6,DataEx!$7:$7,0))</f>
        <v>42474174.049999997</v>
      </c>
      <c r="M15" s="165">
        <f>+INDEX(DataEx!$1:$1048576,MATCH('2020'!$A15,DataEx!$D:$D,0),MATCH('2020'!M$6,DataEx!$7:$7,0))</f>
        <v>43390988.630000003</v>
      </c>
      <c r="N15" s="165">
        <f>+INDEX(DataEx!$1:$1048576,MATCH('2020'!$A15,DataEx!$D:$D,0),MATCH('2020'!N$6,DataEx!$7:$7,0))</f>
        <v>0</v>
      </c>
      <c r="O15" s="165">
        <f>+INDEX(DataEx!$1:$1048576,MATCH('2020'!$A15,DataEx!$D:$D,0),MATCH('2020'!O$6,DataEx!$7:$7,0))</f>
        <v>0</v>
      </c>
      <c r="P15" s="165">
        <f>+INDEX(DataEx!$1:$1048576,MATCH('2020'!$A15,DataEx!$D:$D,0),MATCH('2020'!P$6,DataEx!$7:$7,0))</f>
        <v>0</v>
      </c>
      <c r="Q15" s="165">
        <f>+INDEX(DataEx!$1:$1048576,MATCH('2020'!$A15,DataEx!$D:$D,0),MATCH('2020'!Q$6,DataEx!$7:$7,0))</f>
        <v>0</v>
      </c>
      <c r="R15" s="165">
        <f>+INDEX(DataEx!$1:$1048576,MATCH('2020'!$A15,DataEx!$D:$D,0),MATCH('2020'!R$6,DataEx!$7:$7,0))</f>
        <v>0</v>
      </c>
      <c r="S15" s="244">
        <f t="shared" si="3"/>
        <v>302529175.11000001</v>
      </c>
      <c r="T15" s="455">
        <f t="shared" si="4"/>
        <v>6.566300764221995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f>+INDEX(DataEx!$1:$1048576,MATCH('2020'!$A16,DataEx!$D:$D,0),MATCH('2020'!G$6,DataEx!$7:$7,0))</f>
        <v>18070145.100000001</v>
      </c>
      <c r="H16" s="165">
        <f>+INDEX(DataEx!$1:$1048576,MATCH('2020'!$A16,DataEx!$D:$D,0),MATCH('2020'!H$6,DataEx!$7:$7,0))</f>
        <v>14831752.550000001</v>
      </c>
      <c r="I16" s="165">
        <f>+INDEX(DataEx!$1:$1048576,MATCH('2020'!$A16,DataEx!$D:$D,0),MATCH('2020'!I$6,DataEx!$7:$7,0))</f>
        <v>16111610.99</v>
      </c>
      <c r="J16" s="165">
        <f>+INDEX(DataEx!$1:$1048576,MATCH('2020'!$A16,DataEx!$D:$D,0),MATCH('2020'!J$6,DataEx!$7:$7,0))</f>
        <v>14097368.300000001</v>
      </c>
      <c r="K16" s="165">
        <f>+INDEX(DataEx!$1:$1048576,MATCH('2020'!$A16,DataEx!$D:$D,0),MATCH('2020'!K$6,DataEx!$7:$7,0))</f>
        <v>14366315.76</v>
      </c>
      <c r="L16" s="165">
        <f>+INDEX(DataEx!$1:$1048576,MATCH('2020'!$A16,DataEx!$D:$D,0),MATCH('2020'!L$6,DataEx!$7:$7,0))</f>
        <v>17821548.199999999</v>
      </c>
      <c r="M16" s="165">
        <f>+INDEX(DataEx!$1:$1048576,MATCH('2020'!$A16,DataEx!$D:$D,0),MATCH('2020'!M$6,DataEx!$7:$7,0))</f>
        <v>18726969.449999999</v>
      </c>
      <c r="N16" s="165">
        <f>+INDEX(DataEx!$1:$1048576,MATCH('2020'!$A16,DataEx!$D:$D,0),MATCH('2020'!N$6,DataEx!$7:$7,0))</f>
        <v>0</v>
      </c>
      <c r="O16" s="165">
        <f>+INDEX(DataEx!$1:$1048576,MATCH('2020'!$A16,DataEx!$D:$D,0),MATCH('2020'!O$6,DataEx!$7:$7,0))</f>
        <v>0</v>
      </c>
      <c r="P16" s="165">
        <f>+INDEX(DataEx!$1:$1048576,MATCH('2020'!$A16,DataEx!$D:$D,0),MATCH('2020'!P$6,DataEx!$7:$7,0))</f>
        <v>0</v>
      </c>
      <c r="Q16" s="165">
        <f>+INDEX(DataEx!$1:$1048576,MATCH('2020'!$A16,DataEx!$D:$D,0),MATCH('2020'!Q$6,DataEx!$7:$7,0))</f>
        <v>0</v>
      </c>
      <c r="R16" s="165">
        <f>+INDEX(DataEx!$1:$1048576,MATCH('2020'!$A16,DataEx!$D:$D,0),MATCH('2020'!R$6,DataEx!$7:$7,0))</f>
        <v>0</v>
      </c>
      <c r="S16" s="244">
        <f t="shared" si="3"/>
        <v>114025710.35000001</v>
      </c>
      <c r="T16" s="455">
        <f t="shared" si="4"/>
        <v>2.474892243830443</v>
      </c>
    </row>
    <row r="17" spans="1:25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f>+INDEX(DataEx!$1:$1048576,MATCH('2020'!$A17,DataEx!$D:$D,0),MATCH('2020'!G$6,DataEx!$7:$7,0))</f>
        <v>1537206.63</v>
      </c>
      <c r="H17" s="165">
        <f>+INDEX(DataEx!$1:$1048576,MATCH('2020'!$A17,DataEx!$D:$D,0),MATCH('2020'!H$6,DataEx!$7:$7,0))</f>
        <v>1922810.55</v>
      </c>
      <c r="I17" s="165">
        <f>+INDEX(DataEx!$1:$1048576,MATCH('2020'!$A17,DataEx!$D:$D,0),MATCH('2020'!I$6,DataEx!$7:$7,0))</f>
        <v>2363697.87</v>
      </c>
      <c r="J17" s="165">
        <f>+INDEX(DataEx!$1:$1048576,MATCH('2020'!$A17,DataEx!$D:$D,0),MATCH('2020'!J$6,DataEx!$7:$7,0))</f>
        <v>1725304.75</v>
      </c>
      <c r="K17" s="165">
        <f>+INDEX(DataEx!$1:$1048576,MATCH('2020'!$A17,DataEx!$D:$D,0),MATCH('2020'!K$6,DataEx!$7:$7,0))</f>
        <v>1588906.58</v>
      </c>
      <c r="L17" s="165">
        <f>+INDEX(DataEx!$1:$1048576,MATCH('2020'!$A17,DataEx!$D:$D,0),MATCH('2020'!L$6,DataEx!$7:$7,0))</f>
        <v>2074453.34</v>
      </c>
      <c r="M17" s="165">
        <f>+INDEX(DataEx!$1:$1048576,MATCH('2020'!$A17,DataEx!$D:$D,0),MATCH('2020'!M$6,DataEx!$7:$7,0))</f>
        <v>2027124.74</v>
      </c>
      <c r="N17" s="165">
        <f>+INDEX(DataEx!$1:$1048576,MATCH('2020'!$A17,DataEx!$D:$D,0),MATCH('2020'!N$6,DataEx!$7:$7,0))</f>
        <v>0</v>
      </c>
      <c r="O17" s="165">
        <f>+INDEX(DataEx!$1:$1048576,MATCH('2020'!$A17,DataEx!$D:$D,0),MATCH('2020'!O$6,DataEx!$7:$7,0))</f>
        <v>0</v>
      </c>
      <c r="P17" s="165">
        <f>+INDEX(DataEx!$1:$1048576,MATCH('2020'!$A17,DataEx!$D:$D,0),MATCH('2020'!P$6,DataEx!$7:$7,0))</f>
        <v>0</v>
      </c>
      <c r="Q17" s="165">
        <f>+INDEX(DataEx!$1:$1048576,MATCH('2020'!$A17,DataEx!$D:$D,0),MATCH('2020'!Q$6,DataEx!$7:$7,0))</f>
        <v>0</v>
      </c>
      <c r="R17" s="165">
        <f>+INDEX(DataEx!$1:$1048576,MATCH('2020'!$A17,DataEx!$D:$D,0),MATCH('2020'!R$6,DataEx!$7:$7,0))</f>
        <v>0</v>
      </c>
      <c r="S17" s="244">
        <f t="shared" si="3"/>
        <v>13239504.459999999</v>
      </c>
      <c r="T17" s="455">
        <f t="shared" si="4"/>
        <v>0.28735928765220409</v>
      </c>
    </row>
    <row r="18" spans="1:25">
      <c r="A18" s="152">
        <v>7118</v>
      </c>
      <c r="B18" s="511" t="str">
        <f>+VLOOKUP($A18,Master!$D$28:$G$224,4,FALSE)</f>
        <v>Ostali državni porezi</v>
      </c>
      <c r="C18" s="512"/>
      <c r="D18" s="512"/>
      <c r="E18" s="512"/>
      <c r="F18" s="512"/>
      <c r="G18" s="165">
        <f>+INDEX(DataEx!$1:$1048576,MATCH('2020'!$A18,DataEx!$D:$D,0),MATCH('2020'!G$6,DataEx!$7:$7,0))</f>
        <v>755142.26</v>
      </c>
      <c r="H18" s="165">
        <f>+INDEX(DataEx!$1:$1048576,MATCH('2020'!$A18,DataEx!$D:$D,0),MATCH('2020'!H$6,DataEx!$7:$7,0))</f>
        <v>745544.56</v>
      </c>
      <c r="I18" s="165">
        <f>+INDEX(DataEx!$1:$1048576,MATCH('2020'!$A18,DataEx!$D:$D,0),MATCH('2020'!I$6,DataEx!$7:$7,0))</f>
        <v>855856.43</v>
      </c>
      <c r="J18" s="165">
        <f>+INDEX(DataEx!$1:$1048576,MATCH('2020'!$A18,DataEx!$D:$D,0),MATCH('2020'!J$6,DataEx!$7:$7,0))</f>
        <v>718572.64</v>
      </c>
      <c r="K18" s="165">
        <f>+INDEX(DataEx!$1:$1048576,MATCH('2020'!$A18,DataEx!$D:$D,0),MATCH('2020'!K$6,DataEx!$7:$7,0))</f>
        <v>656000.56000000006</v>
      </c>
      <c r="L18" s="165">
        <f>+INDEX(DataEx!$1:$1048576,MATCH('2020'!$A18,DataEx!$D:$D,0),MATCH('2020'!L$6,DataEx!$7:$7,0))</f>
        <v>909774.71</v>
      </c>
      <c r="M18" s="165">
        <f>+INDEX(DataEx!$1:$1048576,MATCH('2020'!$A18,DataEx!$D:$D,0),MATCH('2020'!M$6,DataEx!$7:$7,0))</f>
        <v>919559.74</v>
      </c>
      <c r="N18" s="165">
        <f>+INDEX(DataEx!$1:$1048576,MATCH('2020'!$A18,DataEx!$D:$D,0),MATCH('2020'!N$6,DataEx!$7:$7,0))</f>
        <v>0</v>
      </c>
      <c r="O18" s="165">
        <f>+INDEX(DataEx!$1:$1048576,MATCH('2020'!$A18,DataEx!$D:$D,0),MATCH('2020'!O$6,DataEx!$7:$7,0))</f>
        <v>0</v>
      </c>
      <c r="P18" s="165">
        <f>+INDEX(DataEx!$1:$1048576,MATCH('2020'!$A18,DataEx!$D:$D,0),MATCH('2020'!P$6,DataEx!$7:$7,0))</f>
        <v>0</v>
      </c>
      <c r="Q18" s="165">
        <f>+INDEX(DataEx!$1:$1048576,MATCH('2020'!$A18,DataEx!$D:$D,0),MATCH('2020'!Q$6,DataEx!$7:$7,0))</f>
        <v>0</v>
      </c>
      <c r="R18" s="165">
        <f>+INDEX(DataEx!$1:$1048576,MATCH('2020'!$A18,DataEx!$D:$D,0),MATCH('2020'!R$6,DataEx!$7:$7,0))</f>
        <v>0</v>
      </c>
      <c r="S18" s="244">
        <f t="shared" si="3"/>
        <v>5560450.9000000004</v>
      </c>
      <c r="T18" s="455">
        <f t="shared" si="4"/>
        <v>0.12068784103487944</v>
      </c>
    </row>
    <row r="19" spans="1:25">
      <c r="A19" s="152">
        <v>712</v>
      </c>
      <c r="B19" s="521" t="str">
        <f>+VLOOKUP($A19,Master!$D$28:$G$224,4,FALSE)</f>
        <v>Doprinosi</v>
      </c>
      <c r="C19" s="522"/>
      <c r="D19" s="522"/>
      <c r="E19" s="522"/>
      <c r="F19" s="522"/>
      <c r="G19" s="171">
        <f>+INDEX(DataEx!$1:$1048576,MATCH('2020'!$A19,DataEx!$D:$D,0),MATCH('2020'!G$6,DataEx!$7:$7,0))</f>
        <v>15749286.220000001</v>
      </c>
      <c r="H19" s="171">
        <f>+INDEX(DataEx!$1:$1048576,MATCH('2020'!$A19,DataEx!$D:$D,0),MATCH('2020'!H$6,DataEx!$7:$7,0))</f>
        <v>42574769.890000001</v>
      </c>
      <c r="I19" s="171">
        <f>+INDEX(DataEx!$1:$1048576,MATCH('2020'!$A19,DataEx!$D:$D,0),MATCH('2020'!I$6,DataEx!$7:$7,0))</f>
        <v>44888756.57</v>
      </c>
      <c r="J19" s="171">
        <f>+INDEX(DataEx!$1:$1048576,MATCH('2020'!$A19,DataEx!$D:$D,0),MATCH('2020'!J$6,DataEx!$7:$7,0))</f>
        <v>33882602.5</v>
      </c>
      <c r="K19" s="171">
        <f>+INDEX(DataEx!$1:$1048576,MATCH('2020'!$A19,DataEx!$D:$D,0),MATCH('2020'!K$6,DataEx!$7:$7,0))</f>
        <v>40418289.450000003</v>
      </c>
      <c r="L19" s="171">
        <f>+INDEX(DataEx!$1:$1048576,MATCH('2020'!$A19,DataEx!$D:$D,0),MATCH('2020'!L$6,DataEx!$7:$7,0))</f>
        <v>42892419.090000004</v>
      </c>
      <c r="M19" s="171">
        <f>+INDEX(DataEx!$1:$1048576,MATCH('2020'!$A19,DataEx!$D:$D,0),MATCH('2020'!M$6,DataEx!$7:$7,0))</f>
        <v>45009811.700000003</v>
      </c>
      <c r="N19" s="171">
        <f>+INDEX(DataEx!$1:$1048576,MATCH('2020'!$A19,DataEx!$D:$D,0),MATCH('2020'!N$6,DataEx!$7:$7,0))</f>
        <v>0</v>
      </c>
      <c r="O19" s="171">
        <f>+INDEX(DataEx!$1:$1048576,MATCH('2020'!$A19,DataEx!$D:$D,0),MATCH('2020'!O$6,DataEx!$7:$7,0))</f>
        <v>0</v>
      </c>
      <c r="P19" s="171">
        <f>+INDEX(DataEx!$1:$1048576,MATCH('2020'!$A19,DataEx!$D:$D,0),MATCH('2020'!P$6,DataEx!$7:$7,0))</f>
        <v>0</v>
      </c>
      <c r="Q19" s="171">
        <f>+INDEX(DataEx!$1:$1048576,MATCH('2020'!$A19,DataEx!$D:$D,0),MATCH('2020'!Q$6,DataEx!$7:$7,0))</f>
        <v>0</v>
      </c>
      <c r="R19" s="171">
        <f>+INDEX(DataEx!$1:$1048576,MATCH('2020'!$A19,DataEx!$D:$D,0),MATCH('2020'!R$6,DataEx!$7:$7,0))</f>
        <v>0</v>
      </c>
      <c r="S19" s="245">
        <f t="shared" si="3"/>
        <v>265415935.42000002</v>
      </c>
      <c r="T19" s="456">
        <f t="shared" si="4"/>
        <v>5.760769548759578</v>
      </c>
    </row>
    <row r="20" spans="1:25">
      <c r="A20" s="152">
        <v>7121</v>
      </c>
      <c r="B20" s="511" t="str">
        <f>+VLOOKUP($A20,Master!$D$28:$G$224,4,FALSE)</f>
        <v>Doprinosi za penzijsko i invalidsko osiguranje</v>
      </c>
      <c r="C20" s="512"/>
      <c r="D20" s="512"/>
      <c r="E20" s="512"/>
      <c r="F20" s="512"/>
      <c r="G20" s="165">
        <f>+INDEX(DataEx!$1:$1048576,MATCH('2020'!$A20,DataEx!$D:$D,0),MATCH('2020'!G$6,DataEx!$7:$7,0))</f>
        <v>9790363.4800000004</v>
      </c>
      <c r="H20" s="165">
        <f>+INDEX(DataEx!$1:$1048576,MATCH('2020'!$A20,DataEx!$D:$D,0),MATCH('2020'!H$6,DataEx!$7:$7,0))</f>
        <v>26782162.98</v>
      </c>
      <c r="I20" s="165">
        <f>+INDEX(DataEx!$1:$1048576,MATCH('2020'!$A20,DataEx!$D:$D,0),MATCH('2020'!I$6,DataEx!$7:$7,0))</f>
        <v>28314388.120000001</v>
      </c>
      <c r="J20" s="165">
        <f>+INDEX(DataEx!$1:$1048576,MATCH('2020'!$A20,DataEx!$D:$D,0),MATCH('2020'!J$6,DataEx!$7:$7,0))</f>
        <v>21078780.449999999</v>
      </c>
      <c r="K20" s="165">
        <f>+INDEX(DataEx!$1:$1048576,MATCH('2020'!$A20,DataEx!$D:$D,0),MATCH('2020'!K$6,DataEx!$7:$7,0))</f>
        <v>24736473.050000001</v>
      </c>
      <c r="L20" s="165">
        <f>+INDEX(DataEx!$1:$1048576,MATCH('2020'!$A20,DataEx!$D:$D,0),MATCH('2020'!L$6,DataEx!$7:$7,0))</f>
        <v>26475281.460000001</v>
      </c>
      <c r="M20" s="165">
        <f>+INDEX(DataEx!$1:$1048576,MATCH('2020'!$A20,DataEx!$D:$D,0),MATCH('2020'!M$6,DataEx!$7:$7,0))</f>
        <v>27851332.690000001</v>
      </c>
      <c r="N20" s="165">
        <f>+INDEX(DataEx!$1:$1048576,MATCH('2020'!$A20,DataEx!$D:$D,0),MATCH('2020'!N$6,DataEx!$7:$7,0))</f>
        <v>0</v>
      </c>
      <c r="O20" s="165">
        <f>+INDEX(DataEx!$1:$1048576,MATCH('2020'!$A20,DataEx!$D:$D,0),MATCH('2020'!O$6,DataEx!$7:$7,0))</f>
        <v>0</v>
      </c>
      <c r="P20" s="165">
        <f>+INDEX(DataEx!$1:$1048576,MATCH('2020'!$A20,DataEx!$D:$D,0),MATCH('2020'!P$6,DataEx!$7:$7,0))</f>
        <v>0</v>
      </c>
      <c r="Q20" s="165">
        <f>+INDEX(DataEx!$1:$1048576,MATCH('2020'!$A20,DataEx!$D:$D,0),MATCH('2020'!Q$6,DataEx!$7:$7,0))</f>
        <v>0</v>
      </c>
      <c r="R20" s="165">
        <f>+INDEX(DataEx!$1:$1048576,MATCH('2020'!$A20,DataEx!$D:$D,0),MATCH('2020'!R$6,DataEx!$7:$7,0))</f>
        <v>0</v>
      </c>
      <c r="S20" s="244">
        <f>+SUM(G20:R20)</f>
        <v>165028782.22999999</v>
      </c>
      <c r="T20" s="455">
        <f t="shared" si="4"/>
        <v>3.5818979061489369</v>
      </c>
    </row>
    <row r="21" spans="1:25">
      <c r="A21" s="152">
        <v>7122</v>
      </c>
      <c r="B21" s="511" t="str">
        <f>+VLOOKUP($A21,Master!$D$28:$G$224,4,FALSE)</f>
        <v>Doprinosi za zdravstveno osiguranje</v>
      </c>
      <c r="C21" s="512"/>
      <c r="D21" s="512"/>
      <c r="E21" s="512"/>
      <c r="F21" s="512"/>
      <c r="G21" s="165">
        <f>+INDEX(DataEx!$1:$1048576,MATCH('2020'!$A21,DataEx!$D:$D,0),MATCH('2020'!G$6,DataEx!$7:$7,0))</f>
        <v>5160073.6100000003</v>
      </c>
      <c r="H21" s="165">
        <f>+INDEX(DataEx!$1:$1048576,MATCH('2020'!$A21,DataEx!$D:$D,0),MATCH('2020'!H$6,DataEx!$7:$7,0))</f>
        <v>13521231.24</v>
      </c>
      <c r="I21" s="165">
        <f>+INDEX(DataEx!$1:$1048576,MATCH('2020'!$A21,DataEx!$D:$D,0),MATCH('2020'!I$6,DataEx!$7:$7,0))</f>
        <v>14020072.800000001</v>
      </c>
      <c r="J21" s="165">
        <f>+INDEX(DataEx!$1:$1048576,MATCH('2020'!$A21,DataEx!$D:$D,0),MATCH('2020'!J$6,DataEx!$7:$7,0))</f>
        <v>10884138.67</v>
      </c>
      <c r="K21" s="165">
        <f>+INDEX(DataEx!$1:$1048576,MATCH('2020'!$A21,DataEx!$D:$D,0),MATCH('2020'!K$6,DataEx!$7:$7,0))</f>
        <v>13478103.310000001</v>
      </c>
      <c r="L21" s="165">
        <f>+INDEX(DataEx!$1:$1048576,MATCH('2020'!$A21,DataEx!$D:$D,0),MATCH('2020'!L$6,DataEx!$7:$7,0))</f>
        <v>14129608.4</v>
      </c>
      <c r="M21" s="165">
        <f>+INDEX(DataEx!$1:$1048576,MATCH('2020'!$A21,DataEx!$D:$D,0),MATCH('2020'!M$6,DataEx!$7:$7,0))</f>
        <v>14709421.550000001</v>
      </c>
      <c r="N21" s="165">
        <f>+INDEX(DataEx!$1:$1048576,MATCH('2020'!$A21,DataEx!$D:$D,0),MATCH('2020'!N$6,DataEx!$7:$7,0))</f>
        <v>0</v>
      </c>
      <c r="O21" s="165">
        <f>+INDEX(DataEx!$1:$1048576,MATCH('2020'!$A21,DataEx!$D:$D,0),MATCH('2020'!O$6,DataEx!$7:$7,0))</f>
        <v>0</v>
      </c>
      <c r="P21" s="165">
        <f>+INDEX(DataEx!$1:$1048576,MATCH('2020'!$A21,DataEx!$D:$D,0),MATCH('2020'!P$6,DataEx!$7:$7,0))</f>
        <v>0</v>
      </c>
      <c r="Q21" s="165">
        <f>+INDEX(DataEx!$1:$1048576,MATCH('2020'!$A21,DataEx!$D:$D,0),MATCH('2020'!Q$6,DataEx!$7:$7,0))</f>
        <v>0</v>
      </c>
      <c r="R21" s="165">
        <f>+INDEX(DataEx!$1:$1048576,MATCH('2020'!$A21,DataEx!$D:$D,0),MATCH('2020'!R$6,DataEx!$7:$7,0))</f>
        <v>0</v>
      </c>
      <c r="S21" s="244">
        <f t="shared" si="3"/>
        <v>85902649.579999998</v>
      </c>
      <c r="T21" s="455">
        <f t="shared" si="4"/>
        <v>1.8644900392854817</v>
      </c>
    </row>
    <row r="22" spans="1:25">
      <c r="A22" s="152">
        <v>7123</v>
      </c>
      <c r="B22" s="511" t="str">
        <f>+VLOOKUP($A22,Master!$D$28:$G$224,4,FALSE)</f>
        <v>Doprinosi za osiguranje od nezaposlenosti</v>
      </c>
      <c r="C22" s="512"/>
      <c r="D22" s="512"/>
      <c r="E22" s="512"/>
      <c r="F22" s="512"/>
      <c r="G22" s="165">
        <f>+INDEX(DataEx!$1:$1048576,MATCH('2020'!$A22,DataEx!$D:$D,0),MATCH('2020'!G$6,DataEx!$7:$7,0))</f>
        <v>455742.13</v>
      </c>
      <c r="H22" s="165">
        <f>+INDEX(DataEx!$1:$1048576,MATCH('2020'!$A22,DataEx!$D:$D,0),MATCH('2020'!H$6,DataEx!$7:$7,0))</f>
        <v>1236727.53</v>
      </c>
      <c r="I22" s="165">
        <f>+INDEX(DataEx!$1:$1048576,MATCH('2020'!$A22,DataEx!$D:$D,0),MATCH('2020'!I$6,DataEx!$7:$7,0))</f>
        <v>1425690.07</v>
      </c>
      <c r="J22" s="165">
        <f>+INDEX(DataEx!$1:$1048576,MATCH('2020'!$A22,DataEx!$D:$D,0),MATCH('2020'!J$6,DataEx!$7:$7,0))</f>
        <v>1042509.86</v>
      </c>
      <c r="K22" s="165">
        <f>+INDEX(DataEx!$1:$1048576,MATCH('2020'!$A22,DataEx!$D:$D,0),MATCH('2020'!K$6,DataEx!$7:$7,0))</f>
        <v>1190738.6299999999</v>
      </c>
      <c r="L22" s="165">
        <f>+INDEX(DataEx!$1:$1048576,MATCH('2020'!$A22,DataEx!$D:$D,0),MATCH('2020'!L$6,DataEx!$7:$7,0))</f>
        <v>1233975.8400000001</v>
      </c>
      <c r="M22" s="165">
        <f>+INDEX(DataEx!$1:$1048576,MATCH('2020'!$A22,DataEx!$D:$D,0),MATCH('2020'!M$6,DataEx!$7:$7,0))</f>
        <v>1318558.31</v>
      </c>
      <c r="N22" s="165">
        <f>+INDEX(DataEx!$1:$1048576,MATCH('2020'!$A22,DataEx!$D:$D,0),MATCH('2020'!N$6,DataEx!$7:$7,0))</f>
        <v>0</v>
      </c>
      <c r="O22" s="165">
        <f>+INDEX(DataEx!$1:$1048576,MATCH('2020'!$A22,DataEx!$D:$D,0),MATCH('2020'!O$6,DataEx!$7:$7,0))</f>
        <v>0</v>
      </c>
      <c r="P22" s="165">
        <f>+INDEX(DataEx!$1:$1048576,MATCH('2020'!$A22,DataEx!$D:$D,0),MATCH('2020'!P$6,DataEx!$7:$7,0))</f>
        <v>0</v>
      </c>
      <c r="Q22" s="165">
        <f>+INDEX(DataEx!$1:$1048576,MATCH('2020'!$A22,DataEx!$D:$D,0),MATCH('2020'!Q$6,DataEx!$7:$7,0))</f>
        <v>0</v>
      </c>
      <c r="R22" s="165">
        <f>+INDEX(DataEx!$1:$1048576,MATCH('2020'!$A22,DataEx!$D:$D,0),MATCH('2020'!R$6,DataEx!$7:$7,0))</f>
        <v>0</v>
      </c>
      <c r="S22" s="244">
        <f t="shared" si="3"/>
        <v>7903942.370000001</v>
      </c>
      <c r="T22" s="455">
        <f t="shared" si="4"/>
        <v>0.17155258763266992</v>
      </c>
    </row>
    <row r="23" spans="1:25">
      <c r="A23" s="152">
        <v>7124</v>
      </c>
      <c r="B23" s="511" t="str">
        <f>+VLOOKUP($A23,Master!$D$28:$G$224,4,FALSE)</f>
        <v>Ostali doprinosi</v>
      </c>
      <c r="C23" s="512"/>
      <c r="D23" s="512"/>
      <c r="E23" s="512"/>
      <c r="F23" s="512"/>
      <c r="G23" s="165">
        <f>+INDEX(DataEx!$1:$1048576,MATCH('2020'!$A23,DataEx!$D:$D,0),MATCH('2020'!G$6,DataEx!$7:$7,0))</f>
        <v>343107</v>
      </c>
      <c r="H23" s="165">
        <f>+INDEX(DataEx!$1:$1048576,MATCH('2020'!$A23,DataEx!$D:$D,0),MATCH('2020'!H$6,DataEx!$7:$7,0))</f>
        <v>1034648.14</v>
      </c>
      <c r="I23" s="165">
        <f>+INDEX(DataEx!$1:$1048576,MATCH('2020'!$A23,DataEx!$D:$D,0),MATCH('2020'!I$6,DataEx!$7:$7,0))</f>
        <v>1128605.58</v>
      </c>
      <c r="J23" s="165">
        <f>+INDEX(DataEx!$1:$1048576,MATCH('2020'!$A23,DataEx!$D:$D,0),MATCH('2020'!J$6,DataEx!$7:$7,0))</f>
        <v>877173.52</v>
      </c>
      <c r="K23" s="165">
        <f>+INDEX(DataEx!$1:$1048576,MATCH('2020'!$A23,DataEx!$D:$D,0),MATCH('2020'!K$6,DataEx!$7:$7,0))</f>
        <v>1012974.46</v>
      </c>
      <c r="L23" s="165">
        <f>+INDEX(DataEx!$1:$1048576,MATCH('2020'!$A23,DataEx!$D:$D,0),MATCH('2020'!L$6,DataEx!$7:$7,0))</f>
        <v>1053553.3899999999</v>
      </c>
      <c r="M23" s="165">
        <f>+INDEX(DataEx!$1:$1048576,MATCH('2020'!$A23,DataEx!$D:$D,0),MATCH('2020'!M$6,DataEx!$7:$7,0))</f>
        <v>1130499.1499999999</v>
      </c>
      <c r="N23" s="165">
        <f>+INDEX(DataEx!$1:$1048576,MATCH('2020'!$A23,DataEx!$D:$D,0),MATCH('2020'!N$6,DataEx!$7:$7,0))</f>
        <v>0</v>
      </c>
      <c r="O23" s="165">
        <f>+INDEX(DataEx!$1:$1048576,MATCH('2020'!$A23,DataEx!$D:$D,0),MATCH('2020'!O$6,DataEx!$7:$7,0))</f>
        <v>0</v>
      </c>
      <c r="P23" s="165">
        <f>+INDEX(DataEx!$1:$1048576,MATCH('2020'!$A23,DataEx!$D:$D,0),MATCH('2020'!P$6,DataEx!$7:$7,0))</f>
        <v>0</v>
      </c>
      <c r="Q23" s="165">
        <f>+INDEX(DataEx!$1:$1048576,MATCH('2020'!$A23,DataEx!$D:$D,0),MATCH('2020'!Q$6,DataEx!$7:$7,0))</f>
        <v>0</v>
      </c>
      <c r="R23" s="165">
        <f>+INDEX(DataEx!$1:$1048576,MATCH('2020'!$A23,DataEx!$D:$D,0),MATCH('2020'!R$6,DataEx!$7:$7,0))</f>
        <v>0</v>
      </c>
      <c r="S23" s="244">
        <f t="shared" si="3"/>
        <v>6580561.2400000002</v>
      </c>
      <c r="T23" s="455">
        <f t="shared" si="4"/>
        <v>0.14282901569248801</v>
      </c>
      <c r="Y23" s="319"/>
    </row>
    <row r="24" spans="1:25">
      <c r="A24" s="152">
        <v>713</v>
      </c>
      <c r="B24" s="513" t="str">
        <f>+VLOOKUP($A24,Master!$D$28:$G$224,4,FALSE)</f>
        <v>Takse</v>
      </c>
      <c r="C24" s="514"/>
      <c r="D24" s="514"/>
      <c r="E24" s="514"/>
      <c r="F24" s="514"/>
      <c r="G24" s="177">
        <f>+INDEX(DataEx!$1:$1048576,MATCH('2020'!$A24,DataEx!$D:$D,0),MATCH('2020'!G$6,DataEx!$7:$7,0))</f>
        <v>711811.51</v>
      </c>
      <c r="H24" s="177">
        <f>+INDEX(DataEx!$1:$1048576,MATCH('2020'!$A24,DataEx!$D:$D,0),MATCH('2020'!H$6,DataEx!$7:$7,0))</f>
        <v>845756.92</v>
      </c>
      <c r="I24" s="177">
        <f>+INDEX(DataEx!$1:$1048576,MATCH('2020'!$A24,DataEx!$D:$D,0),MATCH('2020'!I$6,DataEx!$7:$7,0))</f>
        <v>815406.19</v>
      </c>
      <c r="J24" s="177">
        <f>+INDEX(DataEx!$1:$1048576,MATCH('2020'!$A24,DataEx!$D:$D,0),MATCH('2020'!J$6,DataEx!$7:$7,0))</f>
        <v>318936.3</v>
      </c>
      <c r="K24" s="177">
        <f>+INDEX(DataEx!$1:$1048576,MATCH('2020'!$A24,DataEx!$D:$D,0),MATCH('2020'!K$6,DataEx!$7:$7,0))</f>
        <v>469045.42</v>
      </c>
      <c r="L24" s="177">
        <f>+INDEX(DataEx!$1:$1048576,MATCH('2020'!$A24,DataEx!$D:$D,0),MATCH('2020'!L$6,DataEx!$7:$7,0))</f>
        <v>1014921.49</v>
      </c>
      <c r="M24" s="177">
        <f>+INDEX(DataEx!$1:$1048576,MATCH('2020'!$A24,DataEx!$D:$D,0),MATCH('2020'!M$6,DataEx!$7:$7,0))</f>
        <v>867931.48</v>
      </c>
      <c r="N24" s="177">
        <f>+INDEX(DataEx!$1:$1048576,MATCH('2020'!$A24,DataEx!$D:$D,0),MATCH('2020'!N$6,DataEx!$7:$7,0))</f>
        <v>0</v>
      </c>
      <c r="O24" s="177">
        <f>+INDEX(DataEx!$1:$1048576,MATCH('2020'!$A24,DataEx!$D:$D,0),MATCH('2020'!O$6,DataEx!$7:$7,0))</f>
        <v>0</v>
      </c>
      <c r="P24" s="177">
        <f>+INDEX(DataEx!$1:$1048576,MATCH('2020'!$A24,DataEx!$D:$D,0),MATCH('2020'!P$6,DataEx!$7:$7,0))</f>
        <v>0</v>
      </c>
      <c r="Q24" s="177">
        <f>+INDEX(DataEx!$1:$1048576,MATCH('2020'!$A24,DataEx!$D:$D,0),MATCH('2020'!Q$6,DataEx!$7:$7,0))</f>
        <v>0</v>
      </c>
      <c r="R24" s="246">
        <f>+INDEX(DataEx!$1:$1048576,MATCH('2020'!$A24,DataEx!$D:$D,0),MATCH('2020'!R$6,DataEx!$7:$7,0))</f>
        <v>0</v>
      </c>
      <c r="S24" s="245">
        <f t="shared" si="3"/>
        <v>5043809.3100000005</v>
      </c>
      <c r="T24" s="456">
        <f t="shared" si="4"/>
        <v>0.10947429752783627</v>
      </c>
      <c r="Y24" s="319"/>
    </row>
    <row r="25" spans="1:25">
      <c r="A25" s="152">
        <v>714</v>
      </c>
      <c r="B25" s="513" t="str">
        <f>+VLOOKUP($A25,Master!$D$28:$G$224,4,FALSE)</f>
        <v>Naknade</v>
      </c>
      <c r="C25" s="514"/>
      <c r="D25" s="514"/>
      <c r="E25" s="514"/>
      <c r="F25" s="514"/>
      <c r="G25" s="177">
        <f>+INDEX(DataEx!$1:$1048576,MATCH('2020'!$A25,DataEx!$D:$D,0),MATCH('2020'!G$6,DataEx!$7:$7,0))</f>
        <v>2226726.9300000002</v>
      </c>
      <c r="H25" s="177">
        <f>+INDEX(DataEx!$1:$1048576,MATCH('2020'!$A25,DataEx!$D:$D,0),MATCH('2020'!H$6,DataEx!$7:$7,0))</f>
        <v>2200614.79</v>
      </c>
      <c r="I25" s="177">
        <f>+INDEX(DataEx!$1:$1048576,MATCH('2020'!$A25,DataEx!$D:$D,0),MATCH('2020'!I$6,DataEx!$7:$7,0))</f>
        <v>1317967.9099999999</v>
      </c>
      <c r="J25" s="177">
        <f>+INDEX(DataEx!$1:$1048576,MATCH('2020'!$A25,DataEx!$D:$D,0),MATCH('2020'!J$6,DataEx!$7:$7,0))</f>
        <v>1597851.36</v>
      </c>
      <c r="K25" s="177">
        <f>+INDEX(DataEx!$1:$1048576,MATCH('2020'!$A25,DataEx!$D:$D,0),MATCH('2020'!K$6,DataEx!$7:$7,0))</f>
        <v>1673853.74</v>
      </c>
      <c r="L25" s="177">
        <f>+INDEX(DataEx!$1:$1048576,MATCH('2020'!$A25,DataEx!$D:$D,0),MATCH('2020'!L$6,DataEx!$7:$7,0))</f>
        <v>2752546.68</v>
      </c>
      <c r="M25" s="177">
        <f>+INDEX(DataEx!$1:$1048576,MATCH('2020'!$A25,DataEx!$D:$D,0),MATCH('2020'!M$6,DataEx!$7:$7,0))</f>
        <v>2600399.91</v>
      </c>
      <c r="N25" s="177">
        <f>+INDEX(DataEx!$1:$1048576,MATCH('2020'!$A25,DataEx!$D:$D,0),MATCH('2020'!N$6,DataEx!$7:$7,0))</f>
        <v>0</v>
      </c>
      <c r="O25" s="177">
        <f>+INDEX(DataEx!$1:$1048576,MATCH('2020'!$A25,DataEx!$D:$D,0),MATCH('2020'!O$6,DataEx!$7:$7,0))</f>
        <v>0</v>
      </c>
      <c r="P25" s="177">
        <f>+INDEX(DataEx!$1:$1048576,MATCH('2020'!$A25,DataEx!$D:$D,0),MATCH('2020'!P$6,DataEx!$7:$7,0))</f>
        <v>0</v>
      </c>
      <c r="Q25" s="177">
        <f>+INDEX(DataEx!$1:$1048576,MATCH('2020'!$A25,DataEx!$D:$D,0),MATCH('2020'!Q$6,DataEx!$7:$7,0))</f>
        <v>0</v>
      </c>
      <c r="R25" s="246">
        <f>+INDEX(DataEx!$1:$1048576,MATCH('2020'!$A25,DataEx!$D:$D,0),MATCH('2020'!R$6,DataEx!$7:$7,0))</f>
        <v>0</v>
      </c>
      <c r="S25" s="245">
        <f t="shared" si="3"/>
        <v>14369961.32</v>
      </c>
      <c r="T25" s="456">
        <f t="shared" si="4"/>
        <v>0.31189549888220869</v>
      </c>
      <c r="W25" s="306"/>
    </row>
    <row r="26" spans="1:25">
      <c r="A26" s="152">
        <v>715</v>
      </c>
      <c r="B26" s="513" t="str">
        <f>+VLOOKUP($A26,Master!$D$28:$G$224,4,FALSE)</f>
        <v>Ostali prihodi</v>
      </c>
      <c r="C26" s="514"/>
      <c r="D26" s="514"/>
      <c r="E26" s="514"/>
      <c r="F26" s="514"/>
      <c r="G26" s="177">
        <f>+INDEX(DataEx!$1:$1048576,MATCH('2020'!$A26,DataEx!$D:$D,0),MATCH('2020'!G$6,DataEx!$7:$7,0))</f>
        <v>1483659.28</v>
      </c>
      <c r="H26" s="177">
        <f>+INDEX(DataEx!$1:$1048576,MATCH('2020'!$A26,DataEx!$D:$D,0),MATCH('2020'!H$6,DataEx!$7:$7,0))</f>
        <v>2100277.88</v>
      </c>
      <c r="I26" s="177">
        <f>+INDEX(DataEx!$1:$1048576,MATCH('2020'!$A26,DataEx!$D:$D,0),MATCH('2020'!I$6,DataEx!$7:$7,0))</f>
        <v>4244020.3499999996</v>
      </c>
      <c r="J26" s="177">
        <f>+INDEX(DataEx!$1:$1048576,MATCH('2020'!$A26,DataEx!$D:$D,0),MATCH('2020'!J$6,DataEx!$7:$7,0))</f>
        <v>2093035.81</v>
      </c>
      <c r="K26" s="177">
        <f>+INDEX(DataEx!$1:$1048576,MATCH('2020'!$A26,DataEx!$D:$D,0),MATCH('2020'!K$6,DataEx!$7:$7,0))</f>
        <v>1280317.99</v>
      </c>
      <c r="L26" s="177">
        <f>+INDEX(DataEx!$1:$1048576,MATCH('2020'!$A26,DataEx!$D:$D,0),MATCH('2020'!L$6,DataEx!$7:$7,0))</f>
        <v>1931117.11</v>
      </c>
      <c r="M26" s="177">
        <f>+INDEX(DataEx!$1:$1048576,MATCH('2020'!$A26,DataEx!$D:$D,0),MATCH('2020'!M$6,DataEx!$7:$7,0))</f>
        <v>2467182.83</v>
      </c>
      <c r="N26" s="177">
        <f>+INDEX(DataEx!$1:$1048576,MATCH('2020'!$A26,DataEx!$D:$D,0),MATCH('2020'!N$6,DataEx!$7:$7,0))</f>
        <v>0</v>
      </c>
      <c r="O26" s="177">
        <f>+INDEX(DataEx!$1:$1048576,MATCH('2020'!$A26,DataEx!$D:$D,0),MATCH('2020'!O$6,DataEx!$7:$7,0))</f>
        <v>0</v>
      </c>
      <c r="P26" s="177">
        <f>+INDEX(DataEx!$1:$1048576,MATCH('2020'!$A26,DataEx!$D:$D,0),MATCH('2020'!P$6,DataEx!$7:$7,0))</f>
        <v>0</v>
      </c>
      <c r="Q26" s="177">
        <f>+INDEX(DataEx!$1:$1048576,MATCH('2020'!$A26,DataEx!$D:$D,0),MATCH('2020'!Q$6,DataEx!$7:$7,0))</f>
        <v>0</v>
      </c>
      <c r="R26" s="246">
        <f>+INDEX(DataEx!$1:$1048576,MATCH('2020'!$A26,DataEx!$D:$D,0),MATCH('2020'!R$6,DataEx!$7:$7,0))</f>
        <v>0</v>
      </c>
      <c r="S26" s="245">
        <f t="shared" si="3"/>
        <v>15599611.25</v>
      </c>
      <c r="T26" s="456">
        <f t="shared" si="4"/>
        <v>0.33858466455407726</v>
      </c>
      <c r="W26" s="325"/>
    </row>
    <row r="27" spans="1:25">
      <c r="A27" s="152">
        <v>73</v>
      </c>
      <c r="B27" s="513" t="str">
        <f>+VLOOKUP($A27,Master!$D$28:$G$224,4,FALSE)</f>
        <v>Primici od otplate kredita i sredstva prenesena iz prethodne godine</v>
      </c>
      <c r="C27" s="514"/>
      <c r="D27" s="514"/>
      <c r="E27" s="514"/>
      <c r="F27" s="514"/>
      <c r="G27" s="177">
        <f>+INDEX(DataEx!$1:$1048576,MATCH('2020'!$A27,DataEx!$D:$D,0),MATCH('2020'!G$6,DataEx!$7:$7,0))</f>
        <v>80819.179999999993</v>
      </c>
      <c r="H27" s="177">
        <f>+INDEX(DataEx!$1:$1048576,MATCH('2020'!$A27,DataEx!$D:$D,0),MATCH('2020'!H$6,DataEx!$7:$7,0))</f>
        <v>813727.89</v>
      </c>
      <c r="I27" s="177">
        <f>+INDEX(DataEx!$1:$1048576,MATCH('2020'!$A27,DataEx!$D:$D,0),MATCH('2020'!I$6,DataEx!$7:$7,0))</f>
        <v>794561.22</v>
      </c>
      <c r="J27" s="177">
        <f>+INDEX(DataEx!$1:$1048576,MATCH('2020'!$A27,DataEx!$D:$D,0),MATCH('2020'!J$6,DataEx!$7:$7,0))</f>
        <v>561040.23</v>
      </c>
      <c r="K27" s="177">
        <f>+INDEX(DataEx!$1:$1048576,MATCH('2020'!$A27,DataEx!$D:$D,0),MATCH('2020'!K$6,DataEx!$7:$7,0))</f>
        <v>896681.72</v>
      </c>
      <c r="L27" s="177">
        <f>+INDEX(DataEx!$1:$1048576,MATCH('2020'!$A27,DataEx!$D:$D,0),MATCH('2020'!L$6,DataEx!$7:$7,0))</f>
        <v>977750.68</v>
      </c>
      <c r="M27" s="177">
        <f>+INDEX(DataEx!$1:$1048576,MATCH('2020'!$A27,DataEx!$D:$D,0),MATCH('2020'!M$6,DataEx!$7:$7,0))</f>
        <v>43328</v>
      </c>
      <c r="N27" s="177">
        <f>+INDEX(DataEx!$1:$1048576,MATCH('2020'!$A27,DataEx!$D:$D,0),MATCH('2020'!N$6,DataEx!$7:$7,0))</f>
        <v>0</v>
      </c>
      <c r="O27" s="177">
        <f>+INDEX(DataEx!$1:$1048576,MATCH('2020'!$A27,DataEx!$D:$D,0),MATCH('2020'!O$6,DataEx!$7:$7,0))</f>
        <v>0</v>
      </c>
      <c r="P27" s="177">
        <f>+INDEX(DataEx!$1:$1048576,MATCH('2020'!$A27,DataEx!$D:$D,0),MATCH('2020'!P$6,DataEx!$7:$7,0))</f>
        <v>0</v>
      </c>
      <c r="Q27" s="177">
        <f>+INDEX(DataEx!$1:$1048576,MATCH('2020'!$A27,DataEx!$D:$D,0),MATCH('2020'!Q$6,DataEx!$7:$7,0))</f>
        <v>0</v>
      </c>
      <c r="R27" s="246">
        <f>+INDEX(DataEx!$1:$1048576,MATCH('2020'!$A27,DataEx!$D:$D,0),MATCH('2020'!R$6,DataEx!$7:$7,0))</f>
        <v>0</v>
      </c>
      <c r="S27" s="245">
        <f t="shared" si="3"/>
        <v>4167908.9200000004</v>
      </c>
      <c r="T27" s="456">
        <f t="shared" si="4"/>
        <v>9.0463154559069309E-2</v>
      </c>
    </row>
    <row r="28" spans="1:25" ht="13.5" thickBot="1">
      <c r="A28" s="152">
        <v>74</v>
      </c>
      <c r="B28" s="515" t="str">
        <f>+VLOOKUP($A28,Master!$D$28:$G$224,4,FALSE)</f>
        <v>Donacije i transferi</v>
      </c>
      <c r="C28" s="516"/>
      <c r="D28" s="516"/>
      <c r="E28" s="516"/>
      <c r="F28" s="516"/>
      <c r="G28" s="177">
        <f>+INDEX(DataEx!$1:$1048576,MATCH('2020'!$A28,DataEx!$D:$D,0),MATCH('2020'!G$6,DataEx!$7:$7,0))</f>
        <v>755324.46</v>
      </c>
      <c r="H28" s="177">
        <f>+INDEX(DataEx!$1:$1048576,MATCH('2020'!$A28,DataEx!$D:$D,0),MATCH('2020'!H$6,DataEx!$7:$7,0))</f>
        <v>1636489.54</v>
      </c>
      <c r="I28" s="177">
        <f>+INDEX(DataEx!$1:$1048576,MATCH('2020'!$A28,DataEx!$D:$D,0),MATCH('2020'!I$6,DataEx!$7:$7,0))</f>
        <v>3518115.16</v>
      </c>
      <c r="J28" s="177">
        <f>+INDEX(DataEx!$1:$1048576,MATCH('2020'!$A28,DataEx!$D:$D,0),MATCH('2020'!J$6,DataEx!$7:$7,0))</f>
        <v>2957605.59</v>
      </c>
      <c r="K28" s="177">
        <f>+INDEX(DataEx!$1:$1048576,MATCH('2020'!$A28,DataEx!$D:$D,0),MATCH('2020'!K$6,DataEx!$7:$7,0))</f>
        <v>842020.08</v>
      </c>
      <c r="L28" s="177">
        <f>+INDEX(DataEx!$1:$1048576,MATCH('2020'!$A28,DataEx!$D:$D,0),MATCH('2020'!L$6,DataEx!$7:$7,0))</f>
        <v>2579280.8199999998</v>
      </c>
      <c r="M28" s="177">
        <f>+INDEX(DataEx!$1:$1048576,MATCH('2020'!$A28,DataEx!$D:$D,0),MATCH('2020'!M$6,DataEx!$7:$7,0))</f>
        <v>2553592.7400000002</v>
      </c>
      <c r="N28" s="177">
        <f>+INDEX(DataEx!$1:$1048576,MATCH('2020'!$A28,DataEx!$D:$D,0),MATCH('2020'!N$6,DataEx!$7:$7,0))</f>
        <v>0</v>
      </c>
      <c r="O28" s="177">
        <f>+INDEX(DataEx!$1:$1048576,MATCH('2020'!$A28,DataEx!$D:$D,0),MATCH('2020'!O$6,DataEx!$7:$7,0))</f>
        <v>0</v>
      </c>
      <c r="P28" s="177">
        <f>+INDEX(DataEx!$1:$1048576,MATCH('2020'!$A28,DataEx!$D:$D,0),MATCH('2020'!P$6,DataEx!$7:$7,0))</f>
        <v>0</v>
      </c>
      <c r="Q28" s="177">
        <f>+INDEX(DataEx!$1:$1048576,MATCH('2020'!$A28,DataEx!$D:$D,0),MATCH('2020'!Q$6,DataEx!$7:$7,0))</f>
        <v>0</v>
      </c>
      <c r="R28" s="246">
        <f>+INDEX(DataEx!$1:$1048576,MATCH('2020'!$A28,DataEx!$D:$D,0),MATCH('2020'!R$6,DataEx!$7:$7,0))</f>
        <v>0</v>
      </c>
      <c r="S28" s="245">
        <f t="shared" si="3"/>
        <v>14842428.390000001</v>
      </c>
      <c r="T28" s="457">
        <f t="shared" si="4"/>
        <v>0.32215024830160838</v>
      </c>
    </row>
    <row r="29" spans="1:25" ht="13.5" thickBot="1">
      <c r="A29" s="152">
        <v>4</v>
      </c>
      <c r="B29" s="501" t="str">
        <f>+VLOOKUP($A29,Master!$D$28:$G$224,4,FALSE)</f>
        <v>Izdaci budžeta</v>
      </c>
      <c r="C29" s="502"/>
      <c r="D29" s="502"/>
      <c r="E29" s="502"/>
      <c r="F29" s="502"/>
      <c r="G29" s="153">
        <f t="shared" ref="G29:R29" si="5">+G30+G40+G46+SUM(G47:G51)</f>
        <v>128639882.86399999</v>
      </c>
      <c r="H29" s="153">
        <f t="shared" si="5"/>
        <v>146066422.824</v>
      </c>
      <c r="I29" s="153">
        <f t="shared" si="5"/>
        <v>178363650.604</v>
      </c>
      <c r="J29" s="153">
        <f t="shared" si="5"/>
        <v>170393335.39399999</v>
      </c>
      <c r="K29" s="153">
        <f t="shared" si="5"/>
        <v>159824885.56400001</v>
      </c>
      <c r="L29" s="153">
        <f t="shared" si="5"/>
        <v>179377396.40400001</v>
      </c>
      <c r="M29" s="153">
        <f t="shared" si="5"/>
        <v>190215920.29399997</v>
      </c>
      <c r="N29" s="153">
        <f t="shared" si="5"/>
        <v>0</v>
      </c>
      <c r="O29" s="153">
        <f t="shared" si="5"/>
        <v>0</v>
      </c>
      <c r="P29" s="153">
        <f t="shared" si="5"/>
        <v>0</v>
      </c>
      <c r="Q29" s="153">
        <f t="shared" si="5"/>
        <v>0</v>
      </c>
      <c r="R29" s="153">
        <f t="shared" si="5"/>
        <v>0</v>
      </c>
      <c r="S29" s="247">
        <f t="shared" si="3"/>
        <v>1152881493.948</v>
      </c>
      <c r="T29" s="458">
        <f t="shared" si="4"/>
        <v>25.022930869446313</v>
      </c>
    </row>
    <row r="30" spans="1:25">
      <c r="A30" s="152">
        <v>41</v>
      </c>
      <c r="B30" s="519" t="str">
        <f>+VLOOKUP($A30,Master!$D$28:$G$224,4,FALSE)</f>
        <v>Tekući izdaci</v>
      </c>
      <c r="C30" s="520"/>
      <c r="D30" s="520"/>
      <c r="E30" s="520"/>
      <c r="F30" s="520"/>
      <c r="G30" s="189">
        <f t="shared" ref="G30:R30" si="6">+SUM(G31:G39)</f>
        <v>53697944.280000001</v>
      </c>
      <c r="H30" s="189">
        <f t="shared" si="6"/>
        <v>62612241.680000007</v>
      </c>
      <c r="I30" s="189">
        <f t="shared" si="6"/>
        <v>85267124.179999992</v>
      </c>
      <c r="J30" s="189">
        <f t="shared" si="6"/>
        <v>84481793.829999998</v>
      </c>
      <c r="K30" s="189">
        <f t="shared" si="6"/>
        <v>65236484.080000006</v>
      </c>
      <c r="L30" s="189">
        <f t="shared" si="6"/>
        <v>69493070.580000013</v>
      </c>
      <c r="M30" s="189">
        <f t="shared" si="6"/>
        <v>70352044.599999994</v>
      </c>
      <c r="N30" s="189">
        <f t="shared" si="6"/>
        <v>0</v>
      </c>
      <c r="O30" s="189">
        <f t="shared" si="6"/>
        <v>0</v>
      </c>
      <c r="P30" s="189">
        <f t="shared" si="6"/>
        <v>0</v>
      </c>
      <c r="Q30" s="189">
        <f t="shared" si="6"/>
        <v>0</v>
      </c>
      <c r="R30" s="248">
        <f t="shared" si="6"/>
        <v>0</v>
      </c>
      <c r="S30" s="443">
        <f t="shared" si="3"/>
        <v>491140703.23000002</v>
      </c>
      <c r="T30" s="454">
        <f t="shared" si="4"/>
        <v>10.66005476591496</v>
      </c>
      <c r="U30" s="244"/>
    </row>
    <row r="31" spans="1:25">
      <c r="A31" s="152">
        <v>411</v>
      </c>
      <c r="B31" s="511" t="str">
        <f>+VLOOKUP($A31,Master!$D$28:$G$224,4,FALSE)</f>
        <v>Bruto zarade i doprinosi na teret poslodavca</v>
      </c>
      <c r="C31" s="512"/>
      <c r="D31" s="512"/>
      <c r="E31" s="512"/>
      <c r="F31" s="512"/>
      <c r="G31" s="165">
        <f>+INDEX(DataEx!$1:$1048576,MATCH('2020'!$A31,DataEx!$D:$D,0),MATCH('2020'!G$6,DataEx!$7:$7,0))</f>
        <v>40884882.280000001</v>
      </c>
      <c r="H31" s="165">
        <f>+INDEX(DataEx!$1:$1048576,MATCH('2020'!$A31,DataEx!$D:$D,0),MATCH('2020'!H$6,DataEx!$7:$7,0))</f>
        <v>41362850.270000003</v>
      </c>
      <c r="I31" s="165">
        <f>+INDEX(DataEx!$1:$1048576,MATCH('2020'!$A31,DataEx!$D:$D,0),MATCH('2020'!I$6,DataEx!$7:$7,0))</f>
        <v>41444412.079999998</v>
      </c>
      <c r="J31" s="165">
        <f>+INDEX(DataEx!$1:$1048576,MATCH('2020'!$A31,DataEx!$D:$D,0),MATCH('2020'!J$6,DataEx!$7:$7,0))</f>
        <v>41745440.189999998</v>
      </c>
      <c r="K31" s="165">
        <f>+INDEX(DataEx!$1:$1048576,MATCH('2020'!$A31,DataEx!$D:$D,0),MATCH('2020'!K$6,DataEx!$7:$7,0))</f>
        <v>40757623.899999999</v>
      </c>
      <c r="L31" s="165">
        <f>+INDEX(DataEx!$1:$1048576,MATCH('2020'!$A31,DataEx!$D:$D,0),MATCH('2020'!L$6,DataEx!$7:$7,0))</f>
        <v>43040867.280000001</v>
      </c>
      <c r="M31" s="165">
        <f>+INDEX(DataEx!$1:$1048576,MATCH('2020'!$A31,DataEx!$D:$D,0),MATCH('2020'!M$6,DataEx!$7:$7,0))</f>
        <v>40758304.579999998</v>
      </c>
      <c r="N31" s="165">
        <f>+INDEX(DataEx!$1:$1048576,MATCH('2020'!$A31,DataEx!$D:$D,0),MATCH('2020'!N$6,DataEx!$7:$7,0))</f>
        <v>0</v>
      </c>
      <c r="O31" s="165">
        <f>+INDEX(DataEx!$1:$1048576,MATCH('2020'!$A31,DataEx!$D:$D,0),MATCH('2020'!O$6,DataEx!$7:$7,0))</f>
        <v>0</v>
      </c>
      <c r="P31" s="165">
        <f>+INDEX(DataEx!$1:$1048576,MATCH('2020'!$A31,DataEx!$D:$D,0),MATCH('2020'!P$6,DataEx!$7:$7,0))</f>
        <v>0</v>
      </c>
      <c r="Q31" s="165">
        <f>+INDEX(DataEx!$1:$1048576,MATCH('2020'!$A31,DataEx!$D:$D,0),MATCH('2020'!Q$6,DataEx!$7:$7,0))</f>
        <v>0</v>
      </c>
      <c r="R31" s="165">
        <f>+INDEX(DataEx!$1:$1048576,MATCH('2020'!$A31,DataEx!$D:$D,0),MATCH('2020'!R$6,DataEx!$7:$7,0))</f>
        <v>0</v>
      </c>
      <c r="S31" s="244">
        <f t="shared" si="3"/>
        <v>289994380.57999998</v>
      </c>
      <c r="T31" s="455">
        <f t="shared" si="4"/>
        <v>6.2942369843509205</v>
      </c>
    </row>
    <row r="32" spans="1:25">
      <c r="A32" s="152">
        <v>412</v>
      </c>
      <c r="B32" s="511" t="str">
        <f>+VLOOKUP($A32,Master!$D$28:$G$224,4,FALSE)</f>
        <v>Ostala lična primanja</v>
      </c>
      <c r="C32" s="512"/>
      <c r="D32" s="512"/>
      <c r="E32" s="512"/>
      <c r="F32" s="512"/>
      <c r="G32" s="165">
        <f>+INDEX(DataEx!$1:$1048576,MATCH('2020'!$A32,DataEx!$D:$D,0),MATCH('2020'!G$6,DataEx!$7:$7,0))</f>
        <v>476603.42</v>
      </c>
      <c r="H32" s="165">
        <f>+INDEX(DataEx!$1:$1048576,MATCH('2020'!$A32,DataEx!$D:$D,0),MATCH('2020'!H$6,DataEx!$7:$7,0))</f>
        <v>1082169.6499999999</v>
      </c>
      <c r="I32" s="165">
        <f>+INDEX(DataEx!$1:$1048576,MATCH('2020'!$A32,DataEx!$D:$D,0),MATCH('2020'!I$6,DataEx!$7:$7,0))</f>
        <v>1109472.33</v>
      </c>
      <c r="J32" s="165">
        <f>+INDEX(DataEx!$1:$1048576,MATCH('2020'!$A32,DataEx!$D:$D,0),MATCH('2020'!J$6,DataEx!$7:$7,0))</f>
        <v>652598.81999999995</v>
      </c>
      <c r="K32" s="165">
        <f>+INDEX(DataEx!$1:$1048576,MATCH('2020'!$A32,DataEx!$D:$D,0),MATCH('2020'!K$6,DataEx!$7:$7,0))</f>
        <v>376000.24</v>
      </c>
      <c r="L32" s="165">
        <f>+INDEX(DataEx!$1:$1048576,MATCH('2020'!$A32,DataEx!$D:$D,0),MATCH('2020'!L$6,DataEx!$7:$7,0))</f>
        <v>1295833.8</v>
      </c>
      <c r="M32" s="165">
        <f>+INDEX(DataEx!$1:$1048576,MATCH('2020'!$A32,DataEx!$D:$D,0),MATCH('2020'!M$6,DataEx!$7:$7,0))</f>
        <v>1296633.58</v>
      </c>
      <c r="N32" s="165">
        <f>+INDEX(DataEx!$1:$1048576,MATCH('2020'!$A32,DataEx!$D:$D,0),MATCH('2020'!N$6,DataEx!$7:$7,0))</f>
        <v>0</v>
      </c>
      <c r="O32" s="165">
        <f>+INDEX(DataEx!$1:$1048576,MATCH('2020'!$A32,DataEx!$D:$D,0),MATCH('2020'!O$6,DataEx!$7:$7,0))</f>
        <v>0</v>
      </c>
      <c r="P32" s="165">
        <f>+INDEX(DataEx!$1:$1048576,MATCH('2020'!$A32,DataEx!$D:$D,0),MATCH('2020'!P$6,DataEx!$7:$7,0))</f>
        <v>0</v>
      </c>
      <c r="Q32" s="165">
        <f>+INDEX(DataEx!$1:$1048576,MATCH('2020'!$A32,DataEx!$D:$D,0),MATCH('2020'!Q$6,DataEx!$7:$7,0))</f>
        <v>0</v>
      </c>
      <c r="R32" s="165">
        <f>+INDEX(DataEx!$1:$1048576,MATCH('2020'!$A32,DataEx!$D:$D,0),MATCH('2020'!R$6,DataEx!$7:$7,0))</f>
        <v>0</v>
      </c>
      <c r="S32" s="244">
        <f t="shared" si="3"/>
        <v>6289311.8399999999</v>
      </c>
      <c r="T32" s="455">
        <f t="shared" si="4"/>
        <v>0.13650753890564971</v>
      </c>
      <c r="U32" s="307"/>
    </row>
    <row r="33" spans="1:23">
      <c r="A33" s="152">
        <v>413</v>
      </c>
      <c r="B33" s="511" t="str">
        <f>+VLOOKUP($A33,Master!$D$28:$G$224,4,FALSE)</f>
        <v>Rashodi za materijal</v>
      </c>
      <c r="C33" s="512"/>
      <c r="D33" s="512"/>
      <c r="E33" s="512"/>
      <c r="F33" s="512"/>
      <c r="G33" s="165">
        <f>+INDEX(DataEx!$1:$1048576,MATCH('2020'!$A33,DataEx!$D:$D,0),MATCH('2020'!G$6,DataEx!$7:$7,0))</f>
        <v>845574.4</v>
      </c>
      <c r="H33" s="165">
        <f>+INDEX(DataEx!$1:$1048576,MATCH('2020'!$A33,DataEx!$D:$D,0),MATCH('2020'!H$6,DataEx!$7:$7,0))</f>
        <v>4271561.3099999996</v>
      </c>
      <c r="I33" s="165">
        <f>+INDEX(DataEx!$1:$1048576,MATCH('2020'!$A33,DataEx!$D:$D,0),MATCH('2020'!I$6,DataEx!$7:$7,0))</f>
        <v>2456800.5</v>
      </c>
      <c r="J33" s="165">
        <f>+INDEX(DataEx!$1:$1048576,MATCH('2020'!$A33,DataEx!$D:$D,0),MATCH('2020'!J$6,DataEx!$7:$7,0))</f>
        <v>3001224.56</v>
      </c>
      <c r="K33" s="165">
        <f>+INDEX(DataEx!$1:$1048576,MATCH('2020'!$A33,DataEx!$D:$D,0),MATCH('2020'!K$6,DataEx!$7:$7,0))</f>
        <v>1835726.56</v>
      </c>
      <c r="L33" s="165">
        <f>+INDEX(DataEx!$1:$1048576,MATCH('2020'!$A33,DataEx!$D:$D,0),MATCH('2020'!L$6,DataEx!$7:$7,0))</f>
        <v>2091814.74</v>
      </c>
      <c r="M33" s="165">
        <f>+INDEX(DataEx!$1:$1048576,MATCH('2020'!$A33,DataEx!$D:$D,0),MATCH('2020'!M$6,DataEx!$7:$7,0))</f>
        <v>3588657.16</v>
      </c>
      <c r="N33" s="165">
        <f>+INDEX(DataEx!$1:$1048576,MATCH('2020'!$A33,DataEx!$D:$D,0),MATCH('2020'!N$6,DataEx!$7:$7,0))</f>
        <v>0</v>
      </c>
      <c r="O33" s="165">
        <f>+INDEX(DataEx!$1:$1048576,MATCH('2020'!$A33,DataEx!$D:$D,0),MATCH('2020'!O$6,DataEx!$7:$7,0))</f>
        <v>0</v>
      </c>
      <c r="P33" s="165">
        <f>+INDEX(DataEx!$1:$1048576,MATCH('2020'!$A33,DataEx!$D:$D,0),MATCH('2020'!P$6,DataEx!$7:$7,0))</f>
        <v>0</v>
      </c>
      <c r="Q33" s="165">
        <f>+INDEX(DataEx!$1:$1048576,MATCH('2020'!$A33,DataEx!$D:$D,0),MATCH('2020'!Q$6,DataEx!$7:$7,0))</f>
        <v>0</v>
      </c>
      <c r="R33" s="165">
        <f>+INDEX(DataEx!$1:$1048576,MATCH('2020'!$A33,DataEx!$D:$D,0),MATCH('2020'!R$6,DataEx!$7:$7,0))</f>
        <v>0</v>
      </c>
      <c r="S33" s="244">
        <f t="shared" si="3"/>
        <v>18091359.23</v>
      </c>
      <c r="T33" s="455">
        <f t="shared" si="4"/>
        <v>0.39266727215505831</v>
      </c>
      <c r="U33" s="325"/>
      <c r="V33" s="305"/>
    </row>
    <row r="34" spans="1:23" s="379" customFormat="1">
      <c r="A34" s="378">
        <v>414</v>
      </c>
      <c r="B34" s="582" t="str">
        <f>+VLOOKUP($A34,Master!$D$28:$G$224,4,FALSE)</f>
        <v>Rashodi za usluge</v>
      </c>
      <c r="C34" s="583"/>
      <c r="D34" s="583"/>
      <c r="E34" s="583"/>
      <c r="F34" s="583"/>
      <c r="G34" s="165">
        <f>+INDEX(DataEx!$1:$1048576,MATCH('2020'!$A34,DataEx!$D:$D,0),MATCH('2020'!G$6,DataEx!$7:$7,0))</f>
        <v>1526609.67</v>
      </c>
      <c r="H34" s="165">
        <f>+INDEX(DataEx!$1:$1048576,MATCH('2020'!$A34,DataEx!$D:$D,0),MATCH('2020'!H$6,DataEx!$7:$7,0))</f>
        <v>5800030.7699999996</v>
      </c>
      <c r="I34" s="165">
        <f>+INDEX(DataEx!$1:$1048576,MATCH('2020'!$A34,DataEx!$D:$D,0),MATCH('2020'!I$6,DataEx!$7:$7,0))</f>
        <v>6227024.2599999998</v>
      </c>
      <c r="J34" s="165">
        <f>+INDEX(DataEx!$1:$1048576,MATCH('2020'!$A34,DataEx!$D:$D,0),MATCH('2020'!J$6,DataEx!$7:$7,0))</f>
        <v>3735755.56</v>
      </c>
      <c r="K34" s="165">
        <f>+INDEX(DataEx!$1:$1048576,MATCH('2020'!$A34,DataEx!$D:$D,0),MATCH('2020'!K$6,DataEx!$7:$7,0))</f>
        <v>13077926.789999999</v>
      </c>
      <c r="L34" s="165">
        <f>+INDEX(DataEx!$1:$1048576,MATCH('2020'!$A34,DataEx!$D:$D,0),MATCH('2020'!L$6,DataEx!$7:$7,0))</f>
        <v>5887324.7699999996</v>
      </c>
      <c r="M34" s="165">
        <f>+INDEX(DataEx!$1:$1048576,MATCH('2020'!$A34,DataEx!$D:$D,0),MATCH('2020'!M$6,DataEx!$7:$7,0))</f>
        <v>6035686.0800000001</v>
      </c>
      <c r="N34" s="165">
        <f>+INDEX(DataEx!$1:$1048576,MATCH('2020'!$A34,DataEx!$D:$D,0),MATCH('2020'!N$6,DataEx!$7:$7,0))</f>
        <v>0</v>
      </c>
      <c r="O34" s="165">
        <f>+INDEX(DataEx!$1:$1048576,MATCH('2020'!$A34,DataEx!$D:$D,0),MATCH('2020'!O$6,DataEx!$7:$7,0))</f>
        <v>0</v>
      </c>
      <c r="P34" s="165">
        <f>+INDEX(DataEx!$1:$1048576,MATCH('2020'!$A34,DataEx!$D:$D,0),MATCH('2020'!P$6,DataEx!$7:$7,0))</f>
        <v>0</v>
      </c>
      <c r="Q34" s="165">
        <f>+INDEX(DataEx!$1:$1048576,MATCH('2020'!$A34,DataEx!$D:$D,0),MATCH('2020'!Q$6,DataEx!$7:$7,0))</f>
        <v>0</v>
      </c>
      <c r="R34" s="165">
        <f>+INDEX(DataEx!$1:$1048576,MATCH('2020'!$A34,DataEx!$D:$D,0),MATCH('2020'!R$6,DataEx!$7:$7,0))</f>
        <v>0</v>
      </c>
      <c r="S34" s="244">
        <f t="shared" si="3"/>
        <v>42290357.899999991</v>
      </c>
      <c r="T34" s="455">
        <f t="shared" si="4"/>
        <v>0.91789894081132106</v>
      </c>
      <c r="U34" s="325"/>
    </row>
    <row r="35" spans="1:23">
      <c r="A35" s="152">
        <v>415</v>
      </c>
      <c r="B35" s="511" t="str">
        <f>+VLOOKUP($A35,Master!$D$28:$G$224,4,FALSE)</f>
        <v>Rashodi za tekuće održavanje</v>
      </c>
      <c r="C35" s="512"/>
      <c r="D35" s="512"/>
      <c r="E35" s="512"/>
      <c r="F35" s="512"/>
      <c r="G35" s="165">
        <f>+INDEX(DataEx!$1:$1048576,MATCH('2020'!$A35,DataEx!$D:$D,0),MATCH('2020'!G$6,DataEx!$7:$7,0))</f>
        <v>108691.98</v>
      </c>
      <c r="H35" s="165">
        <f>+INDEX(DataEx!$1:$1048576,MATCH('2020'!$A35,DataEx!$D:$D,0),MATCH('2020'!H$6,DataEx!$7:$7,0))</f>
        <v>2265483.7400000002</v>
      </c>
      <c r="I35" s="165">
        <f>+INDEX(DataEx!$1:$1048576,MATCH('2020'!$A35,DataEx!$D:$D,0),MATCH('2020'!I$6,DataEx!$7:$7,0))</f>
        <v>1016574.39</v>
      </c>
      <c r="J35" s="165">
        <f>+INDEX(DataEx!$1:$1048576,MATCH('2020'!$A35,DataEx!$D:$D,0),MATCH('2020'!J$6,DataEx!$7:$7,0))</f>
        <v>2804355.68</v>
      </c>
      <c r="K35" s="165">
        <f>+INDEX(DataEx!$1:$1048576,MATCH('2020'!$A35,DataEx!$D:$D,0),MATCH('2020'!K$6,DataEx!$7:$7,0))</f>
        <v>1877727.17</v>
      </c>
      <c r="L35" s="165">
        <f>+INDEX(DataEx!$1:$1048576,MATCH('2020'!$A35,DataEx!$D:$D,0),MATCH('2020'!L$6,DataEx!$7:$7,0))</f>
        <v>1791066.21</v>
      </c>
      <c r="M35" s="165">
        <f>+INDEX(DataEx!$1:$1048576,MATCH('2020'!$A35,DataEx!$D:$D,0),MATCH('2020'!M$6,DataEx!$7:$7,0))</f>
        <v>2157134.41</v>
      </c>
      <c r="N35" s="165">
        <f>+INDEX(DataEx!$1:$1048576,MATCH('2020'!$A35,DataEx!$D:$D,0),MATCH('2020'!N$6,DataEx!$7:$7,0))</f>
        <v>0</v>
      </c>
      <c r="O35" s="165">
        <f>+INDEX(DataEx!$1:$1048576,MATCH('2020'!$A35,DataEx!$D:$D,0),MATCH('2020'!O$6,DataEx!$7:$7,0))</f>
        <v>0</v>
      </c>
      <c r="P35" s="165">
        <f>+INDEX(DataEx!$1:$1048576,MATCH('2020'!$A35,DataEx!$D:$D,0),MATCH('2020'!P$6,DataEx!$7:$7,0))</f>
        <v>0</v>
      </c>
      <c r="Q35" s="165">
        <f>+INDEX(DataEx!$1:$1048576,MATCH('2020'!$A35,DataEx!$D:$D,0),MATCH('2020'!Q$6,DataEx!$7:$7,0))</f>
        <v>0</v>
      </c>
      <c r="R35" s="165">
        <f>+INDEX(DataEx!$1:$1048576,MATCH('2020'!$A35,DataEx!$D:$D,0),MATCH('2020'!R$6,DataEx!$7:$7,0))</f>
        <v>0</v>
      </c>
      <c r="S35" s="244">
        <f t="shared" si="3"/>
        <v>12021033.580000002</v>
      </c>
      <c r="T35" s="455">
        <f t="shared" si="4"/>
        <v>0.26091275975083028</v>
      </c>
      <c r="U35" s="325"/>
    </row>
    <row r="36" spans="1:23">
      <c r="A36" s="152">
        <v>416</v>
      </c>
      <c r="B36" s="511" t="str">
        <f>+VLOOKUP($A36,Master!$D$28:$G$224,4,FALSE)</f>
        <v>Kamate</v>
      </c>
      <c r="C36" s="512"/>
      <c r="D36" s="512"/>
      <c r="E36" s="512"/>
      <c r="F36" s="512"/>
      <c r="G36" s="165">
        <f>+INDEX(DataEx!$1:$1048576,MATCH('2020'!$A36,DataEx!$D:$D,0),MATCH('2020'!G$6,DataEx!$7:$7,0))</f>
        <v>7654845.3899999997</v>
      </c>
      <c r="H36" s="165">
        <f>+INDEX(DataEx!$1:$1048576,MATCH('2020'!$A36,DataEx!$D:$D,0),MATCH('2020'!H$6,DataEx!$7:$7,0))</f>
        <v>1839801.88</v>
      </c>
      <c r="I36" s="165">
        <f>+INDEX(DataEx!$1:$1048576,MATCH('2020'!$A36,DataEx!$D:$D,0),MATCH('2020'!I$6,DataEx!$7:$7,0))</f>
        <v>27475960.399999999</v>
      </c>
      <c r="J36" s="165">
        <f>+INDEX(DataEx!$1:$1048576,MATCH('2020'!$A36,DataEx!$D:$D,0),MATCH('2020'!J$6,DataEx!$7:$7,0))</f>
        <v>22559197.739999998</v>
      </c>
      <c r="K36" s="165">
        <f>+INDEX(DataEx!$1:$1048576,MATCH('2020'!$A36,DataEx!$D:$D,0),MATCH('2020'!K$6,DataEx!$7:$7,0))</f>
        <v>1656916.58</v>
      </c>
      <c r="L36" s="165">
        <f>+INDEX(DataEx!$1:$1048576,MATCH('2020'!$A36,DataEx!$D:$D,0),MATCH('2020'!L$6,DataEx!$7:$7,0))</f>
        <v>5341737.45</v>
      </c>
      <c r="M36" s="165">
        <f>+INDEX(DataEx!$1:$1048576,MATCH('2020'!$A36,DataEx!$D:$D,0),MATCH('2020'!M$6,DataEx!$7:$7,0))</f>
        <v>7761042.9900000002</v>
      </c>
      <c r="N36" s="165">
        <f>+INDEX(DataEx!$1:$1048576,MATCH('2020'!$A36,DataEx!$D:$D,0),MATCH('2020'!N$6,DataEx!$7:$7,0))</f>
        <v>0</v>
      </c>
      <c r="O36" s="165">
        <f>+INDEX(DataEx!$1:$1048576,MATCH('2020'!$A36,DataEx!$D:$D,0),MATCH('2020'!O$6,DataEx!$7:$7,0))</f>
        <v>0</v>
      </c>
      <c r="P36" s="165">
        <f>+INDEX(DataEx!$1:$1048576,MATCH('2020'!$A36,DataEx!$D:$D,0),MATCH('2020'!P$6,DataEx!$7:$7,0))</f>
        <v>0</v>
      </c>
      <c r="Q36" s="165">
        <f>+INDEX(DataEx!$1:$1048576,MATCH('2020'!$A36,DataEx!$D:$D,0),MATCH('2020'!Q$6,DataEx!$7:$7,0))</f>
        <v>0</v>
      </c>
      <c r="R36" s="165">
        <f>+INDEX(DataEx!$1:$1048576,MATCH('2020'!$A36,DataEx!$D:$D,0),MATCH('2020'!R$6,DataEx!$7:$7,0))</f>
        <v>0</v>
      </c>
      <c r="S36" s="244">
        <f>+SUM(G36:R36)</f>
        <v>74289502.429999992</v>
      </c>
      <c r="T36" s="455">
        <f t="shared" si="4"/>
        <v>1.6124303264384778</v>
      </c>
      <c r="U36" s="325"/>
    </row>
    <row r="37" spans="1:23">
      <c r="A37" s="152">
        <v>417</v>
      </c>
      <c r="B37" s="511" t="str">
        <f>+VLOOKUP($A37,Master!$D$28:$G$224,4,FALSE)</f>
        <v>Renta</v>
      </c>
      <c r="C37" s="512"/>
      <c r="D37" s="512"/>
      <c r="E37" s="512"/>
      <c r="F37" s="512"/>
      <c r="G37" s="165">
        <f>+INDEX(DataEx!$1:$1048576,MATCH('2020'!$A37,DataEx!$D:$D,0),MATCH('2020'!G$6,DataEx!$7:$7,0))</f>
        <v>616777.93000000005</v>
      </c>
      <c r="H37" s="165">
        <f>+INDEX(DataEx!$1:$1048576,MATCH('2020'!$A37,DataEx!$D:$D,0),MATCH('2020'!H$6,DataEx!$7:$7,0))</f>
        <v>930050.26</v>
      </c>
      <c r="I37" s="165">
        <f>+INDEX(DataEx!$1:$1048576,MATCH('2020'!$A37,DataEx!$D:$D,0),MATCH('2020'!I$6,DataEx!$7:$7,0))</f>
        <v>896586.65</v>
      </c>
      <c r="J37" s="165">
        <f>+INDEX(DataEx!$1:$1048576,MATCH('2020'!$A37,DataEx!$D:$D,0),MATCH('2020'!J$6,DataEx!$7:$7,0))</f>
        <v>972131.72</v>
      </c>
      <c r="K37" s="165">
        <f>+INDEX(DataEx!$1:$1048576,MATCH('2020'!$A37,DataEx!$D:$D,0),MATCH('2020'!K$6,DataEx!$7:$7,0))</f>
        <v>769427.2</v>
      </c>
      <c r="L37" s="165">
        <f>+INDEX(DataEx!$1:$1048576,MATCH('2020'!$A37,DataEx!$D:$D,0),MATCH('2020'!L$6,DataEx!$7:$7,0))</f>
        <v>795087.54</v>
      </c>
      <c r="M37" s="165">
        <f>+INDEX(DataEx!$1:$1048576,MATCH('2020'!$A37,DataEx!$D:$D,0),MATCH('2020'!M$6,DataEx!$7:$7,0))</f>
        <v>1219818.73</v>
      </c>
      <c r="N37" s="165">
        <f>+INDEX(DataEx!$1:$1048576,MATCH('2020'!$A37,DataEx!$D:$D,0),MATCH('2020'!N$6,DataEx!$7:$7,0))</f>
        <v>0</v>
      </c>
      <c r="O37" s="165">
        <f>+INDEX(DataEx!$1:$1048576,MATCH('2020'!$A37,DataEx!$D:$D,0),MATCH('2020'!O$6,DataEx!$7:$7,0))</f>
        <v>0</v>
      </c>
      <c r="P37" s="165">
        <f>+INDEX(DataEx!$1:$1048576,MATCH('2020'!$A37,DataEx!$D:$D,0),MATCH('2020'!P$6,DataEx!$7:$7,0))</f>
        <v>0</v>
      </c>
      <c r="Q37" s="165">
        <f>+INDEX(DataEx!$1:$1048576,MATCH('2020'!$A37,DataEx!$D:$D,0),MATCH('2020'!Q$6,DataEx!$7:$7,0))</f>
        <v>0</v>
      </c>
      <c r="R37" s="165">
        <f>+INDEX(DataEx!$1:$1048576,MATCH('2020'!$A37,DataEx!$D:$D,0),MATCH('2020'!R$6,DataEx!$7:$7,0))</f>
        <v>0</v>
      </c>
      <c r="S37" s="244">
        <f t="shared" si="3"/>
        <v>6199880.0299999993</v>
      </c>
      <c r="T37" s="455">
        <f t="shared" si="4"/>
        <v>0.13456644954745728</v>
      </c>
      <c r="U37" s="325"/>
    </row>
    <row r="38" spans="1:23">
      <c r="A38" s="152">
        <v>418</v>
      </c>
      <c r="B38" s="511" t="str">
        <f>+VLOOKUP($A38,Master!$D$28:$G$224,4,FALSE)</f>
        <v>Subvencije</v>
      </c>
      <c r="C38" s="512"/>
      <c r="D38" s="512"/>
      <c r="E38" s="512"/>
      <c r="F38" s="512"/>
      <c r="G38" s="165">
        <f>+INDEX(DataEx!$1:$1048576,MATCH('2020'!$A38,DataEx!$D:$D,0),MATCH('2020'!G$6,DataEx!$7:$7,0))</f>
        <v>186907.92</v>
      </c>
      <c r="H38" s="165">
        <f>+INDEX(DataEx!$1:$1048576,MATCH('2020'!$A38,DataEx!$D:$D,0),MATCH('2020'!H$6,DataEx!$7:$7,0))</f>
        <v>1211715.27</v>
      </c>
      <c r="I38" s="165">
        <f>+INDEX(DataEx!$1:$1048576,MATCH('2020'!$A38,DataEx!$D:$D,0),MATCH('2020'!I$6,DataEx!$7:$7,0))</f>
        <v>1425211.49</v>
      </c>
      <c r="J38" s="165">
        <f>+INDEX(DataEx!$1:$1048576,MATCH('2020'!$A38,DataEx!$D:$D,0),MATCH('2020'!J$6,DataEx!$7:$7,0))</f>
        <v>5065576.53</v>
      </c>
      <c r="K38" s="165">
        <f>+INDEX(DataEx!$1:$1048576,MATCH('2020'!$A38,DataEx!$D:$D,0),MATCH('2020'!K$6,DataEx!$7:$7,0))</f>
        <v>1512180.75</v>
      </c>
      <c r="L38" s="165">
        <f>+INDEX(DataEx!$1:$1048576,MATCH('2020'!$A38,DataEx!$D:$D,0),MATCH('2020'!L$6,DataEx!$7:$7,0))</f>
        <v>2801785.17</v>
      </c>
      <c r="M38" s="165">
        <f>+INDEX(DataEx!$1:$1048576,MATCH('2020'!$A38,DataEx!$D:$D,0),MATCH('2020'!M$6,DataEx!$7:$7,0))</f>
        <v>1918061.81</v>
      </c>
      <c r="N38" s="165">
        <f>+INDEX(DataEx!$1:$1048576,MATCH('2020'!$A38,DataEx!$D:$D,0),MATCH('2020'!N$6,DataEx!$7:$7,0))</f>
        <v>0</v>
      </c>
      <c r="O38" s="165">
        <f>+INDEX(DataEx!$1:$1048576,MATCH('2020'!$A38,DataEx!$D:$D,0),MATCH('2020'!O$6,DataEx!$7:$7,0))</f>
        <v>0</v>
      </c>
      <c r="P38" s="165">
        <f>+INDEX(DataEx!$1:$1048576,MATCH('2020'!$A38,DataEx!$D:$D,0),MATCH('2020'!P$6,DataEx!$7:$7,0))</f>
        <v>0</v>
      </c>
      <c r="Q38" s="165">
        <f>+INDEX(DataEx!$1:$1048576,MATCH('2020'!$A38,DataEx!$D:$D,0),MATCH('2020'!Q$6,DataEx!$7:$7,0))</f>
        <v>0</v>
      </c>
      <c r="R38" s="165">
        <f>+INDEX(DataEx!$1:$1048576,MATCH('2020'!$A38,DataEx!$D:$D,0),MATCH('2020'!R$6,DataEx!$7:$7,0))</f>
        <v>0</v>
      </c>
      <c r="S38" s="244">
        <f t="shared" si="3"/>
        <v>14121438.940000001</v>
      </c>
      <c r="T38" s="455">
        <f t="shared" si="4"/>
        <v>0.30650139864996856</v>
      </c>
      <c r="U38" s="325"/>
    </row>
    <row r="39" spans="1:23" s="379" customFormat="1">
      <c r="A39" s="378">
        <v>419</v>
      </c>
      <c r="B39" s="582" t="str">
        <f>+VLOOKUP($A39,Master!$D$28:$G$224,4,FALSE)</f>
        <v>Ostali izdaci</v>
      </c>
      <c r="C39" s="583"/>
      <c r="D39" s="583"/>
      <c r="E39" s="583"/>
      <c r="F39" s="583"/>
      <c r="G39" s="165">
        <f>+INDEX(DataEx!$1:$1048576,MATCH('2020'!$A39,DataEx!$D:$D,0),MATCH('2020'!G$6,DataEx!$7:$7,0))</f>
        <v>1397051.29</v>
      </c>
      <c r="H39" s="165">
        <f>+INDEX(DataEx!$1:$1048576,MATCH('2020'!$A39,DataEx!$D:$D,0),MATCH('2020'!H$6,DataEx!$7:$7,0))</f>
        <v>3848578.53</v>
      </c>
      <c r="I39" s="165">
        <f>+INDEX(DataEx!$1:$1048576,MATCH('2020'!$A39,DataEx!$D:$D,0),MATCH('2020'!I$6,DataEx!$7:$7,0))</f>
        <v>3215082.08</v>
      </c>
      <c r="J39" s="165">
        <f>+INDEX(DataEx!$1:$1048576,MATCH('2020'!$A39,DataEx!$D:$D,0),MATCH('2020'!J$6,DataEx!$7:$7,0))</f>
        <v>3945513.03</v>
      </c>
      <c r="K39" s="165">
        <f>+INDEX(DataEx!$1:$1048576,MATCH('2020'!$A39,DataEx!$D:$D,0),MATCH('2020'!K$6,DataEx!$7:$7,0))</f>
        <v>3372954.89</v>
      </c>
      <c r="L39" s="165">
        <f>+INDEX(DataEx!$1:$1048576,MATCH('2020'!$A39,DataEx!$D:$D,0),MATCH('2020'!L$6,DataEx!$7:$7,0))</f>
        <v>6447553.6200000001</v>
      </c>
      <c r="M39" s="165">
        <f>+INDEX(DataEx!$1:$1048576,MATCH('2020'!$A39,DataEx!$D:$D,0),MATCH('2020'!M$6,DataEx!$7:$7,0))</f>
        <v>5616705.2599999998</v>
      </c>
      <c r="N39" s="165">
        <f>+INDEX(DataEx!$1:$1048576,MATCH('2020'!$A39,DataEx!$D:$D,0),MATCH('2020'!N$6,DataEx!$7:$7,0))</f>
        <v>0</v>
      </c>
      <c r="O39" s="165">
        <f>+INDEX(DataEx!$1:$1048576,MATCH('2020'!$A39,DataEx!$D:$D,0),MATCH('2020'!O$6,DataEx!$7:$7,0))</f>
        <v>0</v>
      </c>
      <c r="P39" s="165">
        <f>+INDEX(DataEx!$1:$1048576,MATCH('2020'!$A39,DataEx!$D:$D,0),MATCH('2020'!P$6,DataEx!$7:$7,0))</f>
        <v>0</v>
      </c>
      <c r="Q39" s="165">
        <f>+INDEX(DataEx!$1:$1048576,MATCH('2020'!$A39,DataEx!$D:$D,0),MATCH('2020'!Q$6,DataEx!$7:$7,0))</f>
        <v>0</v>
      </c>
      <c r="R39" s="165">
        <f>+INDEX(DataEx!$1:$1048576,MATCH('2020'!$A39,DataEx!$D:$D,0),MATCH('2020'!R$6,DataEx!$7:$7,0))</f>
        <v>0</v>
      </c>
      <c r="S39" s="244">
        <f t="shared" si="3"/>
        <v>27843438.700000003</v>
      </c>
      <c r="T39" s="455">
        <f t="shared" si="4"/>
        <v>0.60433309530527646</v>
      </c>
      <c r="U39" s="325"/>
    </row>
    <row r="40" spans="1:23">
      <c r="A40" s="152">
        <v>42</v>
      </c>
      <c r="B40" s="507" t="str">
        <f>+VLOOKUP($A40,Master!$D$28:$G$224,4,FALSE)</f>
        <v>Transferi za socijalnu zaštitu</v>
      </c>
      <c r="C40" s="508"/>
      <c r="D40" s="508"/>
      <c r="E40" s="508"/>
      <c r="F40" s="508"/>
      <c r="G40" s="195">
        <f>+SUM(G41:G45)</f>
        <v>43981994.083999991</v>
      </c>
      <c r="H40" s="195">
        <f t="shared" ref="H40:R40" si="7">+SUM(H41:H45)</f>
        <v>47700409.223999992</v>
      </c>
      <c r="I40" s="195">
        <f t="shared" si="7"/>
        <v>46614790.754000008</v>
      </c>
      <c r="J40" s="177">
        <f t="shared" si="7"/>
        <v>46190234.303999998</v>
      </c>
      <c r="K40" s="195">
        <f t="shared" si="7"/>
        <v>45099435.813999996</v>
      </c>
      <c r="L40" s="195">
        <f t="shared" si="7"/>
        <v>45893631.064000003</v>
      </c>
      <c r="M40" s="195">
        <f t="shared" si="7"/>
        <v>46548598.713999994</v>
      </c>
      <c r="N40" s="195">
        <f t="shared" si="7"/>
        <v>0</v>
      </c>
      <c r="O40" s="195">
        <f t="shared" si="7"/>
        <v>0</v>
      </c>
      <c r="P40" s="195">
        <f t="shared" si="7"/>
        <v>0</v>
      </c>
      <c r="Q40" s="195">
        <f t="shared" si="7"/>
        <v>0</v>
      </c>
      <c r="R40" s="249">
        <f t="shared" si="7"/>
        <v>0</v>
      </c>
      <c r="S40" s="245">
        <f t="shared" si="3"/>
        <v>322029093.95799994</v>
      </c>
      <c r="T40" s="456">
        <f t="shared" si="4"/>
        <v>6.9895403806567824</v>
      </c>
      <c r="W40" s="323"/>
    </row>
    <row r="41" spans="1:23">
      <c r="A41" s="152">
        <v>421</v>
      </c>
      <c r="B41" s="511" t="str">
        <f>+VLOOKUP($A41,Master!$D$28:$G$224,4,FALSE)</f>
        <v>Prava iz oblasti socijalne zaštite</v>
      </c>
      <c r="C41" s="512"/>
      <c r="D41" s="512"/>
      <c r="E41" s="512"/>
      <c r="F41" s="512"/>
      <c r="G41" s="165">
        <f>+INDEX(DataEx!$1:$1048576,MATCH('2020'!$A41,DataEx!$D:$D,0),MATCH('2020'!G$6,DataEx!$7:$7,0))</f>
        <v>6448137.3300000001</v>
      </c>
      <c r="H41" s="165">
        <f>+INDEX(DataEx!$1:$1048576,MATCH('2020'!$A41,DataEx!$D:$D,0),MATCH('2020'!H$6,DataEx!$7:$7,0))</f>
        <v>7174722.5199999996</v>
      </c>
      <c r="I41" s="165">
        <f>+INDEX(DataEx!$1:$1048576,MATCH('2020'!$A41,DataEx!$D:$D,0),MATCH('2020'!I$6,DataEx!$7:$7,0))</f>
        <v>6752335.3300000001</v>
      </c>
      <c r="J41" s="165">
        <f>+INDEX(DataEx!$1:$1048576,MATCH('2020'!$A41,DataEx!$D:$D,0),MATCH('2020'!J$6,DataEx!$7:$7,0))</f>
        <v>6378584.3399999999</v>
      </c>
      <c r="K41" s="165">
        <f>+INDEX(DataEx!$1:$1048576,MATCH('2020'!$A41,DataEx!$D:$D,0),MATCH('2020'!K$6,DataEx!$7:$7,0))</f>
        <v>5976072.2199999997</v>
      </c>
      <c r="L41" s="165">
        <f>+INDEX(DataEx!$1:$1048576,MATCH('2020'!$A41,DataEx!$D:$D,0),MATCH('2020'!L$6,DataEx!$7:$7,0))</f>
        <v>6185136.4800000004</v>
      </c>
      <c r="M41" s="165">
        <f>+INDEX(DataEx!$1:$1048576,MATCH('2020'!$A41,DataEx!$D:$D,0),MATCH('2020'!M$6,DataEx!$7:$7,0))</f>
        <v>6808115.7000000002</v>
      </c>
      <c r="N41" s="165">
        <f>+INDEX(DataEx!$1:$1048576,MATCH('2020'!$A41,DataEx!$D:$D,0),MATCH('2020'!N$6,DataEx!$7:$7,0))</f>
        <v>0</v>
      </c>
      <c r="O41" s="165">
        <f>+INDEX(DataEx!$1:$1048576,MATCH('2020'!$A41,DataEx!$D:$D,0),MATCH('2020'!O$6,DataEx!$7:$7,0))</f>
        <v>0</v>
      </c>
      <c r="P41" s="165">
        <f>+INDEX(DataEx!$1:$1048576,MATCH('2020'!$A41,DataEx!$D:$D,0),MATCH('2020'!P$6,DataEx!$7:$7,0))</f>
        <v>0</v>
      </c>
      <c r="Q41" s="165">
        <f>+INDEX(DataEx!$1:$1048576,MATCH('2020'!$A41,DataEx!$D:$D,0),MATCH('2020'!Q$6,DataEx!$7:$7,0))</f>
        <v>0</v>
      </c>
      <c r="R41" s="165">
        <f>+INDEX(DataEx!$1:$1048576,MATCH('2020'!$A41,DataEx!$D:$D,0),MATCH('2020'!R$6,DataEx!$7:$7,0))</f>
        <v>0</v>
      </c>
      <c r="S41" s="244">
        <f t="shared" si="3"/>
        <v>45723103.920000002</v>
      </c>
      <c r="T41" s="455">
        <f t="shared" si="4"/>
        <v>0.99240561543637273</v>
      </c>
    </row>
    <row r="42" spans="1:23">
      <c r="A42" s="152">
        <v>422</v>
      </c>
      <c r="B42" s="511" t="str">
        <f>+VLOOKUP($A42,Master!$D$28:$G$224,4,FALSE)</f>
        <v>Sredstva za tehnološke viškove</v>
      </c>
      <c r="C42" s="512"/>
      <c r="D42" s="512"/>
      <c r="E42" s="512"/>
      <c r="F42" s="512"/>
      <c r="G42" s="165">
        <f>+INDEX(DataEx!$1:$1048576,MATCH('2020'!$A42,DataEx!$D:$D,0),MATCH('2020'!G$6,DataEx!$7:$7,0))</f>
        <v>54255.6</v>
      </c>
      <c r="H42" s="165">
        <f>+INDEX(DataEx!$1:$1048576,MATCH('2020'!$A42,DataEx!$D:$D,0),MATCH('2020'!H$6,DataEx!$7:$7,0))</f>
        <v>1607182</v>
      </c>
      <c r="I42" s="165">
        <f>+INDEX(DataEx!$1:$1048576,MATCH('2020'!$A42,DataEx!$D:$D,0),MATCH('2020'!I$6,DataEx!$7:$7,0))</f>
        <v>1602703.45</v>
      </c>
      <c r="J42" s="165">
        <f>+INDEX(DataEx!$1:$1048576,MATCH('2020'!$A42,DataEx!$D:$D,0),MATCH('2020'!J$6,DataEx!$7:$7,0))</f>
        <v>1448885.74</v>
      </c>
      <c r="K42" s="165">
        <f>+INDEX(DataEx!$1:$1048576,MATCH('2020'!$A42,DataEx!$D:$D,0),MATCH('2020'!K$6,DataEx!$7:$7,0))</f>
        <v>1413828.93</v>
      </c>
      <c r="L42" s="165">
        <f>+INDEX(DataEx!$1:$1048576,MATCH('2020'!$A42,DataEx!$D:$D,0),MATCH('2020'!L$6,DataEx!$7:$7,0))</f>
        <v>1505135.2</v>
      </c>
      <c r="M42" s="165">
        <f>+INDEX(DataEx!$1:$1048576,MATCH('2020'!$A42,DataEx!$D:$D,0),MATCH('2020'!M$6,DataEx!$7:$7,0))</f>
        <v>1640040.42</v>
      </c>
      <c r="N42" s="165">
        <f>+INDEX(DataEx!$1:$1048576,MATCH('2020'!$A42,DataEx!$D:$D,0),MATCH('2020'!N$6,DataEx!$7:$7,0))</f>
        <v>0</v>
      </c>
      <c r="O42" s="165">
        <f>+INDEX(DataEx!$1:$1048576,MATCH('2020'!$A42,DataEx!$D:$D,0),MATCH('2020'!O$6,DataEx!$7:$7,0))</f>
        <v>0</v>
      </c>
      <c r="P42" s="165">
        <f>+INDEX(DataEx!$1:$1048576,MATCH('2020'!$A42,DataEx!$D:$D,0),MATCH('2020'!P$6,DataEx!$7:$7,0))</f>
        <v>0</v>
      </c>
      <c r="Q42" s="165">
        <f>+INDEX(DataEx!$1:$1048576,MATCH('2020'!$A42,DataEx!$D:$D,0),MATCH('2020'!Q$6,DataEx!$7:$7,0))</f>
        <v>0</v>
      </c>
      <c r="R42" s="165">
        <f>+INDEX(DataEx!$1:$1048576,MATCH('2020'!$A42,DataEx!$D:$D,0),MATCH('2020'!R$6,DataEx!$7:$7,0))</f>
        <v>0</v>
      </c>
      <c r="S42" s="244">
        <f t="shared" si="3"/>
        <v>9272031.3399999999</v>
      </c>
      <c r="T42" s="455">
        <f t="shared" si="4"/>
        <v>0.20124652920365504</v>
      </c>
    </row>
    <row r="43" spans="1:23">
      <c r="A43" s="152">
        <v>423</v>
      </c>
      <c r="B43" s="511" t="str">
        <f>+VLOOKUP($A43,Master!$D$28:$G$224,4,FALSE)</f>
        <v>Prava iz oblasti penzijskog i invalidskog osiguranja</v>
      </c>
      <c r="C43" s="512"/>
      <c r="D43" s="512"/>
      <c r="E43" s="512"/>
      <c r="F43" s="512"/>
      <c r="G43" s="165">
        <f>+INDEX(DataEx!$1:$1048576,MATCH('2020'!$A43,DataEx!$D:$D,0),MATCH('2020'!G$6,DataEx!$7:$7,0))</f>
        <v>35112783.003999993</v>
      </c>
      <c r="H43" s="165">
        <f>+INDEX(DataEx!$1:$1048576,MATCH('2020'!$A43,DataEx!$D:$D,0),MATCH('2020'!H$6,DataEx!$7:$7,0))</f>
        <v>36248365.684</v>
      </c>
      <c r="I43" s="165">
        <f>+INDEX(DataEx!$1:$1048576,MATCH('2020'!$A43,DataEx!$D:$D,0),MATCH('2020'!I$6,DataEx!$7:$7,0))</f>
        <v>35757596.434</v>
      </c>
      <c r="J43" s="165">
        <f>+INDEX(DataEx!$1:$1048576,MATCH('2020'!$A43,DataEx!$D:$D,0),MATCH('2020'!J$6,DataEx!$7:$7,0))</f>
        <v>35574785.513999999</v>
      </c>
      <c r="K43" s="165">
        <f>+INDEX(DataEx!$1:$1048576,MATCH('2020'!$A43,DataEx!$D:$D,0),MATCH('2020'!K$6,DataEx!$7:$7,0))</f>
        <v>35560412.794</v>
      </c>
      <c r="L43" s="165">
        <f>+INDEX(DataEx!$1:$1048576,MATCH('2020'!$A43,DataEx!$D:$D,0),MATCH('2020'!L$6,DataEx!$7:$7,0))</f>
        <v>35558037.473999999</v>
      </c>
      <c r="M43" s="165">
        <f>+INDEX(DataEx!$1:$1048576,MATCH('2020'!$A43,DataEx!$D:$D,0),MATCH('2020'!M$6,DataEx!$7:$7,0))</f>
        <v>35634994.473999999</v>
      </c>
      <c r="N43" s="165">
        <f>+INDEX(DataEx!$1:$1048576,MATCH('2020'!$A43,DataEx!$D:$D,0),MATCH('2020'!N$6,DataEx!$7:$7,0))</f>
        <v>0</v>
      </c>
      <c r="O43" s="165">
        <f>+INDEX(DataEx!$1:$1048576,MATCH('2020'!$A43,DataEx!$D:$D,0),MATCH('2020'!O$6,DataEx!$7:$7,0))</f>
        <v>0</v>
      </c>
      <c r="P43" s="165">
        <f>+INDEX(DataEx!$1:$1048576,MATCH('2020'!$A43,DataEx!$D:$D,0),MATCH('2020'!P$6,DataEx!$7:$7,0))</f>
        <v>0</v>
      </c>
      <c r="Q43" s="165">
        <f>+INDEX(DataEx!$1:$1048576,MATCH('2020'!$A43,DataEx!$D:$D,0),MATCH('2020'!Q$6,DataEx!$7:$7,0))</f>
        <v>0</v>
      </c>
      <c r="R43" s="165">
        <f>+INDEX(DataEx!$1:$1048576,MATCH('2020'!$A43,DataEx!$D:$D,0),MATCH('2020'!R$6,DataEx!$7:$7,0))</f>
        <v>0</v>
      </c>
      <c r="S43" s="244">
        <f t="shared" si="3"/>
        <v>249446975.37799999</v>
      </c>
      <c r="T43" s="455">
        <f t="shared" si="4"/>
        <v>5.4141682846352523</v>
      </c>
    </row>
    <row r="44" spans="1:23">
      <c r="A44" s="152">
        <v>424</v>
      </c>
      <c r="B44" s="511" t="str">
        <f>+VLOOKUP($A44,Master!$D$28:$G$224,4,FALSE)</f>
        <v>Ostala prava iz oblasti zdravstvene zaštite</v>
      </c>
      <c r="C44" s="512"/>
      <c r="D44" s="512"/>
      <c r="E44" s="512"/>
      <c r="F44" s="512"/>
      <c r="G44" s="165">
        <f>+INDEX(DataEx!$1:$1048576,MATCH('2020'!$A44,DataEx!$D:$D,0),MATCH('2020'!G$6,DataEx!$7:$7,0))</f>
        <v>1621388.9</v>
      </c>
      <c r="H44" s="165">
        <f>+INDEX(DataEx!$1:$1048576,MATCH('2020'!$A44,DataEx!$D:$D,0),MATCH('2020'!H$6,DataEx!$7:$7,0))</f>
        <v>1831428.58</v>
      </c>
      <c r="I44" s="165">
        <f>+INDEX(DataEx!$1:$1048576,MATCH('2020'!$A44,DataEx!$D:$D,0),MATCH('2020'!I$6,DataEx!$7:$7,0))</f>
        <v>1595368.45</v>
      </c>
      <c r="J44" s="165">
        <f>+INDEX(DataEx!$1:$1048576,MATCH('2020'!$A44,DataEx!$D:$D,0),MATCH('2020'!J$6,DataEx!$7:$7,0))</f>
        <v>2107330.88</v>
      </c>
      <c r="K44" s="165">
        <f>+INDEX(DataEx!$1:$1048576,MATCH('2020'!$A44,DataEx!$D:$D,0),MATCH('2020'!K$6,DataEx!$7:$7,0))</f>
        <v>1443795.73</v>
      </c>
      <c r="L44" s="165">
        <f>+INDEX(DataEx!$1:$1048576,MATCH('2020'!$A44,DataEx!$D:$D,0),MATCH('2020'!L$6,DataEx!$7:$7,0))</f>
        <v>1963797.13</v>
      </c>
      <c r="M44" s="165">
        <f>+INDEX(DataEx!$1:$1048576,MATCH('2020'!$A44,DataEx!$D:$D,0),MATCH('2020'!M$6,DataEx!$7:$7,0))</f>
        <v>1500985.15</v>
      </c>
      <c r="N44" s="165">
        <f>+INDEX(DataEx!$1:$1048576,MATCH('2020'!$A44,DataEx!$D:$D,0),MATCH('2020'!N$6,DataEx!$7:$7,0))</f>
        <v>0</v>
      </c>
      <c r="O44" s="165">
        <f>+INDEX(DataEx!$1:$1048576,MATCH('2020'!$A44,DataEx!$D:$D,0),MATCH('2020'!O$6,DataEx!$7:$7,0))</f>
        <v>0</v>
      </c>
      <c r="P44" s="165">
        <f>+INDEX(DataEx!$1:$1048576,MATCH('2020'!$A44,DataEx!$D:$D,0),MATCH('2020'!P$6,DataEx!$7:$7,0))</f>
        <v>0</v>
      </c>
      <c r="Q44" s="165">
        <f>+INDEX(DataEx!$1:$1048576,MATCH('2020'!$A44,DataEx!$D:$D,0),MATCH('2020'!Q$6,DataEx!$7:$7,0))</f>
        <v>0</v>
      </c>
      <c r="R44" s="165">
        <f>+INDEX(DataEx!$1:$1048576,MATCH('2020'!$A44,DataEx!$D:$D,0),MATCH('2020'!R$6,DataEx!$7:$7,0))</f>
        <v>0</v>
      </c>
      <c r="S44" s="244">
        <f t="shared" si="3"/>
        <v>12064094.819999998</v>
      </c>
      <c r="T44" s="455">
        <f t="shared" si="4"/>
        <v>0.26184739044559713</v>
      </c>
      <c r="U44" s="371"/>
    </row>
    <row r="45" spans="1:23" s="379" customFormat="1">
      <c r="A45" s="378">
        <v>425</v>
      </c>
      <c r="B45" s="580" t="str">
        <f>+VLOOKUP($A45,Master!$D$28:$G$224,4,FALSE)</f>
        <v>Ostala prava iz zdravstvenog osiguranja</v>
      </c>
      <c r="C45" s="581"/>
      <c r="D45" s="581"/>
      <c r="E45" s="581"/>
      <c r="F45" s="581"/>
      <c r="G45" s="165">
        <f>+INDEX(DataEx!$1:$1048576,MATCH('2020'!$A45,DataEx!$D:$D,0),MATCH('2020'!G$6,DataEx!$7:$7,0))</f>
        <v>745429.25</v>
      </c>
      <c r="H45" s="165">
        <f>+INDEX(DataEx!$1:$1048576,MATCH('2020'!$A45,DataEx!$D:$D,0),MATCH('2020'!H$6,DataEx!$7:$7,0))</f>
        <v>838710.44</v>
      </c>
      <c r="I45" s="165">
        <f>+INDEX(DataEx!$1:$1048576,MATCH('2020'!$A45,DataEx!$D:$D,0),MATCH('2020'!I$6,DataEx!$7:$7,0))</f>
        <v>906787.09</v>
      </c>
      <c r="J45" s="165">
        <f>+INDEX(DataEx!$1:$1048576,MATCH('2020'!$A45,DataEx!$D:$D,0),MATCH('2020'!J$6,DataEx!$7:$7,0))</f>
        <v>680647.83</v>
      </c>
      <c r="K45" s="165">
        <f>+INDEX(DataEx!$1:$1048576,MATCH('2020'!$A45,DataEx!$D:$D,0),MATCH('2020'!K$6,DataEx!$7:$7,0))</f>
        <v>705326.14</v>
      </c>
      <c r="L45" s="165">
        <f>+INDEX(DataEx!$1:$1048576,MATCH('2020'!$A45,DataEx!$D:$D,0),MATCH('2020'!L$6,DataEx!$7:$7,0))</f>
        <v>681524.78</v>
      </c>
      <c r="M45" s="165">
        <f>+INDEX(DataEx!$1:$1048576,MATCH('2020'!$A45,DataEx!$D:$D,0),MATCH('2020'!M$6,DataEx!$7:$7,0))</f>
        <v>964462.97</v>
      </c>
      <c r="N45" s="165">
        <f>+INDEX(DataEx!$1:$1048576,MATCH('2020'!$A45,DataEx!$D:$D,0),MATCH('2020'!N$6,DataEx!$7:$7,0))</f>
        <v>0</v>
      </c>
      <c r="O45" s="165">
        <f>+INDEX(DataEx!$1:$1048576,MATCH('2020'!$A45,DataEx!$D:$D,0),MATCH('2020'!O$6,DataEx!$7:$7,0))</f>
        <v>0</v>
      </c>
      <c r="P45" s="165">
        <f>+INDEX(DataEx!$1:$1048576,MATCH('2020'!$A45,DataEx!$D:$D,0),MATCH('2020'!P$6,DataEx!$7:$7,0))</f>
        <v>0</v>
      </c>
      <c r="Q45" s="165">
        <f>+INDEX(DataEx!$1:$1048576,MATCH('2020'!$A45,DataEx!$D:$D,0),MATCH('2020'!Q$6,DataEx!$7:$7,0))</f>
        <v>0</v>
      </c>
      <c r="R45" s="165">
        <f>+INDEX(DataEx!$1:$1048576,MATCH('2020'!$A45,DataEx!$D:$D,0),MATCH('2020'!R$6,DataEx!$7:$7,0))</f>
        <v>0</v>
      </c>
      <c r="S45" s="244">
        <f t="shared" si="3"/>
        <v>5522888.5</v>
      </c>
      <c r="T45" s="455">
        <f t="shared" si="4"/>
        <v>0.11987256093590606</v>
      </c>
    </row>
    <row r="46" spans="1:23">
      <c r="A46" s="152">
        <v>43</v>
      </c>
      <c r="B46" s="509" t="str">
        <f>+VLOOKUP($A46,Master!$D$28:$G$224,4,FALSE)</f>
        <v xml:space="preserve">Transferi institucijama, pojedincima, nevladinom i javnom sektoru </v>
      </c>
      <c r="C46" s="510"/>
      <c r="D46" s="510"/>
      <c r="E46" s="510"/>
      <c r="F46" s="510"/>
      <c r="G46" s="177">
        <f>+INDEX(DataEx!$1:$1048576,MATCH('2020'!$A46,DataEx!$D:$D,0),MATCH('2020'!G$6,DataEx!$7:$7,0))</f>
        <v>23631566.68</v>
      </c>
      <c r="H46" s="177">
        <f>+INDEX(DataEx!$1:$1048576,MATCH('2020'!$A46,DataEx!$D:$D,0),MATCH('2020'!H$6,DataEx!$7:$7,0))</f>
        <v>23914749.120000001</v>
      </c>
      <c r="I46" s="177">
        <f>+INDEX(DataEx!$1:$1048576,MATCH('2020'!$A46,DataEx!$D:$D,0),MATCH('2020'!I$6,DataEx!$7:$7,0))</f>
        <v>31910693.890000001</v>
      </c>
      <c r="J46" s="177">
        <f>+INDEX(DataEx!$1:$1048576,MATCH('2020'!$A46,DataEx!$D:$D,0),MATCH('2020'!J$6,DataEx!$7:$7,0))</f>
        <v>17331295.199999999</v>
      </c>
      <c r="K46" s="177">
        <f>+INDEX(DataEx!$1:$1048576,MATCH('2020'!$A46,DataEx!$D:$D,0),MATCH('2020'!K$6,DataEx!$7:$7,0))</f>
        <v>15552980.33</v>
      </c>
      <c r="L46" s="177">
        <f>+INDEX(DataEx!$1:$1048576,MATCH('2020'!$A46,DataEx!$D:$D,0),MATCH('2020'!L$6,DataEx!$7:$7,0))</f>
        <v>18902264.34</v>
      </c>
      <c r="M46" s="177">
        <f>+INDEX(DataEx!$1:$1048576,MATCH('2020'!$A46,DataEx!$D:$D,0),MATCH('2020'!M$6,DataEx!$7:$7,0))</f>
        <v>35662675.009999998</v>
      </c>
      <c r="N46" s="177">
        <f>+INDEX(DataEx!$1:$1048576,MATCH('2020'!$A46,DataEx!$D:$D,0),MATCH('2020'!N$6,DataEx!$7:$7,0))</f>
        <v>0</v>
      </c>
      <c r="O46" s="177">
        <f>+INDEX(DataEx!$1:$1048576,MATCH('2020'!$A46,DataEx!$D:$D,0),MATCH('2020'!O$6,DataEx!$7:$7,0))</f>
        <v>0</v>
      </c>
      <c r="P46" s="177">
        <f>+INDEX(DataEx!$1:$1048576,MATCH('2020'!$A46,DataEx!$D:$D,0),MATCH('2020'!P$6,DataEx!$7:$7,0))</f>
        <v>0</v>
      </c>
      <c r="Q46" s="177">
        <f>+INDEX(DataEx!$1:$1048576,MATCH('2020'!$A46,DataEx!$D:$D,0),MATCH('2020'!Q$6,DataEx!$7:$7,0))</f>
        <v>0</v>
      </c>
      <c r="R46" s="246">
        <f>+INDEX(DataEx!$1:$1048576,MATCH('2020'!$A46,DataEx!$D:$D,0),MATCH('2020'!R$6,DataEx!$7:$7,0))</f>
        <v>0</v>
      </c>
      <c r="S46" s="245">
        <f t="shared" si="3"/>
        <v>166906224.56999999</v>
      </c>
      <c r="T46" s="456">
        <f t="shared" si="4"/>
        <v>3.6226472027000627</v>
      </c>
    </row>
    <row r="47" spans="1:23">
      <c r="A47" s="152">
        <v>44</v>
      </c>
      <c r="B47" s="509" t="str">
        <f>+VLOOKUP($A47,Master!$D$28:$G$224,4,FALSE)</f>
        <v>Kapitalni izdaci</v>
      </c>
      <c r="C47" s="510"/>
      <c r="D47" s="510"/>
      <c r="E47" s="510"/>
      <c r="F47" s="510"/>
      <c r="G47" s="177">
        <f>+INDEX(DataEx!$1:$1048576,MATCH('2020'!$A47,DataEx!$D:$D,0),MATCH('2020'!G$6,DataEx!$7:$7,0))</f>
        <v>4153095.62</v>
      </c>
      <c r="H47" s="177">
        <f>+INDEX(DataEx!$1:$1048576,MATCH('2020'!$A47,DataEx!$D:$D,0),MATCH('2020'!H$6,DataEx!$7:$7,0))</f>
        <v>8919354.2899999991</v>
      </c>
      <c r="I47" s="177">
        <f>+INDEX(DataEx!$1:$1048576,MATCH('2020'!$A47,DataEx!$D:$D,0),MATCH('2020'!I$6,DataEx!$7:$7,0))</f>
        <v>13085415.970000001</v>
      </c>
      <c r="J47" s="177">
        <f>+INDEX(DataEx!$1:$1048576,MATCH('2020'!$A47,DataEx!$D:$D,0),MATCH('2020'!J$6,DataEx!$7:$7,0))</f>
        <v>17943688.25</v>
      </c>
      <c r="K47" s="177">
        <f>+INDEX(DataEx!$1:$1048576,MATCH('2020'!$A47,DataEx!$D:$D,0),MATCH('2020'!K$6,DataEx!$7:$7,0))</f>
        <v>15872563.539999999</v>
      </c>
      <c r="L47" s="177">
        <f>+INDEX(DataEx!$1:$1048576,MATCH('2020'!$A47,DataEx!$D:$D,0),MATCH('2020'!L$6,DataEx!$7:$7,0))</f>
        <v>24498023.93</v>
      </c>
      <c r="M47" s="177">
        <f>+INDEX(DataEx!$1:$1048576,MATCH('2020'!$A47,DataEx!$D:$D,0),MATCH('2020'!M$6,DataEx!$7:$7,0))</f>
        <v>24763301.23</v>
      </c>
      <c r="N47" s="177">
        <f>+INDEX(DataEx!$1:$1048576,MATCH('2020'!$A47,DataEx!$D:$D,0),MATCH('2020'!N$6,DataEx!$7:$7,0))</f>
        <v>0</v>
      </c>
      <c r="O47" s="177">
        <f>+INDEX(DataEx!$1:$1048576,MATCH('2020'!$A47,DataEx!$D:$D,0),MATCH('2020'!O$6,DataEx!$7:$7,0))</f>
        <v>0</v>
      </c>
      <c r="P47" s="177">
        <f>+INDEX(DataEx!$1:$1048576,MATCH('2020'!$A47,DataEx!$D:$D,0),MATCH('2020'!P$6,DataEx!$7:$7,0))</f>
        <v>0</v>
      </c>
      <c r="Q47" s="177">
        <f>+INDEX(DataEx!$1:$1048576,MATCH('2020'!$A47,DataEx!$D:$D,0),MATCH('2020'!Q$6,DataEx!$7:$7,0))</f>
        <v>0</v>
      </c>
      <c r="R47" s="177">
        <f>+INDEX(DataEx!$1:$1048576,MATCH('2020'!$A47,DataEx!$D:$D,0),MATCH('2020'!R$6,DataEx!$7:$7,0))</f>
        <v>0</v>
      </c>
      <c r="S47" s="245">
        <f t="shared" si="3"/>
        <v>109235442.83</v>
      </c>
      <c r="T47" s="456">
        <f t="shared" si="4"/>
        <v>2.3709209912530116</v>
      </c>
    </row>
    <row r="48" spans="1:23">
      <c r="A48" s="152">
        <v>451</v>
      </c>
      <c r="B48" s="572" t="str">
        <f>+VLOOKUP($A48,Master!$D$28:$G$224,4,FALSE)</f>
        <v>Pozajmice i krediti</v>
      </c>
      <c r="C48" s="573"/>
      <c r="D48" s="573"/>
      <c r="E48" s="573"/>
      <c r="F48" s="573"/>
      <c r="G48" s="165">
        <f>DataEx!FR169</f>
        <v>0</v>
      </c>
      <c r="H48" s="165">
        <f>DataEx!FS169</f>
        <v>277634</v>
      </c>
      <c r="I48" s="165">
        <f>DataEx!FT169</f>
        <v>0</v>
      </c>
      <c r="J48" s="165">
        <f>DataEx!FU169</f>
        <v>268014</v>
      </c>
      <c r="K48" s="165">
        <f>DataEx!FV169</f>
        <v>5000</v>
      </c>
      <c r="L48" s="165">
        <f>DataEx!FW169</f>
        <v>269846</v>
      </c>
      <c r="M48" s="165">
        <f>DataEx!FX169</f>
        <v>97</v>
      </c>
      <c r="N48" s="165">
        <f>DataEx!FY169</f>
        <v>0</v>
      </c>
      <c r="O48" s="165">
        <f>DataEx!FZ169</f>
        <v>0</v>
      </c>
      <c r="P48" s="165">
        <f>DataEx!GA169</f>
        <v>0</v>
      </c>
      <c r="Q48" s="165">
        <f>DataEx!GB169</f>
        <v>0</v>
      </c>
      <c r="R48" s="165">
        <f>DataEx!GC169</f>
        <v>0</v>
      </c>
      <c r="S48" s="244">
        <f t="shared" si="3"/>
        <v>820591</v>
      </c>
      <c r="T48" s="455">
        <f t="shared" si="4"/>
        <v>1.7810670023658107E-2</v>
      </c>
    </row>
    <row r="49" spans="1:22" s="379" customFormat="1">
      <c r="A49" s="378">
        <v>47</v>
      </c>
      <c r="B49" s="574" t="str">
        <f>+VLOOKUP($A49,Master!$D$28:$G$224,4,FALSE)</f>
        <v>Rezerve</v>
      </c>
      <c r="C49" s="575"/>
      <c r="D49" s="575"/>
      <c r="E49" s="575"/>
      <c r="F49" s="575"/>
      <c r="G49" s="165">
        <f>+INDEX(DataEx!$1:$1048576,MATCH('2020'!$A49,DataEx!$D:$D,0),MATCH('2020'!G$6,DataEx!$7:$7,0))</f>
        <v>1941194</v>
      </c>
      <c r="H49" s="165">
        <f>+INDEX(DataEx!$1:$1048576,MATCH('2020'!$A49,DataEx!$D:$D,0),MATCH('2020'!H$6,DataEx!$7:$7,0))</f>
        <v>720000</v>
      </c>
      <c r="I49" s="165">
        <f>+INDEX(DataEx!$1:$1048576,MATCH('2020'!$A49,DataEx!$D:$D,0),MATCH('2020'!I$6,DataEx!$7:$7,0))</f>
        <v>117020</v>
      </c>
      <c r="J49" s="213">
        <f>+INDEX(DataEx!$1:$1048576,MATCH('2020'!$A49,DataEx!$D:$D,0),MATCH('2020'!J$6,DataEx!$7:$7,0))</f>
        <v>3138464.05</v>
      </c>
      <c r="K49" s="165">
        <f>+INDEX(DataEx!$1:$1048576,MATCH('2020'!$A49,DataEx!$D:$D,0),MATCH('2020'!K$6,DataEx!$7:$7,0))</f>
        <v>16941995.850000001</v>
      </c>
      <c r="L49" s="165">
        <f>+INDEX(DataEx!$1:$1048576,MATCH('2020'!$A49,DataEx!$D:$D,0),MATCH('2020'!L$6,DataEx!$7:$7,0))</f>
        <v>18264699.84</v>
      </c>
      <c r="M49" s="165">
        <f>+INDEX(DataEx!$1:$1048576,MATCH('2020'!$A49,DataEx!$D:$D,0),MATCH('2020'!M$6,DataEx!$7:$7,0))</f>
        <v>10247185.029999999</v>
      </c>
      <c r="N49" s="165">
        <f>+INDEX(DataEx!$1:$1048576,MATCH('2020'!$A49,DataEx!$D:$D,0),MATCH('2020'!N$6,DataEx!$7:$7,0))</f>
        <v>0</v>
      </c>
      <c r="O49" s="165">
        <f>+INDEX(DataEx!$1:$1048576,MATCH('2020'!$A49,DataEx!$D:$D,0),MATCH('2020'!O$6,DataEx!$7:$7,0))</f>
        <v>0</v>
      </c>
      <c r="P49" s="165">
        <f>+INDEX(DataEx!$1:$1048576,MATCH('2020'!$A49,DataEx!$D:$D,0),MATCH('2020'!P$6,DataEx!$7:$7,0))</f>
        <v>0</v>
      </c>
      <c r="Q49" s="165">
        <f>+INDEX(DataEx!$1:$1048576,MATCH('2020'!$A49,DataEx!$D:$D,0),MATCH('2020'!Q$6,DataEx!$7:$7,0))</f>
        <v>0</v>
      </c>
      <c r="R49" s="213">
        <f>+INDEX(DataEx!$1:$1048576,MATCH('2020'!$A49,DataEx!$D:$D,0),MATCH('2020'!R$6,DataEx!$7:$7,0))</f>
        <v>0</v>
      </c>
      <c r="S49" s="244">
        <f t="shared" si="3"/>
        <v>51370558.770000003</v>
      </c>
      <c r="T49" s="455">
        <f t="shared" si="4"/>
        <v>1.1149818498903914</v>
      </c>
    </row>
    <row r="50" spans="1:22" ht="13.5" thickBot="1">
      <c r="A50" s="152">
        <v>462</v>
      </c>
      <c r="B50" s="497" t="str">
        <f>+VLOOKUP($A50,Master!$D$28:$G$224,4,FALSE)</f>
        <v>Otplata garancija</v>
      </c>
      <c r="C50" s="498"/>
      <c r="D50" s="498"/>
      <c r="E50" s="498"/>
      <c r="F50" s="498"/>
      <c r="G50" s="201">
        <f>+INDEX(DataEx!$1:$1048576,MATCH('2020'!$A50,DataEx!$D:$D,0),MATCH('2020'!G$6,DataEx!$7:$7,0))</f>
        <v>0</v>
      </c>
      <c r="H50" s="201">
        <f>+INDEX(DataEx!$1:$1048576,MATCH('2020'!$A50,DataEx!$D:$D,0),MATCH('2020'!H$6,DataEx!$7:$7,0))</f>
        <v>0</v>
      </c>
      <c r="I50" s="201">
        <f>+INDEX(DataEx!$1:$1048576,MATCH('2020'!$A50,DataEx!$D:$D,0),MATCH('2020'!I$6,DataEx!$7:$7,0))</f>
        <v>0</v>
      </c>
      <c r="J50" s="201">
        <f>+INDEX(DataEx!$1:$1048576,MATCH('2020'!$A50,DataEx!$D:$D,0),MATCH('2020'!J$6,DataEx!$7:$7,0))</f>
        <v>0</v>
      </c>
      <c r="K50" s="201">
        <f>+INDEX(DataEx!$1:$1048576,MATCH('2020'!$A50,DataEx!$D:$D,0),MATCH('2020'!K$6,DataEx!$7:$7,0))</f>
        <v>0</v>
      </c>
      <c r="L50" s="201">
        <f>+INDEX(DataEx!$1:$1048576,MATCH('2020'!$A50,DataEx!$D:$D,0),MATCH('2020'!L$6,DataEx!$7:$7,0))</f>
        <v>0</v>
      </c>
      <c r="M50" s="201">
        <f>+INDEX(DataEx!$1:$1048576,MATCH('2020'!$A50,DataEx!$D:$D,0),MATCH('2020'!M$6,DataEx!$7:$7,0))</f>
        <v>0</v>
      </c>
      <c r="N50" s="201">
        <f>+INDEX(DataEx!$1:$1048576,MATCH('2020'!$A50,DataEx!$D:$D,0),MATCH('2020'!N$6,DataEx!$7:$7,0))</f>
        <v>0</v>
      </c>
      <c r="O50" s="201">
        <f>+INDEX(DataEx!$1:$1048576,MATCH('2020'!$A50,DataEx!$D:$D,0),MATCH('2020'!O$6,DataEx!$7:$7,0))</f>
        <v>0</v>
      </c>
      <c r="P50" s="201">
        <f>+INDEX(DataEx!$1:$1048576,MATCH('2020'!$A50,DataEx!$D:$D,0),MATCH('2020'!P$6,DataEx!$7:$7,0))</f>
        <v>0</v>
      </c>
      <c r="Q50" s="201">
        <f>+INDEX(DataEx!$1:$1048576,MATCH('2020'!$A50,DataEx!$D:$D,0),MATCH('2020'!Q$6,DataEx!$7:$7,0))</f>
        <v>0</v>
      </c>
      <c r="R50" s="201">
        <f>+INDEX(DataEx!$1:$1048576,MATCH('2020'!$A50,DataEx!$D:$D,0),MATCH('2020'!R$6,DataEx!$7:$7,0))</f>
        <v>0</v>
      </c>
      <c r="S50" s="244">
        <f t="shared" si="3"/>
        <v>0</v>
      </c>
      <c r="T50" s="455">
        <f t="shared" si="4"/>
        <v>0</v>
      </c>
      <c r="U50" s="306"/>
      <c r="V50" s="307"/>
    </row>
    <row r="51" spans="1:22" ht="13.5" thickBot="1">
      <c r="A51" s="146">
        <v>4630</v>
      </c>
      <c r="B51" s="576" t="str">
        <f>+VLOOKUP($A51,Master!$D$28:$G$224,4,TRUE)</f>
        <v>Otplata obaveza iz prethodnog perioda</v>
      </c>
      <c r="C51" s="577"/>
      <c r="D51" s="577"/>
      <c r="E51" s="577"/>
      <c r="F51" s="577"/>
      <c r="G51" s="201">
        <f>+INDEX(DataEx!$1:$1048576,MATCH('2020'!$A51,DataEx!$D:$D,0),MATCH('2020'!G$6,DataEx!$7:$7,0))</f>
        <v>1234088.2</v>
      </c>
      <c r="H51" s="201">
        <f>+INDEX(DataEx!$1:$1048576,MATCH('2020'!$A51,DataEx!$D:$D,0),MATCH('2020'!H$6,DataEx!$7:$7,0))</f>
        <v>1922034.51</v>
      </c>
      <c r="I51" s="201">
        <f>+INDEX(DataEx!$1:$1048576,MATCH('2020'!$A51,DataEx!$D:$D,0),MATCH('2020'!I$6,DataEx!$7:$7,0))</f>
        <v>1368605.81</v>
      </c>
      <c r="J51" s="201">
        <f>+INDEX(DataEx!$1:$1048576,MATCH('2020'!$A51,DataEx!$D:$D,0),MATCH('2020'!J$6,DataEx!$7:$7,0))</f>
        <v>1039845.76</v>
      </c>
      <c r="K51" s="201">
        <f>+INDEX(DataEx!$1:$1048576,MATCH('2020'!$A51,DataEx!$D:$D,0),MATCH('2020'!K$6,DataEx!$7:$7,0))</f>
        <v>1116425.95</v>
      </c>
      <c r="L51" s="201">
        <f>+INDEX(DataEx!$1:$1048576,MATCH('2020'!$A51,DataEx!$D:$D,0),MATCH('2020'!L$6,DataEx!$7:$7,0))</f>
        <v>2055860.65</v>
      </c>
      <c r="M51" s="201">
        <f>+INDEX(DataEx!$1:$1048576,MATCH('2020'!$A51,DataEx!$D:$D,0),MATCH('2020'!M$6,DataEx!$7:$7,0))</f>
        <v>2642018.71</v>
      </c>
      <c r="N51" s="201">
        <f>+INDEX(DataEx!$1:$1048576,MATCH('2020'!$A51,DataEx!$D:$D,0),MATCH('2020'!N$6,DataEx!$7:$7,0))</f>
        <v>0</v>
      </c>
      <c r="O51" s="201">
        <f>+INDEX(DataEx!$1:$1048576,MATCH('2020'!$A51,DataEx!$D:$D,0),MATCH('2020'!O$6,DataEx!$7:$7,0))</f>
        <v>0</v>
      </c>
      <c r="P51" s="201">
        <f>+INDEX(DataEx!$1:$1048576,MATCH('2020'!$A51,DataEx!$D:$D,0),MATCH('2020'!P$6,DataEx!$7:$7,0))</f>
        <v>0</v>
      </c>
      <c r="Q51" s="201">
        <f>+INDEX(DataEx!$1:$1048576,MATCH('2020'!$A51,DataEx!$D:$D,0),MATCH('2020'!Q$6,DataEx!$7:$7,0))</f>
        <v>0</v>
      </c>
      <c r="R51" s="201">
        <f>+INDEX(DataEx!$1:$1048576,MATCH('2020'!$A51,DataEx!$D:$D,0),MATCH('2020'!R$6,DataEx!$7:$7,0))</f>
        <v>0</v>
      </c>
      <c r="S51" s="444">
        <f>+SUM(G51:R51)</f>
        <v>11378879.59</v>
      </c>
      <c r="T51" s="459">
        <f t="shared" si="4"/>
        <v>0.24697500900744471</v>
      </c>
    </row>
    <row r="52" spans="1:22" ht="13.5" thickBot="1">
      <c r="A52" s="70">
        <v>1005</v>
      </c>
      <c r="B52" s="578" t="str">
        <f>+VLOOKUP($A52,Master!$D$28:$G$226,4,FALSE)</f>
        <v>Neto povećanje obaveza</v>
      </c>
      <c r="C52" s="579"/>
      <c r="D52" s="579"/>
      <c r="E52" s="579"/>
      <c r="F52" s="57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3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60">
        <f t="shared" si="4"/>
        <v>0</v>
      </c>
    </row>
    <row r="53" spans="1:22" ht="13.5" thickBot="1">
      <c r="A53" s="146">
        <v>1000</v>
      </c>
      <c r="B53" s="503" t="str">
        <f>+VLOOKUP($A53,Master!$D$28:$G$224,4,FALSE)</f>
        <v>Suficit / deficit</v>
      </c>
      <c r="C53" s="504"/>
      <c r="D53" s="504"/>
      <c r="E53" s="504"/>
      <c r="F53" s="504"/>
      <c r="G53" s="153">
        <f t="shared" ref="G53:R53" si="8">+G10-G29</f>
        <v>-34312050.074000001</v>
      </c>
      <c r="H53" s="153">
        <f t="shared" si="8"/>
        <v>-26211698.514000013</v>
      </c>
      <c r="I53" s="153">
        <f t="shared" si="8"/>
        <v>-17171086.544</v>
      </c>
      <c r="J53" s="153">
        <f t="shared" si="8"/>
        <v>-45460288.683999985</v>
      </c>
      <c r="K53" s="153">
        <f t="shared" si="8"/>
        <v>-44491919.044</v>
      </c>
      <c r="L53" s="153">
        <f t="shared" si="8"/>
        <v>-47268409.614000008</v>
      </c>
      <c r="M53" s="153">
        <f t="shared" si="8"/>
        <v>-56051921.333999962</v>
      </c>
      <c r="N53" s="153">
        <f t="shared" si="8"/>
        <v>0</v>
      </c>
      <c r="O53" s="153">
        <f t="shared" si="8"/>
        <v>0</v>
      </c>
      <c r="P53" s="153">
        <f t="shared" si="8"/>
        <v>0</v>
      </c>
      <c r="Q53" s="153">
        <f t="shared" si="8"/>
        <v>0</v>
      </c>
      <c r="R53" s="153">
        <f t="shared" si="8"/>
        <v>0</v>
      </c>
      <c r="S53" s="250">
        <f t="shared" si="3"/>
        <v>-270967373.80799997</v>
      </c>
      <c r="T53" s="461">
        <f t="shared" si="4"/>
        <v>-5.8812617760510486</v>
      </c>
    </row>
    <row r="54" spans="1:22" ht="13.5" thickBot="1">
      <c r="A54" s="146">
        <v>1001</v>
      </c>
      <c r="B54" s="505" t="str">
        <f>+VLOOKUP($A54,Master!$D$28:$G$224,4,FALSE)</f>
        <v>Primarni suficit/deficit</v>
      </c>
      <c r="C54" s="506"/>
      <c r="D54" s="506"/>
      <c r="E54" s="506"/>
      <c r="F54" s="506"/>
      <c r="G54" s="207">
        <f t="shared" ref="G54:R54" si="9">+G53+G36</f>
        <v>-26657204.684</v>
      </c>
      <c r="H54" s="207">
        <f t="shared" si="9"/>
        <v>-24371896.634000015</v>
      </c>
      <c r="I54" s="207">
        <f t="shared" si="9"/>
        <v>10304873.855999999</v>
      </c>
      <c r="J54" s="207">
        <f t="shared" si="9"/>
        <v>-22901090.943999987</v>
      </c>
      <c r="K54" s="207">
        <f t="shared" si="9"/>
        <v>-42835002.464000002</v>
      </c>
      <c r="L54" s="207">
        <f t="shared" si="9"/>
        <v>-41926672.164000005</v>
      </c>
      <c r="M54" s="207">
        <f t="shared" si="9"/>
        <v>-48290878.34399996</v>
      </c>
      <c r="N54" s="207">
        <f t="shared" si="9"/>
        <v>0</v>
      </c>
      <c r="O54" s="207">
        <f t="shared" si="9"/>
        <v>0</v>
      </c>
      <c r="P54" s="207">
        <f t="shared" si="9"/>
        <v>0</v>
      </c>
      <c r="Q54" s="207">
        <f t="shared" si="9"/>
        <v>0</v>
      </c>
      <c r="R54" s="207">
        <f t="shared" si="9"/>
        <v>0</v>
      </c>
      <c r="S54" s="250">
        <f t="shared" si="3"/>
        <v>-196677871.37799996</v>
      </c>
      <c r="T54" s="461">
        <f t="shared" si="4"/>
        <v>-4.2688314496125708</v>
      </c>
    </row>
    <row r="55" spans="1:22">
      <c r="A55" s="146">
        <v>46</v>
      </c>
      <c r="B55" s="570" t="str">
        <f>+VLOOKUP($A55,Master!$D$28:$G$224,4,FALSE)</f>
        <v>Otplata dugova</v>
      </c>
      <c r="C55" s="571"/>
      <c r="D55" s="571"/>
      <c r="E55" s="571"/>
      <c r="F55" s="571"/>
      <c r="G55" s="195">
        <f t="shared" ref="G55:R55" si="10">+SUM(G56:G57)</f>
        <v>24526193.280000001</v>
      </c>
      <c r="H55" s="195">
        <f t="shared" si="10"/>
        <v>65365822.75</v>
      </c>
      <c r="I55" s="195">
        <f t="shared" si="10"/>
        <v>332059497.63</v>
      </c>
      <c r="J55" s="177">
        <f t="shared" si="10"/>
        <v>17213530.07</v>
      </c>
      <c r="K55" s="195">
        <f t="shared" si="10"/>
        <v>11395595.050000001</v>
      </c>
      <c r="L55" s="195">
        <f t="shared" si="10"/>
        <v>12046882.029999999</v>
      </c>
      <c r="M55" s="195">
        <f t="shared" si="10"/>
        <v>16626649.35</v>
      </c>
      <c r="N55" s="195">
        <f t="shared" si="10"/>
        <v>0</v>
      </c>
      <c r="O55" s="195">
        <f t="shared" si="10"/>
        <v>0</v>
      </c>
      <c r="P55" s="195">
        <f t="shared" si="10"/>
        <v>0</v>
      </c>
      <c r="Q55" s="195">
        <f t="shared" si="10"/>
        <v>0</v>
      </c>
      <c r="R55" s="195">
        <f t="shared" si="10"/>
        <v>0</v>
      </c>
      <c r="S55" s="251">
        <f t="shared" si="3"/>
        <v>479234170.15999997</v>
      </c>
      <c r="T55" s="462">
        <f t="shared" si="4"/>
        <v>10.401627203785296</v>
      </c>
      <c r="V55" s="323"/>
    </row>
    <row r="56" spans="1:22">
      <c r="A56" s="146">
        <v>4611</v>
      </c>
      <c r="B56" s="495" t="str">
        <f>+VLOOKUP($A56,Master!$D$28:$G$224,4,FALSE)</f>
        <v>Otplata hartija od vrijednosti i kredita rezidentima</v>
      </c>
      <c r="C56" s="496"/>
      <c r="D56" s="496"/>
      <c r="E56" s="496"/>
      <c r="F56" s="496"/>
      <c r="G56" s="213">
        <f>+INDEX(DataEx!$1:$1048576,MATCH('2020'!$A56,DataEx!$D:$D,0),MATCH('2020'!G$6,DataEx!$7:$7,0))</f>
        <v>23090399.57</v>
      </c>
      <c r="H56" s="213">
        <f>+INDEX(DataEx!$1:$1048576,MATCH('2020'!$A56,DataEx!$D:$D,0),MATCH('2020'!H$6,DataEx!$7:$7,0))</f>
        <v>54840868.399999999</v>
      </c>
      <c r="I56" s="213">
        <f>+INDEX(DataEx!$1:$1048576,MATCH('2020'!$A56,DataEx!$D:$D,0),MATCH('2020'!I$6,DataEx!$7:$7,0))</f>
        <v>1854849.15</v>
      </c>
      <c r="J56" s="213">
        <f>+INDEX(DataEx!$1:$1048576,MATCH('2020'!$A56,DataEx!$D:$D,0),MATCH('2020'!J$6,DataEx!$7:$7,0))</f>
        <v>1603895.49</v>
      </c>
      <c r="K56" s="213">
        <f>+INDEX(DataEx!$1:$1048576,MATCH('2020'!$A56,DataEx!$D:$D,0),MATCH('2020'!K$6,DataEx!$7:$7,0))</f>
        <v>1842278.41</v>
      </c>
      <c r="L56" s="213">
        <f>+INDEX(DataEx!$1:$1048576,MATCH('2020'!$A56,DataEx!$D:$D,0),MATCH('2020'!L$6,DataEx!$7:$7,0))</f>
        <v>2108350.36</v>
      </c>
      <c r="M56" s="213">
        <f>+INDEX(DataEx!$1:$1048576,MATCH('2020'!$A56,DataEx!$D:$D,0),MATCH('2020'!M$6,DataEx!$7:$7,0))</f>
        <v>14993230.529999999</v>
      </c>
      <c r="N56" s="213">
        <f>+INDEX(DataEx!$1:$1048576,MATCH('2020'!$A56,DataEx!$D:$D,0),MATCH('2020'!N$6,DataEx!$7:$7,0))</f>
        <v>0</v>
      </c>
      <c r="O56" s="213">
        <f>+INDEX(DataEx!$1:$1048576,MATCH('2020'!$A56,DataEx!$D:$D,0),MATCH('2020'!O$6,DataEx!$7:$7,0))</f>
        <v>0</v>
      </c>
      <c r="P56" s="213">
        <f>+INDEX(DataEx!$1:$1048576,MATCH('2020'!$A56,DataEx!$D:$D,0),MATCH('2020'!P$6,DataEx!$7:$7,0))</f>
        <v>0</v>
      </c>
      <c r="Q56" s="213">
        <f>+INDEX(DataEx!$1:$1048576,MATCH('2020'!$A56,DataEx!$D:$D,0),MATCH('2020'!Q$6,DataEx!$7:$7,0))</f>
        <v>0</v>
      </c>
      <c r="R56" s="213">
        <f>+INDEX(DataEx!$1:$1048576,MATCH('2020'!$A56,DataEx!$D:$D,0),MATCH('2020'!R$6,DataEx!$7:$7,0))</f>
        <v>0</v>
      </c>
      <c r="S56" s="252">
        <f t="shared" si="3"/>
        <v>100333871.91</v>
      </c>
      <c r="T56" s="463">
        <f t="shared" si="4"/>
        <v>2.1777151891563387</v>
      </c>
      <c r="V56" s="371"/>
    </row>
    <row r="57" spans="1:22" ht="13.5" thickBot="1">
      <c r="A57" s="146">
        <v>4612</v>
      </c>
      <c r="B57" s="479" t="str">
        <f>+VLOOKUP($A57,Master!$D$28:$G$224,4,FALSE)</f>
        <v>Otplata hartija od vrijednosti i kredita nerezidentima</v>
      </c>
      <c r="C57" s="480"/>
      <c r="D57" s="480"/>
      <c r="E57" s="480"/>
      <c r="F57" s="480"/>
      <c r="G57" s="213">
        <f>+INDEX(DataEx!$1:$1048576,MATCH('2020'!$A57,DataEx!$D:$D,0),MATCH('2020'!G$6,DataEx!$7:$7,0))</f>
        <v>1435793.71</v>
      </c>
      <c r="H57" s="213">
        <f>+INDEX(DataEx!$1:$1048576,MATCH('2020'!$A57,DataEx!$D:$D,0),MATCH('2020'!H$6,DataEx!$7:$7,0))</f>
        <v>10524954.35</v>
      </c>
      <c r="I57" s="213">
        <f>+INDEX(DataEx!$1:$1048576,MATCH('2020'!$A57,DataEx!$D:$D,0),MATCH('2020'!I$6,DataEx!$7:$7,0))</f>
        <v>330204648.48000002</v>
      </c>
      <c r="J57" s="213">
        <f>+INDEX(DataEx!$1:$1048576,MATCH('2020'!$A57,DataEx!$D:$D,0),MATCH('2020'!J$6,DataEx!$7:$7,0))</f>
        <v>15609634.58</v>
      </c>
      <c r="K57" s="213">
        <f>+INDEX(DataEx!$1:$1048576,MATCH('2020'!$A57,DataEx!$D:$D,0),MATCH('2020'!K$6,DataEx!$7:$7,0))</f>
        <v>9553316.6400000006</v>
      </c>
      <c r="L57" s="213">
        <f>+INDEX(DataEx!$1:$1048576,MATCH('2020'!$A57,DataEx!$D:$D,0),MATCH('2020'!L$6,DataEx!$7:$7,0))</f>
        <v>9938531.6699999999</v>
      </c>
      <c r="M57" s="213">
        <f>+INDEX(DataEx!$1:$1048576,MATCH('2020'!$A57,DataEx!$D:$D,0),MATCH('2020'!M$6,DataEx!$7:$7,0))</f>
        <v>1633418.82</v>
      </c>
      <c r="N57" s="213">
        <f>+INDEX(DataEx!$1:$1048576,MATCH('2020'!$A57,DataEx!$D:$D,0),MATCH('2020'!N$6,DataEx!$7:$7,0))</f>
        <v>0</v>
      </c>
      <c r="O57" s="213">
        <f>+INDEX(DataEx!$1:$1048576,MATCH('2020'!$A57,DataEx!$D:$D,0),MATCH('2020'!O$6,DataEx!$7:$7,0))</f>
        <v>0</v>
      </c>
      <c r="P57" s="213">
        <f>+INDEX(DataEx!$1:$1048576,MATCH('2020'!$A57,DataEx!$D:$D,0),MATCH('2020'!P$6,DataEx!$7:$7,0))</f>
        <v>0</v>
      </c>
      <c r="Q57" s="213">
        <f>+INDEX(DataEx!$1:$1048576,MATCH('2020'!$A57,DataEx!$D:$D,0),MATCH('2020'!Q$6,DataEx!$7:$7,0))</f>
        <v>0</v>
      </c>
      <c r="R57" s="213">
        <f>+INDEX(DataEx!$1:$1048576,MATCH('2020'!$A57,DataEx!$D:$D,0),MATCH('2020'!R$6,DataEx!$7:$7,0))</f>
        <v>0</v>
      </c>
      <c r="S57" s="252">
        <f t="shared" si="3"/>
        <v>378900298.25</v>
      </c>
      <c r="T57" s="463">
        <f t="shared" si="4"/>
        <v>8.2239120146289597</v>
      </c>
      <c r="V57" s="333"/>
    </row>
    <row r="58" spans="1:22" ht="13.5" thickBot="1">
      <c r="A58" s="146">
        <v>4418</v>
      </c>
      <c r="B58" s="570" t="str">
        <f>+VLOOKUP($A58,Master!$D$28:$G$224,4,FALSE)</f>
        <v>Izdaci za kupovinu hartija od vrijednosti</v>
      </c>
      <c r="C58" s="571"/>
      <c r="D58" s="571"/>
      <c r="E58" s="571"/>
      <c r="F58" s="571"/>
      <c r="G58" s="195">
        <f>+INDEX(DataEx!$1:$1048576,MATCH('2020'!$A58,DataEx!$D:$D,0),MATCH('2020'!G$6,DataEx!$7:$7,0))</f>
        <v>0</v>
      </c>
      <c r="H58" s="195">
        <f>+INDEX(DataEx!$1:$1048576,MATCH('2020'!$A58,DataEx!$D:$D,0),MATCH('2020'!H$6,DataEx!$7:$7,0))</f>
        <v>0</v>
      </c>
      <c r="I58" s="195">
        <f>+INDEX(DataEx!$1:$1048576,MATCH('2020'!$A58,DataEx!$D:$D,0),MATCH('2020'!I$6,DataEx!$7:$7,0))</f>
        <v>0</v>
      </c>
      <c r="J58" s="195">
        <f>+INDEX(DataEx!$1:$1048576,MATCH('2020'!$A58,DataEx!$D:$D,0),MATCH('2020'!J$6,DataEx!$7:$7,0))</f>
        <v>0</v>
      </c>
      <c r="K58" s="195">
        <f>+INDEX(DataEx!$1:$1048576,MATCH('2020'!$A58,DataEx!$D:$D,0),MATCH('2020'!K$6,DataEx!$7:$7,0))</f>
        <v>0</v>
      </c>
      <c r="L58" s="195">
        <f>+INDEX(DataEx!$1:$1048576,MATCH('2020'!$A58,DataEx!$D:$D,0),MATCH('2020'!L$6,DataEx!$7:$7,0))</f>
        <v>0</v>
      </c>
      <c r="M58" s="195">
        <f>+INDEX(DataEx!$1:$1048576,MATCH('2020'!$A58,DataEx!$D:$D,0),MATCH('2020'!M$6,DataEx!$7:$7,0))</f>
        <v>0</v>
      </c>
      <c r="N58" s="195">
        <f>+INDEX(DataEx!$1:$1048576,MATCH('2020'!$A58,DataEx!$D:$D,0),MATCH('2020'!N$6,DataEx!$7:$7,0))</f>
        <v>0</v>
      </c>
      <c r="O58" s="195">
        <f>+INDEX(DataEx!$1:$1048576,MATCH('2020'!$A58,DataEx!$D:$D,0),MATCH('2020'!O$6,DataEx!$7:$7,0))</f>
        <v>0</v>
      </c>
      <c r="P58" s="195">
        <f>+INDEX(DataEx!$1:$1048576,MATCH('2020'!$A58,DataEx!$D:$D,0),MATCH('2020'!P$6,DataEx!$7:$7,0))</f>
        <v>0</v>
      </c>
      <c r="Q58" s="195">
        <f>+INDEX(DataEx!$1:$1048576,MATCH('2020'!$A58,DataEx!$D:$D,0),MATCH('2020'!Q$6,DataEx!$7:$7,0))</f>
        <v>0</v>
      </c>
      <c r="R58" s="195">
        <f>+INDEX(DataEx!$1:$1048576,MATCH('2020'!$A58,DataEx!$D:$D,0),MATCH('2020'!R$6,DataEx!$7:$7,0))</f>
        <v>0</v>
      </c>
      <c r="S58" s="251">
        <f>SUM(G58:R58)</f>
        <v>0</v>
      </c>
      <c r="T58" s="464">
        <f t="shared" si="4"/>
        <v>0</v>
      </c>
      <c r="V58" s="333"/>
    </row>
    <row r="59" spans="1:22" ht="13.5" thickBot="1">
      <c r="A59" s="146">
        <v>1002</v>
      </c>
      <c r="B59" s="499" t="str">
        <f>+VLOOKUP($A59,Master!$D$28:$G$224,4,FALSE)</f>
        <v>Nedostajuća sredstva</v>
      </c>
      <c r="C59" s="500"/>
      <c r="D59" s="500"/>
      <c r="E59" s="500"/>
      <c r="F59" s="500"/>
      <c r="G59" s="219">
        <f>+G53-G55-G58</f>
        <v>-58838243.354000002</v>
      </c>
      <c r="H59" s="219">
        <f t="shared" ref="H59:R59" si="11">+H53-H55-H58</f>
        <v>-91577521.264000013</v>
      </c>
      <c r="I59" s="219">
        <f t="shared" si="11"/>
        <v>-349230584.17400002</v>
      </c>
      <c r="J59" s="219">
        <f t="shared" si="11"/>
        <v>-62673818.753999986</v>
      </c>
      <c r="K59" s="219">
        <f t="shared" si="11"/>
        <v>-55887514.093999997</v>
      </c>
      <c r="L59" s="219">
        <f t="shared" si="11"/>
        <v>-59315291.644000009</v>
      </c>
      <c r="M59" s="219">
        <f t="shared" si="11"/>
        <v>-72678570.683999956</v>
      </c>
      <c r="N59" s="219">
        <f t="shared" si="11"/>
        <v>0</v>
      </c>
      <c r="O59" s="219">
        <f t="shared" si="11"/>
        <v>0</v>
      </c>
      <c r="P59" s="219">
        <f t="shared" si="11"/>
        <v>0</v>
      </c>
      <c r="Q59" s="219">
        <f t="shared" si="11"/>
        <v>0</v>
      </c>
      <c r="R59" s="219">
        <f t="shared" si="11"/>
        <v>0</v>
      </c>
      <c r="S59" s="253">
        <f t="shared" si="3"/>
        <v>-750201543.96799994</v>
      </c>
      <c r="T59" s="465">
        <f t="shared" si="4"/>
        <v>-16.282888979836347</v>
      </c>
    </row>
    <row r="60" spans="1:22" ht="13.5" thickBot="1">
      <c r="A60" s="146">
        <v>1003</v>
      </c>
      <c r="B60" s="501" t="str">
        <f>+VLOOKUP($A60,Master!$D$28:$G$224,4,FALSE)</f>
        <v>Finansiranje</v>
      </c>
      <c r="C60" s="502"/>
      <c r="D60" s="502"/>
      <c r="E60" s="502"/>
      <c r="F60" s="502"/>
      <c r="G60" s="153">
        <f>+SUM(G61:G64)</f>
        <v>58838243.354000002</v>
      </c>
      <c r="H60" s="153">
        <f t="shared" ref="H60:R60" si="12">+SUM(H61:H64)</f>
        <v>91577521.264000013</v>
      </c>
      <c r="I60" s="153">
        <f t="shared" si="12"/>
        <v>349230584.17400002</v>
      </c>
      <c r="J60" s="153">
        <f t="shared" si="12"/>
        <v>62673818.753999978</v>
      </c>
      <c r="K60" s="153">
        <f t="shared" si="12"/>
        <v>55887514.094000012</v>
      </c>
      <c r="L60" s="153">
        <f t="shared" si="12"/>
        <v>59315291.644000009</v>
      </c>
      <c r="M60" s="153">
        <f t="shared" si="12"/>
        <v>72678570.683999956</v>
      </c>
      <c r="N60" s="153">
        <f t="shared" si="12"/>
        <v>0</v>
      </c>
      <c r="O60" s="153">
        <f t="shared" si="12"/>
        <v>0</v>
      </c>
      <c r="P60" s="153">
        <f t="shared" si="12"/>
        <v>0</v>
      </c>
      <c r="Q60" s="153">
        <f t="shared" si="12"/>
        <v>0</v>
      </c>
      <c r="R60" s="153">
        <f t="shared" si="12"/>
        <v>0</v>
      </c>
      <c r="S60" s="254">
        <f t="shared" si="3"/>
        <v>750201543.96799994</v>
      </c>
      <c r="T60" s="466">
        <f t="shared" si="4"/>
        <v>16.282888979836347</v>
      </c>
    </row>
    <row r="61" spans="1:22">
      <c r="A61" s="146">
        <v>7511</v>
      </c>
      <c r="B61" s="495" t="str">
        <f>+VLOOKUP($A61,Master!$D$28:$G$224,4,FALSE)</f>
        <v>Pozajmice i krediti od domaćih izvora</v>
      </c>
      <c r="C61" s="496"/>
      <c r="D61" s="496"/>
      <c r="E61" s="496"/>
      <c r="F61" s="496"/>
      <c r="G61" s="213">
        <f>+INDEX(DataEx!$1:$1048576,MATCH('2020'!$A61,DataEx!$D:$D,0),MATCH('2020'!G$6,DataEx!$7:$7,0))</f>
        <v>14900000</v>
      </c>
      <c r="H61" s="213">
        <f>+INDEX(DataEx!$1:$1048576,MATCH('2020'!$A61,DataEx!$D:$D,0),MATCH('2020'!H$6,DataEx!$7:$7,0))</f>
        <v>23000000</v>
      </c>
      <c r="I61" s="213">
        <f>+INDEX(DataEx!$1:$1048576,MATCH('2020'!$A61,DataEx!$D:$D,0),MATCH('2020'!I$6,DataEx!$7:$7,0))</f>
        <v>0</v>
      </c>
      <c r="J61" s="213">
        <f>+INDEX(DataEx!$1:$1048576,MATCH('2020'!$A61,DataEx!$D:$D,0),MATCH('2020'!J$6,DataEx!$7:$7,0))</f>
        <v>19932059.129999999</v>
      </c>
      <c r="K61" s="213">
        <f>+INDEX(DataEx!$1:$1048576,MATCH('2020'!$A61,DataEx!$D:$D,0),MATCH('2020'!K$6,DataEx!$7:$7,0))</f>
        <v>10000000</v>
      </c>
      <c r="L61" s="213">
        <f>+INDEX(DataEx!$1:$1048576,MATCH('2020'!$A61,DataEx!$D:$D,0),MATCH('2020'!L$6,DataEx!$7:$7,0))</f>
        <v>0</v>
      </c>
      <c r="M61" s="213">
        <f>+INDEX(DataEx!$1:$1048576,MATCH('2020'!$A61,DataEx!$D:$D,0),MATCH('2020'!M$6,DataEx!$7:$7,0))</f>
        <v>44900000</v>
      </c>
      <c r="N61" s="213">
        <f>+INDEX(DataEx!$1:$1048576,MATCH('2020'!$A61,DataEx!$D:$D,0),MATCH('2020'!N$6,DataEx!$7:$7,0))</f>
        <v>0</v>
      </c>
      <c r="O61" s="213">
        <f>+INDEX(DataEx!$1:$1048576,MATCH('2020'!$A61,DataEx!$D:$D,0),MATCH('2020'!O$6,DataEx!$7:$7,0))</f>
        <v>0</v>
      </c>
      <c r="P61" s="213">
        <f>+INDEX(DataEx!$1:$1048576,MATCH('2020'!$A61,DataEx!$D:$D,0),MATCH('2020'!P$6,DataEx!$7:$7,0))</f>
        <v>0</v>
      </c>
      <c r="Q61" s="213">
        <f>+INDEX(DataEx!$1:$1048576,MATCH('2020'!$A61,DataEx!$D:$D,0),MATCH('2020'!Q$6,DataEx!$7:$7,0))</f>
        <v>0</v>
      </c>
      <c r="R61" s="213">
        <f>+INDEX(DataEx!$1:$1048576,MATCH('2020'!$A61,DataEx!$D:$D,0),MATCH('2020'!R$6,DataEx!$7:$7,0))</f>
        <v>0</v>
      </c>
      <c r="S61" s="252">
        <f t="shared" si="3"/>
        <v>112732059.13</v>
      </c>
      <c r="T61" s="463">
        <f t="shared" si="4"/>
        <v>2.4468139502528596</v>
      </c>
    </row>
    <row r="62" spans="1:22">
      <c r="A62" s="146">
        <v>7512</v>
      </c>
      <c r="B62" s="479" t="str">
        <f>+VLOOKUP($A62,Master!$D$28:$G$224,4,FALSE)</f>
        <v>Pozajmice i krediti od inostranih izvora</v>
      </c>
      <c r="C62" s="480"/>
      <c r="D62" s="480"/>
      <c r="E62" s="480"/>
      <c r="F62" s="480"/>
      <c r="G62" s="213">
        <f>+INDEX(DataEx!$1:$1048576,MATCH('2020'!$A62,DataEx!$D:$D,0),MATCH('2020'!G$6,DataEx!$7:$7,0))</f>
        <v>316564.84000000003</v>
      </c>
      <c r="H62" s="213">
        <f>+INDEX(DataEx!$1:$1048576,MATCH('2020'!$A62,DataEx!$D:$D,0),MATCH('2020'!H$6,DataEx!$7:$7,0))</f>
        <v>1511136.76</v>
      </c>
      <c r="I62" s="213">
        <f>+INDEX(DataEx!$1:$1048576,MATCH('2020'!$A62,DataEx!$D:$D,0),MATCH('2020'!I$6,DataEx!$7:$7,0))</f>
        <v>3834054.75</v>
      </c>
      <c r="J62" s="213">
        <f>+INDEX(DataEx!$1:$1048576,MATCH('2020'!$A62,DataEx!$D:$D,0),MATCH('2020'!J$6,DataEx!$7:$7,0))</f>
        <v>4493810.3600000003</v>
      </c>
      <c r="K62" s="213">
        <f>+INDEX(DataEx!$1:$1048576,MATCH('2020'!$A62,DataEx!$D:$D,0),MATCH('2020'!K$6,DataEx!$7:$7,0))</f>
        <v>250307576.15000001</v>
      </c>
      <c r="L62" s="213">
        <f>+INDEX(DataEx!$1:$1048576,MATCH('2020'!$A62,DataEx!$D:$D,0),MATCH('2020'!L$6,DataEx!$7:$7,0))</f>
        <v>83297964.459999993</v>
      </c>
      <c r="M62" s="213">
        <f>+INDEX(DataEx!$1:$1048576,MATCH('2020'!$A62,DataEx!$D:$D,0),MATCH('2020'!M$6,DataEx!$7:$7,0))</f>
        <v>17723685.120000001</v>
      </c>
      <c r="N62" s="213">
        <f>+INDEX(DataEx!$1:$1048576,MATCH('2020'!$A62,DataEx!$D:$D,0),MATCH('2020'!N$6,DataEx!$7:$7,0))</f>
        <v>0</v>
      </c>
      <c r="O62" s="213">
        <f>+INDEX(DataEx!$1:$1048576,MATCH('2020'!$A62,DataEx!$D:$D,0),MATCH('2020'!O$6,DataEx!$7:$7,0))</f>
        <v>0</v>
      </c>
      <c r="P62" s="213">
        <f>+INDEX(DataEx!$1:$1048576,MATCH('2020'!$A62,DataEx!$D:$D,0),MATCH('2020'!P$6,DataEx!$7:$7,0))</f>
        <v>0</v>
      </c>
      <c r="Q62" s="213">
        <f>+INDEX(DataEx!$1:$1048576,MATCH('2020'!$A62,DataEx!$D:$D,0),MATCH('2020'!Q$6,DataEx!$7:$7,0))</f>
        <v>0</v>
      </c>
      <c r="R62" s="213">
        <f>+INDEX(DataEx!$1:$1048576,MATCH('2020'!$A62,DataEx!$D:$D,0),MATCH('2020'!R$6,DataEx!$7:$7,0))</f>
        <v>0</v>
      </c>
      <c r="S62" s="252">
        <f t="shared" si="3"/>
        <v>361484792.44</v>
      </c>
      <c r="T62" s="463">
        <f t="shared" si="4"/>
        <v>7.8459139287652206</v>
      </c>
    </row>
    <row r="63" spans="1:22">
      <c r="A63" s="146">
        <v>72</v>
      </c>
      <c r="B63" s="479" t="str">
        <f>+VLOOKUP($A63,Master!$D$28:$G$224,4,FALSE)</f>
        <v>Primici od prodaje imovine</v>
      </c>
      <c r="C63" s="480"/>
      <c r="D63" s="480"/>
      <c r="E63" s="480"/>
      <c r="F63" s="480"/>
      <c r="G63" s="213">
        <f>+INDEX(DataEx!$1:$1048576,MATCH('2020'!$A63,DataEx!$D:$D,0),MATCH('2020'!G$6,DataEx!$7:$7,0))</f>
        <v>62782.51</v>
      </c>
      <c r="H63" s="213">
        <f>+INDEX(DataEx!$1:$1048576,MATCH('2020'!$A63,DataEx!$D:$D,0),MATCH('2020'!H$6,DataEx!$7:$7,0))</f>
        <v>437988.22</v>
      </c>
      <c r="I63" s="213">
        <f>+INDEX(DataEx!$1:$1048576,MATCH('2020'!$A63,DataEx!$D:$D,0),MATCH('2020'!I$6,DataEx!$7:$7,0))</f>
        <v>603218.21</v>
      </c>
      <c r="J63" s="213">
        <f>+INDEX(DataEx!$1:$1048576,MATCH('2020'!$A63,DataEx!$D:$D,0),MATCH('2020'!J$6,DataEx!$7:$7,0))</f>
        <v>198578.39</v>
      </c>
      <c r="K63" s="213">
        <f>+INDEX(DataEx!$1:$1048576,MATCH('2020'!$A63,DataEx!$D:$D,0),MATCH('2020'!K$6,DataEx!$7:$7,0))</f>
        <v>270349.07</v>
      </c>
      <c r="L63" s="213">
        <f>+INDEX(DataEx!$1:$1048576,MATCH('2020'!$A63,DataEx!$D:$D,0),MATCH('2020'!L$6,DataEx!$7:$7,0))</f>
        <v>213993.31</v>
      </c>
      <c r="M63" s="213">
        <f>+INDEX(DataEx!$1:$1048576,MATCH('2020'!$A63,DataEx!$D:$D,0),MATCH('2020'!M$6,DataEx!$7:$7,0))</f>
        <v>3744610.34</v>
      </c>
      <c r="N63" s="213">
        <f>+INDEX(DataEx!$1:$1048576,MATCH('2020'!$A63,DataEx!$D:$D,0),MATCH('2020'!N$6,DataEx!$7:$7,0))</f>
        <v>0</v>
      </c>
      <c r="O63" s="213">
        <f>+INDEX(DataEx!$1:$1048576,MATCH('2020'!$A63,DataEx!$D:$D,0),MATCH('2020'!O$6,DataEx!$7:$7,0))</f>
        <v>0</v>
      </c>
      <c r="P63" s="213">
        <f>+INDEX(DataEx!$1:$1048576,MATCH('2020'!$A63,DataEx!$D:$D,0),MATCH('2020'!P$6,DataEx!$7:$7,0))</f>
        <v>0</v>
      </c>
      <c r="Q63" s="213">
        <f>+INDEX(DataEx!$1:$1048576,MATCH('2020'!$A63,DataEx!$D:$D,0),MATCH('2020'!Q$6,DataEx!$7:$7,0))</f>
        <v>0</v>
      </c>
      <c r="R63" s="213">
        <f>+INDEX(DataEx!$1:$1048576,MATCH('2020'!$A63,DataEx!$D:$D,0),MATCH('2020'!R$6,DataEx!$7:$7,0))</f>
        <v>0</v>
      </c>
      <c r="S63" s="252">
        <f t="shared" si="3"/>
        <v>5531520.0499999998</v>
      </c>
      <c r="T63" s="463">
        <f t="shared" si="4"/>
        <v>0.12005990601870943</v>
      </c>
    </row>
    <row r="64" spans="1:22" ht="13.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227">
        <f>-G59-SUM(G61:G63)</f>
        <v>43558896.004000001</v>
      </c>
      <c r="H64" s="227">
        <f t="shared" ref="H64:R64" si="13">-H59-SUM(H61:H63)</f>
        <v>66628396.284000009</v>
      </c>
      <c r="I64" s="227">
        <f t="shared" si="13"/>
        <v>344793311.21400005</v>
      </c>
      <c r="J64" s="227">
        <f t="shared" si="13"/>
        <v>38049370.873999983</v>
      </c>
      <c r="K64" s="227">
        <f t="shared" si="13"/>
        <v>-204690411.12599999</v>
      </c>
      <c r="L64" s="227">
        <f t="shared" si="13"/>
        <v>-24196666.125999987</v>
      </c>
      <c r="M64" s="227">
        <f t="shared" si="13"/>
        <v>6310275.2239999473</v>
      </c>
      <c r="N64" s="227">
        <f t="shared" si="13"/>
        <v>0</v>
      </c>
      <c r="O64" s="227">
        <f t="shared" si="13"/>
        <v>0</v>
      </c>
      <c r="P64" s="227">
        <f t="shared" si="13"/>
        <v>0</v>
      </c>
      <c r="Q64" s="227">
        <f t="shared" si="13"/>
        <v>0</v>
      </c>
      <c r="R64" s="227">
        <f t="shared" si="13"/>
        <v>0</v>
      </c>
      <c r="S64" s="255">
        <f>+SUM(G64:R64)</f>
        <v>270453172.34800005</v>
      </c>
      <c r="T64" s="467">
        <f t="shared" si="4"/>
        <v>5.8701011947995578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2" t="str">
        <f>+Master!G251</f>
        <v>Plan ostvarenja budžeta</v>
      </c>
      <c r="C100" s="563"/>
      <c r="D100" s="563"/>
      <c r="E100" s="563"/>
      <c r="F100" s="563"/>
      <c r="G100" s="555">
        <v>2019</v>
      </c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7"/>
      <c r="S100" s="107" t="str">
        <f>+S7</f>
        <v>BDP</v>
      </c>
      <c r="T100" s="108">
        <f>+T7</f>
        <v>4607300000</v>
      </c>
    </row>
    <row r="101" spans="1:21" ht="15.75" customHeight="1">
      <c r="B101" s="564"/>
      <c r="C101" s="565"/>
      <c r="D101" s="565"/>
      <c r="E101" s="565"/>
      <c r="F101" s="56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5" t="str">
        <f>+Master!G245</f>
        <v>Jan - Dec</v>
      </c>
      <c r="T101" s="557">
        <f>+T8</f>
        <v>0</v>
      </c>
    </row>
    <row r="102" spans="1:21" ht="13.5" thickBot="1">
      <c r="B102" s="567"/>
      <c r="C102" s="568"/>
      <c r="D102" s="568"/>
      <c r="E102" s="568"/>
      <c r="F102" s="569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8" t="str">
        <f>+VLOOKUP(LEFT($A103,LEN(A103)-1)*1,Master!$D$28:$G$224,4,FALSE)</f>
        <v>Prihodi budžeta</v>
      </c>
      <c r="C103" s="559"/>
      <c r="D103" s="559"/>
      <c r="E103" s="559"/>
      <c r="F103" s="559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72">
        <f>+SUM(G103:R103)</f>
        <v>1704989389.157774</v>
      </c>
      <c r="T103" s="473">
        <f>+S103/$T$100*100</f>
        <v>37.006259396127319</v>
      </c>
    </row>
    <row r="104" spans="1:21">
      <c r="A104" s="116" t="str">
        <f t="shared" si="16"/>
        <v>711p</v>
      </c>
      <c r="B104" s="560" t="str">
        <f>+VLOOKUP(LEFT($A104,LEN(A104)-1)*1,Master!$D$28:$G$224,4,FALSE)</f>
        <v>Porezi</v>
      </c>
      <c r="C104" s="561"/>
      <c r="D104" s="561"/>
      <c r="E104" s="561"/>
      <c r="F104" s="561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54">
        <f t="shared" ref="T104:T157" si="20">+S104/$T$100*100</f>
        <v>22.90793652888123</v>
      </c>
      <c r="U104" s="259"/>
    </row>
    <row r="105" spans="1:21">
      <c r="A105" s="116" t="str">
        <f t="shared" si="16"/>
        <v>7111p</v>
      </c>
      <c r="B105" s="543" t="str">
        <f>+VLOOKUP(LEFT($A105,LEN(A105)-1)*1,Master!$D$28:$G$227,4,FALSE)</f>
        <v>Porez na dohodak fizičkih lica</v>
      </c>
      <c r="C105" s="544"/>
      <c r="D105" s="544"/>
      <c r="E105" s="544"/>
      <c r="F105" s="544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55">
        <f t="shared" si="20"/>
        <v>2.4452362067202373</v>
      </c>
    </row>
    <row r="106" spans="1:21">
      <c r="A106" s="116" t="str">
        <f t="shared" si="16"/>
        <v>7112p</v>
      </c>
      <c r="B106" s="543" t="str">
        <f>+VLOOKUP(LEFT($A106,LEN(A106)-1)*1,Master!$D$28:$G$227,4,FALSE)</f>
        <v>Porez na dobit pravnih lica</v>
      </c>
      <c r="C106" s="544"/>
      <c r="D106" s="544"/>
      <c r="E106" s="544"/>
      <c r="F106" s="544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55">
        <f t="shared" si="20"/>
        <v>1.4671745812461314</v>
      </c>
    </row>
    <row r="107" spans="1:21">
      <c r="A107" s="116" t="str">
        <f t="shared" si="16"/>
        <v>7113p</v>
      </c>
      <c r="B107" s="543" t="str">
        <f>+VLOOKUP(LEFT($A107,LEN(A107)-1)*1,Master!$D$28:$G$227,4,FALSE)</f>
        <v>Porez na promet nepokretnosti</v>
      </c>
      <c r="C107" s="544"/>
      <c r="D107" s="544"/>
      <c r="E107" s="544"/>
      <c r="F107" s="544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55">
        <f t="shared" si="20"/>
        <v>4.1303611443361622E-2</v>
      </c>
    </row>
    <row r="108" spans="1:21">
      <c r="A108" s="116" t="str">
        <f t="shared" si="16"/>
        <v>7114p</v>
      </c>
      <c r="B108" s="543" t="str">
        <f>+VLOOKUP(LEFT($A108,LEN(A108)-1)*1,Master!$D$28:$G$227,4,FALSE)</f>
        <v>Porez na dodatu vrijednost</v>
      </c>
      <c r="C108" s="544"/>
      <c r="D108" s="544"/>
      <c r="E108" s="544"/>
      <c r="F108" s="544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55">
        <f t="shared" si="20"/>
        <v>13.365384391976216</v>
      </c>
    </row>
    <row r="109" spans="1:21">
      <c r="A109" s="116" t="str">
        <f t="shared" si="16"/>
        <v>7115p</v>
      </c>
      <c r="B109" s="543" t="str">
        <f>+VLOOKUP(LEFT($A109,LEN(A109)-1)*1,Master!$D$28:$G$227,4,FALSE)</f>
        <v>Akcize</v>
      </c>
      <c r="C109" s="544"/>
      <c r="D109" s="544"/>
      <c r="E109" s="544"/>
      <c r="F109" s="544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55">
        <f t="shared" si="20"/>
        <v>4.8051517235226715</v>
      </c>
    </row>
    <row r="110" spans="1:21">
      <c r="A110" s="116" t="str">
        <f t="shared" si="16"/>
        <v>7116p</v>
      </c>
      <c r="B110" s="543" t="str">
        <f>+VLOOKUP(LEFT($A110,LEN(A110)-1)*1,Master!$D$28:$G$227,4,FALSE)</f>
        <v>Porez na međunarodnu trgovinu i transakcije</v>
      </c>
      <c r="C110" s="544"/>
      <c r="D110" s="544"/>
      <c r="E110" s="544"/>
      <c r="F110" s="544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55">
        <f t="shared" si="20"/>
        <v>0.58139087437023862</v>
      </c>
    </row>
    <row r="111" spans="1:21">
      <c r="A111" s="116" t="str">
        <f t="shared" si="16"/>
        <v>7118p</v>
      </c>
      <c r="B111" s="543" t="str">
        <f>+VLOOKUP(LEFT($A111,LEN(A111)-1)*1,Master!$D$28:$G$227,4,FALSE)</f>
        <v>Ostali državni porezi</v>
      </c>
      <c r="C111" s="544"/>
      <c r="D111" s="544"/>
      <c r="E111" s="544"/>
      <c r="F111" s="544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55">
        <f t="shared" si="20"/>
        <v>0.20229513960237019</v>
      </c>
    </row>
    <row r="112" spans="1:21">
      <c r="A112" s="116" t="str">
        <f t="shared" si="16"/>
        <v>712p</v>
      </c>
      <c r="B112" s="553" t="str">
        <f>+VLOOKUP(LEFT($A112,LEN(A112)-1)*1,Master!$D$28:$G$227,4,FALSE)</f>
        <v>Doprinosi</v>
      </c>
      <c r="C112" s="554"/>
      <c r="D112" s="554"/>
      <c r="E112" s="554"/>
      <c r="F112" s="554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56">
        <f t="shared" si="20"/>
        <v>10.68956613019113</v>
      </c>
    </row>
    <row r="113" spans="1:20">
      <c r="A113" s="116" t="str">
        <f t="shared" si="16"/>
        <v>7121p</v>
      </c>
      <c r="B113" s="543" t="str">
        <f>+VLOOKUP(LEFT($A113,LEN(A113)-1)*1,Master!$D$28:$G$227,4,FALSE)</f>
        <v>Doprinosi za penzijsko i invalidsko osiguranje</v>
      </c>
      <c r="C113" s="544"/>
      <c r="D113" s="544"/>
      <c r="E113" s="544"/>
      <c r="F113" s="544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55">
        <f t="shared" si="20"/>
        <v>6.6171744431734636</v>
      </c>
    </row>
    <row r="114" spans="1:20">
      <c r="A114" s="116" t="str">
        <f t="shared" si="16"/>
        <v>7122p</v>
      </c>
      <c r="B114" s="543" t="str">
        <f>+VLOOKUP(LEFT($A114,LEN(A114)-1)*1,Master!$D$28:$G$227,4,FALSE)</f>
        <v>Doprinosi za zdravstveno osiguranje</v>
      </c>
      <c r="C114" s="544"/>
      <c r="D114" s="544"/>
      <c r="E114" s="544"/>
      <c r="F114" s="544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55">
        <f t="shared" si="20"/>
        <v>3.4819631387690197</v>
      </c>
    </row>
    <row r="115" spans="1:20">
      <c r="A115" s="116" t="str">
        <f t="shared" si="16"/>
        <v>7123p</v>
      </c>
      <c r="B115" s="543" t="str">
        <f>+VLOOKUP(LEFT($A115,LEN(A115)-1)*1,Master!$D$28:$G$227,4,FALSE)</f>
        <v>Doprinosi za osiguranje od nezaposlenosti</v>
      </c>
      <c r="C115" s="544"/>
      <c r="D115" s="544"/>
      <c r="E115" s="544"/>
      <c r="F115" s="544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55">
        <f t="shared" si="20"/>
        <v>0.31374529664462025</v>
      </c>
    </row>
    <row r="116" spans="1:20">
      <c r="A116" s="116" t="str">
        <f t="shared" si="16"/>
        <v>7124p</v>
      </c>
      <c r="B116" s="543" t="str">
        <f>+VLOOKUP(LEFT($A116,LEN(A116)-1)*1,Master!$D$28:$G$227,4,FALSE)</f>
        <v>Ostali doprinosi</v>
      </c>
      <c r="C116" s="544"/>
      <c r="D116" s="544"/>
      <c r="E116" s="544"/>
      <c r="F116" s="544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55">
        <f t="shared" si="20"/>
        <v>0.2766832516040264</v>
      </c>
    </row>
    <row r="117" spans="1:20">
      <c r="A117" s="116" t="str">
        <f t="shared" si="16"/>
        <v>713p</v>
      </c>
      <c r="B117" s="547" t="str">
        <f>+VLOOKUP(LEFT($A117,LEN(A117)-1)*1,Master!$D$28:$G$227,4,FALSE)</f>
        <v>Takse</v>
      </c>
      <c r="C117" s="548"/>
      <c r="D117" s="548"/>
      <c r="E117" s="548"/>
      <c r="F117" s="54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56">
        <f t="shared" si="20"/>
        <v>0.26451836008573354</v>
      </c>
    </row>
    <row r="118" spans="1:20">
      <c r="A118" s="116" t="str">
        <f t="shared" si="16"/>
        <v>714p</v>
      </c>
      <c r="B118" s="547" t="str">
        <f>+VLOOKUP(LEFT($A118,LEN(A118)-1)*1,Master!$D$28:$G$227,4,FALSE)</f>
        <v>Naknade</v>
      </c>
      <c r="C118" s="548"/>
      <c r="D118" s="548"/>
      <c r="E118" s="548"/>
      <c r="F118" s="54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56">
        <f t="shared" si="20"/>
        <v>0.53882429835369972</v>
      </c>
    </row>
    <row r="119" spans="1:20">
      <c r="A119" s="116" t="str">
        <f t="shared" si="16"/>
        <v>715p</v>
      </c>
      <c r="B119" s="547" t="str">
        <f>+VLOOKUP(LEFT($A119,LEN(A119)-1)*1,Master!$D$28:$G$227,4,FALSE)</f>
        <v>Ostali prihodi</v>
      </c>
      <c r="C119" s="548"/>
      <c r="D119" s="548"/>
      <c r="E119" s="548"/>
      <c r="F119" s="54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56">
        <f t="shared" si="20"/>
        <v>1.148755088100482</v>
      </c>
    </row>
    <row r="120" spans="1:20">
      <c r="A120" s="116" t="str">
        <f t="shared" si="16"/>
        <v>73p</v>
      </c>
      <c r="B120" s="547" t="str">
        <f>+VLOOKUP(LEFT($A120,LEN(A120)-1)*1,Master!$D$28:$G$227,4,FALSE)</f>
        <v>Primici od otplate kredita i sredstva prenesena iz prethodne godine</v>
      </c>
      <c r="C120" s="548"/>
      <c r="D120" s="548"/>
      <c r="E120" s="548"/>
      <c r="F120" s="54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56">
        <f t="shared" si="20"/>
        <v>0.37142952358214143</v>
      </c>
    </row>
    <row r="121" spans="1:20" ht="13.5" thickBot="1">
      <c r="A121" s="116" t="str">
        <f t="shared" si="16"/>
        <v>74p</v>
      </c>
      <c r="B121" s="549" t="str">
        <f>+VLOOKUP(LEFT($A121,LEN(A121)-1)*1,Master!$D$28:$G$227,4,FALSE)</f>
        <v>Donacije i transferi</v>
      </c>
      <c r="C121" s="550"/>
      <c r="D121" s="550"/>
      <c r="E121" s="550"/>
      <c r="F121" s="550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57">
        <f t="shared" si="20"/>
        <v>1.0852294669329108</v>
      </c>
    </row>
    <row r="122" spans="1:20" ht="13.5" thickBot="1">
      <c r="A122" s="116" t="str">
        <f t="shared" si="16"/>
        <v>4p</v>
      </c>
      <c r="B122" s="529" t="str">
        <f>+VLOOKUP(LEFT($A122,LEN(A122)-1)*1,Master!$D$28:$G$227,4,FALSE)</f>
        <v>Izdaci budžeta</v>
      </c>
      <c r="C122" s="530"/>
      <c r="D122" s="530"/>
      <c r="E122" s="530"/>
      <c r="F122" s="530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174868238.90023816</v>
      </c>
      <c r="N122" s="93">
        <f t="shared" si="22"/>
        <v>165074952.86571434</v>
      </c>
      <c r="O122" s="93">
        <f t="shared" si="22"/>
        <v>169476198.62023818</v>
      </c>
      <c r="P122" s="93">
        <f t="shared" si="22"/>
        <v>231952338.51690477</v>
      </c>
      <c r="Q122" s="93">
        <f t="shared" si="22"/>
        <v>162937965.02690482</v>
      </c>
      <c r="R122" s="93">
        <f t="shared" si="22"/>
        <v>167019409.2473307</v>
      </c>
      <c r="S122" s="470">
        <f>+SUM(G122:R122)</f>
        <v>2042889206.795902</v>
      </c>
      <c r="T122" s="471">
        <f t="shared" si="20"/>
        <v>44.340268851516115</v>
      </c>
    </row>
    <row r="123" spans="1:20">
      <c r="A123" s="116" t="str">
        <f t="shared" si="16"/>
        <v>41p</v>
      </c>
      <c r="B123" s="551" t="str">
        <f>+VLOOKUP(LEFT($A123,LEN(A123)-1)*1,Master!$D$28:$G$227,4,FALSE)</f>
        <v>Tekući izdaci</v>
      </c>
      <c r="C123" s="552"/>
      <c r="D123" s="552"/>
      <c r="E123" s="552"/>
      <c r="F123" s="552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54">
        <f t="shared" si="20"/>
        <v>18.234006898745513</v>
      </c>
    </row>
    <row r="124" spans="1:20">
      <c r="A124" s="116" t="str">
        <f t="shared" si="16"/>
        <v>411p</v>
      </c>
      <c r="B124" s="543" t="str">
        <f>+VLOOKUP(LEFT($A124,LEN(A124)-1)*1,Master!$D$28:$G$227,4,FALSE)</f>
        <v>Bruto zarade i doprinosi na teret poslodavca</v>
      </c>
      <c r="C124" s="544"/>
      <c r="D124" s="544"/>
      <c r="E124" s="544"/>
      <c r="F124" s="544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55">
        <f t="shared" si="20"/>
        <v>10.81917370889675</v>
      </c>
    </row>
    <row r="125" spans="1:20">
      <c r="A125" s="116" t="str">
        <f t="shared" si="16"/>
        <v>412p</v>
      </c>
      <c r="B125" s="543" t="str">
        <f>+VLOOKUP(LEFT($A125,LEN(A125)-1)*1,Master!$D$28:$G$227,4,FALSE)</f>
        <v>Ostala lična primanja</v>
      </c>
      <c r="C125" s="544"/>
      <c r="D125" s="544"/>
      <c r="E125" s="544"/>
      <c r="F125" s="544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55">
        <f t="shared" si="20"/>
        <v>0.32417865148785635</v>
      </c>
    </row>
    <row r="126" spans="1:20">
      <c r="A126" s="116" t="str">
        <f t="shared" si="16"/>
        <v>413p</v>
      </c>
      <c r="B126" s="543" t="str">
        <f>+VLOOKUP(LEFT($A126,LEN(A126)-1)*1,Master!$D$28:$G$227,4,FALSE)</f>
        <v>Rashodi za materijal</v>
      </c>
      <c r="C126" s="544"/>
      <c r="D126" s="544"/>
      <c r="E126" s="544"/>
      <c r="F126" s="544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55">
        <f t="shared" si="20"/>
        <v>0.77555155266429454</v>
      </c>
    </row>
    <row r="127" spans="1:20">
      <c r="A127" s="116" t="str">
        <f t="shared" si="16"/>
        <v>414p</v>
      </c>
      <c r="B127" s="543" t="str">
        <f>+VLOOKUP(LEFT($A127,LEN(A127)-1)*1,Master!$D$28:$G$227,4,FALSE)</f>
        <v>Rashodi za usluge</v>
      </c>
      <c r="C127" s="544"/>
      <c r="D127" s="544"/>
      <c r="E127" s="544"/>
      <c r="F127" s="544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55">
        <f t="shared" si="20"/>
        <v>1.3413157254791312</v>
      </c>
    </row>
    <row r="128" spans="1:20">
      <c r="A128" s="116" t="str">
        <f t="shared" si="16"/>
        <v>415p</v>
      </c>
      <c r="B128" s="543" t="str">
        <f>+VLOOKUP(LEFT($A128,LEN(A128)-1)*1,Master!$D$28:$G$227,4,FALSE)</f>
        <v>Rashodi za tekuće održavanje</v>
      </c>
      <c r="C128" s="544"/>
      <c r="D128" s="544"/>
      <c r="E128" s="544"/>
      <c r="F128" s="544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55">
        <f t="shared" si="20"/>
        <v>0.56486301651726611</v>
      </c>
    </row>
    <row r="129" spans="1:20">
      <c r="A129" s="116" t="str">
        <f t="shared" si="16"/>
        <v>416p</v>
      </c>
      <c r="B129" s="543" t="str">
        <f>+VLOOKUP(LEFT($A129,LEN(A129)-1)*1,Master!$D$28:$G$227,4,FALSE)</f>
        <v>Kamate</v>
      </c>
      <c r="C129" s="544"/>
      <c r="D129" s="544"/>
      <c r="E129" s="544"/>
      <c r="F129" s="544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55">
        <f t="shared" si="20"/>
        <v>2.2430494311201787</v>
      </c>
    </row>
    <row r="130" spans="1:20">
      <c r="A130" s="116" t="str">
        <f t="shared" si="16"/>
        <v>417p</v>
      </c>
      <c r="B130" s="543" t="str">
        <f>+VLOOKUP(LEFT($A130,LEN(A130)-1)*1,Master!$D$28:$G$227,4,FALSE)</f>
        <v>Renta</v>
      </c>
      <c r="C130" s="544"/>
      <c r="D130" s="544"/>
      <c r="E130" s="544"/>
      <c r="F130" s="544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55">
        <f t="shared" si="20"/>
        <v>0.24149152996331913</v>
      </c>
    </row>
    <row r="131" spans="1:20">
      <c r="A131" s="116" t="str">
        <f t="shared" si="16"/>
        <v>418p</v>
      </c>
      <c r="B131" s="543" t="str">
        <f>+VLOOKUP(LEFT($A131,LEN(A131)-1)*1,Master!$D$28:$G$227,4,FALSE)</f>
        <v>Subvencije</v>
      </c>
      <c r="C131" s="544"/>
      <c r="D131" s="544"/>
      <c r="E131" s="544"/>
      <c r="F131" s="544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55">
        <f t="shared" si="20"/>
        <v>0.84831977448831197</v>
      </c>
    </row>
    <row r="132" spans="1:20">
      <c r="A132" s="116" t="str">
        <f t="shared" si="16"/>
        <v>419p</v>
      </c>
      <c r="B132" s="543" t="str">
        <f>+VLOOKUP(LEFT($A132,LEN(A132)-1)*1,Master!$D$28:$G$227,4,FALSE)</f>
        <v>Ostali izdaci</v>
      </c>
      <c r="C132" s="544"/>
      <c r="D132" s="544"/>
      <c r="E132" s="544"/>
      <c r="F132" s="544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55">
        <f t="shared" si="20"/>
        <v>1.0760635081284049</v>
      </c>
    </row>
    <row r="133" spans="1:20">
      <c r="A133" s="116" t="str">
        <f t="shared" si="16"/>
        <v>42p</v>
      </c>
      <c r="B133" s="537" t="str">
        <f>+VLOOKUP(LEFT($A133,LEN(A133)-1)*1,Master!$D$28:$G$227,4,FALSE)</f>
        <v>Transferi za socijalnu zaštitu</v>
      </c>
      <c r="C133" s="538"/>
      <c r="D133" s="538"/>
      <c r="E133" s="538"/>
      <c r="F133" s="53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56">
        <f t="shared" si="20"/>
        <v>12.538545292470646</v>
      </c>
    </row>
    <row r="134" spans="1:20">
      <c r="A134" s="116" t="str">
        <f t="shared" si="16"/>
        <v>421p</v>
      </c>
      <c r="B134" s="543" t="str">
        <f>+VLOOKUP(LEFT($A134,LEN(A134)-1)*1,Master!$D$28:$G$227,4,FALSE)</f>
        <v>Prava iz oblasti socijalne zaštite</v>
      </c>
      <c r="C134" s="544"/>
      <c r="D134" s="544"/>
      <c r="E134" s="544"/>
      <c r="F134" s="544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55">
        <f t="shared" si="20"/>
        <v>1.8346971111062882</v>
      </c>
    </row>
    <row r="135" spans="1:20">
      <c r="A135" s="116" t="str">
        <f t="shared" si="16"/>
        <v>422p</v>
      </c>
      <c r="B135" s="543" t="str">
        <f>+VLOOKUP(LEFT($A135,LEN(A135)-1)*1,Master!$D$28:$G$227,4,FALSE)</f>
        <v>Sredstva za tehnološke viškove</v>
      </c>
      <c r="C135" s="544"/>
      <c r="D135" s="544"/>
      <c r="E135" s="544"/>
      <c r="F135" s="544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55">
        <f t="shared" si="20"/>
        <v>0.44186401406463649</v>
      </c>
    </row>
    <row r="136" spans="1:20">
      <c r="A136" s="116" t="str">
        <f t="shared" si="16"/>
        <v>423p</v>
      </c>
      <c r="B136" s="543" t="str">
        <f>+VLOOKUP(LEFT($A136,LEN(A136)-1)*1,Master!$D$28:$G$227,4,FALSE)</f>
        <v>Prava iz oblasti penzijskog i invalidskog osiguranja</v>
      </c>
      <c r="C136" s="544"/>
      <c r="D136" s="544"/>
      <c r="E136" s="544"/>
      <c r="F136" s="544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55">
        <f t="shared" si="20"/>
        <v>9.5972781138627852</v>
      </c>
    </row>
    <row r="137" spans="1:20">
      <c r="A137" s="116" t="str">
        <f t="shared" si="16"/>
        <v>424p</v>
      </c>
      <c r="B137" s="543" t="str">
        <f>+VLOOKUP(LEFT($A137,LEN(A137)-1)*1,Master!$D$28:$G$227,4,FALSE)</f>
        <v>Ostala prava iz oblasti zdravstvene zaštite</v>
      </c>
      <c r="C137" s="544"/>
      <c r="D137" s="544"/>
      <c r="E137" s="544"/>
      <c r="F137" s="544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55">
        <f t="shared" si="20"/>
        <v>0.43409374253901412</v>
      </c>
    </row>
    <row r="138" spans="1:20">
      <c r="A138" s="116" t="str">
        <f t="shared" si="16"/>
        <v>425p</v>
      </c>
      <c r="B138" s="543" t="str">
        <f>+VLOOKUP(LEFT($A138,LEN(A138)-1)*1,Master!$D$28:$G$227,4,FALSE)</f>
        <v>Ostala prava iz zdravstvenog osiguranja</v>
      </c>
      <c r="C138" s="544"/>
      <c r="D138" s="544"/>
      <c r="E138" s="544"/>
      <c r="F138" s="544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964014.32142857148</v>
      </c>
      <c r="S138" s="112">
        <f t="shared" si="19"/>
        <v>10625001</v>
      </c>
      <c r="T138" s="455">
        <f t="shared" si="20"/>
        <v>0.23061231089792286</v>
      </c>
    </row>
    <row r="139" spans="1:20">
      <c r="A139" s="116" t="str">
        <f t="shared" si="16"/>
        <v>43p</v>
      </c>
      <c r="B139" s="545" t="str">
        <f>+VLOOKUP(LEFT($A139,LEN(A139)-1)*1,Master!$D$28:$G$227,4,FALSE)</f>
        <v xml:space="preserve">Transferi institucijama, pojedincima, nevladinom i javnom sektoru </v>
      </c>
      <c r="C139" s="546"/>
      <c r="D139" s="546"/>
      <c r="E139" s="546"/>
      <c r="F139" s="546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56">
        <f t="shared" si="20"/>
        <v>6.0063028847698297</v>
      </c>
    </row>
    <row r="140" spans="1:20">
      <c r="A140" s="116" t="str">
        <f t="shared" si="16"/>
        <v>44p</v>
      </c>
      <c r="B140" s="545" t="str">
        <f>+VLOOKUP(LEFT($A140,LEN(A140)-1)*1,Master!$D$28:$G$227,4,FALSE)</f>
        <v>Kapitalni izdaci</v>
      </c>
      <c r="C140" s="546"/>
      <c r="D140" s="546"/>
      <c r="E140" s="546"/>
      <c r="F140" s="546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</f>
        <v>20000000</v>
      </c>
      <c r="N140" s="83">
        <f>SUM(DataEx!FY368)</f>
        <v>20000000</v>
      </c>
      <c r="O140" s="83">
        <f>SUM(DataEx!FZ368)</f>
        <v>20000000</v>
      </c>
      <c r="P140" s="83">
        <f>SUM(DataEx!GA368)</f>
        <v>17295648.326666653</v>
      </c>
      <c r="Q140" s="83">
        <f>SUM(DataEx!GB368)</f>
        <v>17295648.326666653</v>
      </c>
      <c r="R140" s="83">
        <f>SUM(DataEx!GC368)</f>
        <v>17295648.326666653</v>
      </c>
      <c r="S140" s="113">
        <f t="shared" si="19"/>
        <v>196861062.64999998</v>
      </c>
      <c r="T140" s="456">
        <f t="shared" si="20"/>
        <v>4.2728075586569139</v>
      </c>
    </row>
    <row r="141" spans="1:20">
      <c r="A141" s="116" t="str">
        <f t="shared" si="16"/>
        <v>451p</v>
      </c>
      <c r="B141" s="533" t="str">
        <f>+VLOOKUP(LEFT($A141,LEN(A141)-1)*1,Master!$D$28:$G$227,4,FALSE)</f>
        <v>Pozajmice i krediti</v>
      </c>
      <c r="C141" s="534"/>
      <c r="D141" s="534"/>
      <c r="E141" s="534"/>
      <c r="F141" s="534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55">
        <f t="shared" si="20"/>
        <v>3.4293447355283994E-2</v>
      </c>
    </row>
    <row r="142" spans="1:20">
      <c r="A142" s="116" t="str">
        <f t="shared" si="16"/>
        <v>47p</v>
      </c>
      <c r="B142" s="533" t="str">
        <f>+VLOOKUP(LEFT($A142,LEN(A142)-1)*1,Master!$D$28:$G$227,4,FALSE)</f>
        <v>Rezerve</v>
      </c>
      <c r="C142" s="534"/>
      <c r="D142" s="534"/>
      <c r="E142" s="534"/>
      <c r="F142" s="534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55">
        <f t="shared" si="20"/>
        <v>2.9004080480975842</v>
      </c>
    </row>
    <row r="143" spans="1:20">
      <c r="A143" s="116" t="str">
        <f t="shared" si="16"/>
        <v>462p</v>
      </c>
      <c r="B143" s="533" t="str">
        <f>+VLOOKUP(LEFT($A143,LEN(A143)-1)*1,Master!$D$28:$G$227,4,FALSE)</f>
        <v>Otplata garancija</v>
      </c>
      <c r="C143" s="534"/>
      <c r="D143" s="534"/>
      <c r="E143" s="534"/>
      <c r="F143" s="534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55">
        <f t="shared" si="20"/>
        <v>0</v>
      </c>
    </row>
    <row r="144" spans="1:20">
      <c r="A144" s="117" t="str">
        <f t="shared" si="16"/>
        <v>4630p</v>
      </c>
      <c r="B144" s="533" t="str">
        <f>+VLOOKUP(LEFT($A144,LEN(A144)-1)*1,Master!$D$28:$G$227,4,FALSE)</f>
        <v>Otplata obaveza iz prethodnog perioda</v>
      </c>
      <c r="C144" s="534"/>
      <c r="D144" s="534"/>
      <c r="E144" s="534"/>
      <c r="F144" s="534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63">
        <f t="shared" si="20"/>
        <v>0.35390472142035467</v>
      </c>
    </row>
    <row r="145" spans="1:20" ht="13.5" thickBot="1">
      <c r="A145" s="116">
        <v>1005</v>
      </c>
      <c r="B145" s="533" t="s">
        <v>687</v>
      </c>
      <c r="C145" s="534"/>
      <c r="D145" s="534"/>
      <c r="E145" s="534"/>
      <c r="F145" s="534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60">
        <f t="shared" si="20"/>
        <v>0</v>
      </c>
    </row>
    <row r="146" spans="1:20" ht="13.5" thickBot="1">
      <c r="A146" s="117" t="str">
        <f>+CONCATENATE(A53,"p")</f>
        <v>1000p</v>
      </c>
      <c r="B146" s="541" t="str">
        <f>+VLOOKUP(LEFT($A146,LEN(A146)-1)*1,Master!$D$28:$G$224,4,FALSE)</f>
        <v>Suficit / deficit</v>
      </c>
      <c r="C146" s="542"/>
      <c r="D146" s="542"/>
      <c r="E146" s="542"/>
      <c r="F146" s="542"/>
      <c r="G146" s="93">
        <f t="shared" ref="G146:R146" si="25">+G103-G122</f>
        <v>-34116471.36999999</v>
      </c>
      <c r="H146" s="93">
        <f t="shared" si="25"/>
        <v>-25307976.920000032</v>
      </c>
      <c r="I146" s="93">
        <f t="shared" si="25"/>
        <v>-17029626.359999955</v>
      </c>
      <c r="J146" s="93">
        <f t="shared" si="25"/>
        <v>-46575551.199999988</v>
      </c>
      <c r="K146" s="93">
        <f t="shared" si="25"/>
        <v>-43960839.071666688</v>
      </c>
      <c r="L146" s="93">
        <f t="shared" si="25"/>
        <v>-59986953.58594206</v>
      </c>
      <c r="M146" s="93">
        <f t="shared" si="25"/>
        <v>-25188453.458808541</v>
      </c>
      <c r="N146" s="93">
        <f t="shared" si="25"/>
        <v>-13911104.998835742</v>
      </c>
      <c r="O146" s="93">
        <f t="shared" si="25"/>
        <v>12883603.908708036</v>
      </c>
      <c r="P146" s="93">
        <f t="shared" si="25"/>
        <v>-60762293.408757836</v>
      </c>
      <c r="Q146" s="93">
        <f t="shared" si="25"/>
        <v>-36065818.160695255</v>
      </c>
      <c r="R146" s="93">
        <f t="shared" si="25"/>
        <v>12121666.987869829</v>
      </c>
      <c r="S146" s="106">
        <f t="shared" si="19"/>
        <v>-337899817.63812828</v>
      </c>
      <c r="T146" s="461">
        <f t="shared" si="20"/>
        <v>-7.3340094553888031</v>
      </c>
    </row>
    <row r="147" spans="1:20" ht="13.5" thickBot="1">
      <c r="A147" s="117" t="str">
        <f>+CONCATENATE(A54,"p")</f>
        <v>1001p</v>
      </c>
      <c r="B147" s="535" t="str">
        <f>+VLOOKUP(LEFT($A147,LEN(A147)-1)*1,Master!$D$28:$G$224,4,FALSE)</f>
        <v>Primarni suficit/deficit</v>
      </c>
      <c r="C147" s="536"/>
      <c r="D147" s="536"/>
      <c r="E147" s="536"/>
      <c r="F147" s="536"/>
      <c r="G147" s="94">
        <f t="shared" ref="G147:R147" si="26">+G146+G129</f>
        <v>-26461625.979999989</v>
      </c>
      <c r="H147" s="94">
        <f t="shared" si="26"/>
        <v>-23468175.040000033</v>
      </c>
      <c r="I147" s="94">
        <f t="shared" si="26"/>
        <v>10446334.040000044</v>
      </c>
      <c r="J147" s="94">
        <f t="shared" si="26"/>
        <v>-24016353.45999999</v>
      </c>
      <c r="K147" s="94">
        <f t="shared" si="26"/>
        <v>-42303922.49166669</v>
      </c>
      <c r="L147" s="94">
        <f t="shared" si="26"/>
        <v>-54788721.115942061</v>
      </c>
      <c r="M147" s="94">
        <f t="shared" si="26"/>
        <v>-17605427.17880854</v>
      </c>
      <c r="N147" s="94">
        <f t="shared" si="26"/>
        <v>-13124155.138835743</v>
      </c>
      <c r="O147" s="94">
        <f t="shared" si="26"/>
        <v>15074589.908708036</v>
      </c>
      <c r="P147" s="94">
        <f t="shared" si="26"/>
        <v>-43390815.838757835</v>
      </c>
      <c r="Q147" s="94">
        <f t="shared" si="26"/>
        <v>-32094627.130695254</v>
      </c>
      <c r="R147" s="94">
        <f t="shared" si="26"/>
        <v>17177098.227869838</v>
      </c>
      <c r="S147" s="106">
        <f t="shared" si="19"/>
        <v>-234555801.19812825</v>
      </c>
      <c r="T147" s="461">
        <f t="shared" si="20"/>
        <v>-5.0909600242686226</v>
      </c>
    </row>
    <row r="148" spans="1:20">
      <c r="A148" s="117" t="str">
        <f>+CONCATENATE(A55,"p")</f>
        <v>46p</v>
      </c>
      <c r="B148" s="537" t="str">
        <f>+VLOOKUP(LEFT($A148,LEN(A148)-1)*1,Master!$D$28:$G$224,4,FALSE)</f>
        <v>Otplata dugova</v>
      </c>
      <c r="C148" s="538"/>
      <c r="D148" s="538"/>
      <c r="E148" s="538"/>
      <c r="F148" s="538"/>
      <c r="G148" s="84">
        <f t="shared" ref="G148:R148" si="27">+SUM(G149:G150)</f>
        <v>1725839.0999999999</v>
      </c>
      <c r="H148" s="84">
        <f t="shared" si="27"/>
        <v>3305317.26</v>
      </c>
      <c r="I148" s="84">
        <f t="shared" si="27"/>
        <v>339468444.25999999</v>
      </c>
      <c r="J148" s="84">
        <f t="shared" si="27"/>
        <v>17477408.559999999</v>
      </c>
      <c r="K148" s="84">
        <f t="shared" si="27"/>
        <v>15441444.539999999</v>
      </c>
      <c r="L148" s="84">
        <f t="shared" si="27"/>
        <v>12046825.949999999</v>
      </c>
      <c r="M148" s="84">
        <f t="shared" si="27"/>
        <v>11726652.870000001</v>
      </c>
      <c r="N148" s="84">
        <f t="shared" si="27"/>
        <v>8624889.1799999997</v>
      </c>
      <c r="O148" s="84">
        <f t="shared" si="27"/>
        <v>18011093.800000001</v>
      </c>
      <c r="P148" s="84">
        <f t="shared" si="27"/>
        <v>9855652.5999999996</v>
      </c>
      <c r="Q148" s="84">
        <f t="shared" si="27"/>
        <v>89792355.439999998</v>
      </c>
      <c r="R148" s="84">
        <f t="shared" si="27"/>
        <v>12114076.439999999</v>
      </c>
      <c r="S148" s="104">
        <f t="shared" si="19"/>
        <v>539590000.00000012</v>
      </c>
      <c r="T148" s="462">
        <f t="shared" si="20"/>
        <v>11.711631541249758</v>
      </c>
    </row>
    <row r="149" spans="1:20">
      <c r="A149" s="117" t="str">
        <f>+CONCATENATE(A56,"p")</f>
        <v>4611p</v>
      </c>
      <c r="B149" s="531" t="str">
        <f>+VLOOKUP(LEFT($A149,LEN(A149)-1)*1,Master!$D$28:$G$224,4,FALSE)</f>
        <v>Otplata hartija od vrijednosti i kredita rezidentima</v>
      </c>
      <c r="C149" s="532"/>
      <c r="D149" s="532"/>
      <c r="E149" s="532"/>
      <c r="F149" s="532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63">
        <f t="shared" si="20"/>
        <v>2.598267966053871</v>
      </c>
    </row>
    <row r="150" spans="1:20" ht="13.5" thickBot="1">
      <c r="A150" s="117" t="str">
        <f>+CONCATENATE(A57,"p")</f>
        <v>4612p</v>
      </c>
      <c r="B150" s="533" t="str">
        <f>+VLOOKUP(LEFT($A150,LEN(A150)-1)*1,Master!$D$28:$G$224,4,FALSE)</f>
        <v>Otplata hartija od vrijednosti i kredita nerezidentima</v>
      </c>
      <c r="C150" s="534"/>
      <c r="D150" s="534"/>
      <c r="E150" s="534"/>
      <c r="F150" s="534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63">
        <f t="shared" si="20"/>
        <v>9.1133635751958835</v>
      </c>
    </row>
    <row r="151" spans="1:20" ht="13.5" thickBot="1">
      <c r="A151" s="117"/>
      <c r="B151" s="529" t="s">
        <v>339</v>
      </c>
      <c r="C151" s="530"/>
      <c r="D151" s="530"/>
      <c r="E151" s="530"/>
      <c r="F151" s="530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0</v>
      </c>
      <c r="N151" s="93">
        <f>+DataEx!FY376</f>
        <v>0</v>
      </c>
      <c r="O151" s="93">
        <f>+DataEx!FZ376</f>
        <v>0</v>
      </c>
      <c r="P151" s="93">
        <f>+DataEx!GA376</f>
        <v>0</v>
      </c>
      <c r="Q151" s="93">
        <f>+DataEx!GB376</f>
        <v>0</v>
      </c>
      <c r="R151" s="93">
        <f>+DataEx!GC376</f>
        <v>0</v>
      </c>
      <c r="S151" s="468">
        <f t="shared" si="19"/>
        <v>0</v>
      </c>
      <c r="T151" s="469">
        <f t="shared" si="20"/>
        <v>0</v>
      </c>
    </row>
    <row r="152" spans="1:20" ht="13.5" thickBot="1">
      <c r="A152" s="117" t="str">
        <f t="shared" ref="A152:A157" si="28">+CONCATENATE(A59,"p")</f>
        <v>1002p</v>
      </c>
      <c r="B152" s="539" t="str">
        <f>+VLOOKUP(LEFT($A152,LEN(A152)-1)*1,Master!$D$28:$G$224,4,FALSE)</f>
        <v>Nedostajuća sredstva</v>
      </c>
      <c r="C152" s="540"/>
      <c r="D152" s="540"/>
      <c r="E152" s="540"/>
      <c r="F152" s="540"/>
      <c r="G152" s="77">
        <f t="shared" ref="G152:R152" si="29">+G146-G148-G151</f>
        <v>-35842310.469999991</v>
      </c>
      <c r="H152" s="77">
        <f t="shared" si="29"/>
        <v>-28613294.18000003</v>
      </c>
      <c r="I152" s="77">
        <f t="shared" si="29"/>
        <v>-356498070.61999995</v>
      </c>
      <c r="J152" s="77">
        <f t="shared" si="29"/>
        <v>-64052959.75999999</v>
      </c>
      <c r="K152" s="77">
        <f t="shared" si="29"/>
        <v>-59402283.611666687</v>
      </c>
      <c r="L152" s="77">
        <f t="shared" si="29"/>
        <v>-72033779.535942063</v>
      </c>
      <c r="M152" s="77">
        <f t="shared" si="29"/>
        <v>-36915106.328808546</v>
      </c>
      <c r="N152" s="77">
        <f t="shared" si="29"/>
        <v>-22535994.178835742</v>
      </c>
      <c r="O152" s="77">
        <f t="shared" si="29"/>
        <v>-5127489.8912919648</v>
      </c>
      <c r="P152" s="77">
        <f t="shared" si="29"/>
        <v>-70617946.00875783</v>
      </c>
      <c r="Q152" s="77">
        <f t="shared" si="29"/>
        <v>-125858173.60069525</v>
      </c>
      <c r="R152" s="77">
        <f t="shared" si="29"/>
        <v>7590.547869829461</v>
      </c>
      <c r="S152" s="109">
        <f t="shared" si="19"/>
        <v>-877489817.63812828</v>
      </c>
      <c r="T152" s="465">
        <f t="shared" si="20"/>
        <v>-19.045640996638557</v>
      </c>
    </row>
    <row r="153" spans="1:20" ht="13.5" thickBot="1">
      <c r="A153" s="117" t="str">
        <f t="shared" si="28"/>
        <v>1003p</v>
      </c>
      <c r="B153" s="529" t="str">
        <f>+VLOOKUP(LEFT($A153,LEN(A153)-1)*1,Master!$D$28:$G$224,4,FALSE)</f>
        <v>Finansiranje</v>
      </c>
      <c r="C153" s="530"/>
      <c r="D153" s="530"/>
      <c r="E153" s="530"/>
      <c r="F153" s="530"/>
      <c r="G153" s="93">
        <f t="shared" ref="G153:R153" si="30">+SUM(G154:G157)</f>
        <v>35842310.469999991</v>
      </c>
      <c r="H153" s="93">
        <f t="shared" si="30"/>
        <v>28613294.18000003</v>
      </c>
      <c r="I153" s="93">
        <f t="shared" si="30"/>
        <v>356498070.61999995</v>
      </c>
      <c r="J153" s="93">
        <f t="shared" si="30"/>
        <v>64052959.75999999</v>
      </c>
      <c r="K153" s="93">
        <f t="shared" si="30"/>
        <v>59402283.611666687</v>
      </c>
      <c r="L153" s="93">
        <f t="shared" si="30"/>
        <v>72033779.535942063</v>
      </c>
      <c r="M153" s="93">
        <f t="shared" si="30"/>
        <v>36915106.328808546</v>
      </c>
      <c r="N153" s="93">
        <f t="shared" si="30"/>
        <v>22535994.178835742</v>
      </c>
      <c r="O153" s="93">
        <f t="shared" si="30"/>
        <v>5127489.8912919648</v>
      </c>
      <c r="P153" s="93">
        <f t="shared" si="30"/>
        <v>70617946.00875783</v>
      </c>
      <c r="Q153" s="93">
        <f t="shared" si="30"/>
        <v>125858173.60069525</v>
      </c>
      <c r="R153" s="93">
        <f t="shared" si="30"/>
        <v>-7590.547869829461</v>
      </c>
      <c r="S153" s="110">
        <f t="shared" si="19"/>
        <v>877489817.63812828</v>
      </c>
      <c r="T153" s="466">
        <f t="shared" si="20"/>
        <v>19.045640996638557</v>
      </c>
    </row>
    <row r="154" spans="1:20">
      <c r="A154" s="117" t="str">
        <f t="shared" si="28"/>
        <v>7511p</v>
      </c>
      <c r="B154" s="531" t="str">
        <f>+VLOOKUP(LEFT($A154,LEN(A154)-1)*1,Master!$D$28:$G$224,4,FALSE)</f>
        <v>Pozajmice i krediti od domaćih izvora</v>
      </c>
      <c r="C154" s="532"/>
      <c r="D154" s="532"/>
      <c r="E154" s="532"/>
      <c r="F154" s="532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63">
        <f t="shared" si="20"/>
        <v>0</v>
      </c>
    </row>
    <row r="155" spans="1:20">
      <c r="A155" s="117" t="str">
        <f t="shared" si="28"/>
        <v>7512p</v>
      </c>
      <c r="B155" s="533" t="str">
        <f>+VLOOKUP(LEFT($A155,LEN(A155)-1)*1,Master!$D$28:$G$224,4,FALSE)</f>
        <v>Pozajmice i krediti od inostranih izvora</v>
      </c>
      <c r="C155" s="534"/>
      <c r="D155" s="534"/>
      <c r="E155" s="534"/>
      <c r="F155" s="534"/>
      <c r="G155" s="96">
        <f>+DataEx!FR261</f>
        <v>0</v>
      </c>
      <c r="H155" s="96">
        <f>+DataEx!FS261</f>
        <v>0</v>
      </c>
      <c r="I155" s="96">
        <f>+DataEx!FT261</f>
        <v>10000000</v>
      </c>
      <c r="J155" s="96">
        <f>+DataEx!FU261</f>
        <v>10000000</v>
      </c>
      <c r="K155" s="96">
        <f>+DataEx!FV261</f>
        <v>10000000</v>
      </c>
      <c r="L155" s="96">
        <f>+DataEx!FW261</f>
        <v>10000000</v>
      </c>
      <c r="M155" s="96">
        <f>+DataEx!FX261</f>
        <v>10000000</v>
      </c>
      <c r="N155" s="96">
        <f>+DataEx!FY261</f>
        <v>10000000</v>
      </c>
      <c r="O155" s="96">
        <f>+DataEx!FZ261</f>
        <v>10000000</v>
      </c>
      <c r="P155" s="96">
        <f>+DataEx!GA261</f>
        <v>10000000</v>
      </c>
      <c r="Q155" s="96">
        <f>+DataEx!GB261</f>
        <v>10000000</v>
      </c>
      <c r="R155" s="96">
        <f>+DataEx!GC261</f>
        <v>10000000</v>
      </c>
      <c r="S155" s="103">
        <f t="shared" si="19"/>
        <v>100000000</v>
      </c>
      <c r="T155" s="463">
        <f t="shared" si="20"/>
        <v>2.1704686041716403</v>
      </c>
    </row>
    <row r="156" spans="1:20">
      <c r="A156" s="117" t="str">
        <f t="shared" si="28"/>
        <v>72p</v>
      </c>
      <c r="B156" s="533" t="str">
        <f>+VLOOKUP(LEFT($A156,LEN(A156)-1)*1,Master!$D$28:$G$224,4,FALSE)</f>
        <v>Primici od prodaje imovine</v>
      </c>
      <c r="C156" s="534"/>
      <c r="D156" s="534"/>
      <c r="E156" s="534"/>
      <c r="F156" s="534"/>
      <c r="G156" s="96">
        <f>+DataEx!FR249</f>
        <v>0</v>
      </c>
      <c r="H156" s="96">
        <f>+DataEx!FS249</f>
        <v>0</v>
      </c>
      <c r="I156" s="96">
        <f>+DataEx!FT249</f>
        <v>0</v>
      </c>
      <c r="J156" s="96">
        <f>+DataEx!FU249</f>
        <v>0</v>
      </c>
      <c r="K156" s="96">
        <f>+DataEx!FV249</f>
        <v>0</v>
      </c>
      <c r="L156" s="96">
        <f>+DataEx!FW249</f>
        <v>0</v>
      </c>
      <c r="M156" s="96">
        <f>+DataEx!FX249</f>
        <v>0</v>
      </c>
      <c r="N156" s="96">
        <f>+DataEx!FY249</f>
        <v>0</v>
      </c>
      <c r="O156" s="96">
        <f>+DataEx!FZ249</f>
        <v>0</v>
      </c>
      <c r="P156" s="96">
        <f>+DataEx!GA249</f>
        <v>0</v>
      </c>
      <c r="Q156" s="96">
        <f>+DataEx!GB249</f>
        <v>0</v>
      </c>
      <c r="R156" s="96">
        <f>+DataEx!GC249</f>
        <v>0</v>
      </c>
      <c r="S156" s="103">
        <f t="shared" si="19"/>
        <v>0</v>
      </c>
      <c r="T156" s="463">
        <f t="shared" si="20"/>
        <v>0</v>
      </c>
    </row>
    <row r="157" spans="1:20" ht="13.5" thickBot="1">
      <c r="A157" s="117" t="str">
        <f t="shared" si="28"/>
        <v>1004p</v>
      </c>
      <c r="B157" s="98" t="str">
        <f>+VLOOKUP(LEFT($A157,LEN(A157)-1)*1,Master!$D$28:$G$224,4,FALSE)</f>
        <v>Povećanje / smanjenje depozita</v>
      </c>
      <c r="C157" s="99"/>
      <c r="D157" s="99"/>
      <c r="E157" s="99"/>
      <c r="F157" s="99"/>
      <c r="G157" s="97">
        <f t="shared" ref="G157:R157" si="31">-G152-SUM(G154:G156)</f>
        <v>35842310.469999991</v>
      </c>
      <c r="H157" s="97">
        <f t="shared" si="31"/>
        <v>28613294.18000003</v>
      </c>
      <c r="I157" s="97">
        <f t="shared" si="31"/>
        <v>346498070.61999995</v>
      </c>
      <c r="J157" s="97">
        <f t="shared" si="31"/>
        <v>54052959.75999999</v>
      </c>
      <c r="K157" s="97">
        <f t="shared" si="31"/>
        <v>49402283.611666687</v>
      </c>
      <c r="L157" s="97">
        <f t="shared" si="31"/>
        <v>62033779.535942063</v>
      </c>
      <c r="M157" s="97">
        <f t="shared" si="31"/>
        <v>26915106.328808546</v>
      </c>
      <c r="N157" s="97">
        <f t="shared" si="31"/>
        <v>12535994.178835742</v>
      </c>
      <c r="O157" s="97">
        <f t="shared" si="31"/>
        <v>-4872510.1087080352</v>
      </c>
      <c r="P157" s="97">
        <f t="shared" si="31"/>
        <v>60617946.00875783</v>
      </c>
      <c r="Q157" s="97">
        <f t="shared" si="31"/>
        <v>115858173.60069525</v>
      </c>
      <c r="R157" s="97">
        <f t="shared" si="31"/>
        <v>-10007590.547869829</v>
      </c>
      <c r="S157" s="105">
        <f t="shared" si="19"/>
        <v>777489817.63812828</v>
      </c>
      <c r="T157" s="467">
        <f t="shared" si="20"/>
        <v>16.875172392466915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U38" sqref="U38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761</v>
      </c>
      <c r="H6" s="236" t="s">
        <v>762</v>
      </c>
      <c r="I6" s="236" t="s">
        <v>763</v>
      </c>
      <c r="J6" s="236" t="s">
        <v>764</v>
      </c>
      <c r="K6" s="236" t="s">
        <v>765</v>
      </c>
      <c r="L6" s="236" t="s">
        <v>766</v>
      </c>
      <c r="M6" s="236" t="s">
        <v>767</v>
      </c>
      <c r="N6" s="236" t="s">
        <v>768</v>
      </c>
      <c r="O6" s="236" t="s">
        <v>769</v>
      </c>
      <c r="P6" s="236" t="s">
        <v>770</v>
      </c>
      <c r="Q6" s="236" t="s">
        <v>771</v>
      </c>
      <c r="R6" s="236" t="s">
        <v>772</v>
      </c>
      <c r="S6" s="235"/>
      <c r="T6" s="235"/>
    </row>
    <row r="7" spans="1:20" ht="15" customHeight="1" thickBot="1">
      <c r="A7" s="146"/>
      <c r="B7" s="584" t="s">
        <v>556</v>
      </c>
      <c r="C7" s="482"/>
      <c r="D7" s="482"/>
      <c r="E7" s="482"/>
      <c r="F7" s="482"/>
      <c r="G7" s="490">
        <v>2019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+[1]Master!G248</f>
        <v>BDP</v>
      </c>
      <c r="T7" s="238">
        <v>4907900000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0" t="str">
        <f>+[1]Master!G245</f>
        <v>Jan - Dec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01" t="s">
        <v>683</v>
      </c>
      <c r="C10" s="502"/>
      <c r="D10" s="502"/>
      <c r="E10" s="502"/>
      <c r="F10" s="502"/>
      <c r="G10" s="153">
        <f t="shared" ref="G10:R10" si="1">+G11+G19+SUM(G24:G28)</f>
        <v>107257200.93000001</v>
      </c>
      <c r="H10" s="153">
        <f t="shared" si="1"/>
        <v>116523983.53</v>
      </c>
      <c r="I10" s="153">
        <f t="shared" si="1"/>
        <v>147544399.37</v>
      </c>
      <c r="J10" s="153">
        <f t="shared" si="1"/>
        <v>165041554.06999999</v>
      </c>
      <c r="K10" s="153">
        <f t="shared" si="1"/>
        <v>144226472.26999998</v>
      </c>
      <c r="L10" s="153">
        <f t="shared" si="1"/>
        <v>143393460.84999999</v>
      </c>
      <c r="M10" s="153">
        <f t="shared" si="1"/>
        <v>174124444.44</v>
      </c>
      <c r="N10" s="153">
        <f t="shared" si="1"/>
        <v>174081434.25</v>
      </c>
      <c r="O10" s="153">
        <f t="shared" si="1"/>
        <v>165958766.61000001</v>
      </c>
      <c r="P10" s="153">
        <f t="shared" si="1"/>
        <v>156600856.53</v>
      </c>
      <c r="Q10" s="153">
        <f t="shared" si="1"/>
        <v>147278580.38</v>
      </c>
      <c r="R10" s="153">
        <f t="shared" si="1"/>
        <v>243181464.93000001</v>
      </c>
      <c r="S10" s="402">
        <f>+SUM(G10:R10)</f>
        <v>1885212618.1600001</v>
      </c>
      <c r="T10" s="387">
        <f>+S10/$T$7</f>
        <v>0.38411797676399279</v>
      </c>
    </row>
    <row r="11" spans="1:20">
      <c r="A11" s="152">
        <v>711</v>
      </c>
      <c r="B11" s="525" t="s">
        <v>23</v>
      </c>
      <c r="C11" s="526"/>
      <c r="D11" s="526"/>
      <c r="E11" s="526"/>
      <c r="F11" s="526"/>
      <c r="G11" s="159">
        <f t="shared" ref="G11:R11" si="2">+SUM(G12:G18)</f>
        <v>72429730.420000002</v>
      </c>
      <c r="H11" s="159">
        <f t="shared" si="2"/>
        <v>68470908.439999998</v>
      </c>
      <c r="I11" s="159">
        <f t="shared" si="2"/>
        <v>98709545.510000005</v>
      </c>
      <c r="J11" s="159">
        <f t="shared" si="2"/>
        <v>106791818.52</v>
      </c>
      <c r="K11" s="159">
        <f t="shared" si="2"/>
        <v>94372185.030000001</v>
      </c>
      <c r="L11" s="159">
        <f t="shared" si="2"/>
        <v>89389439.689999998</v>
      </c>
      <c r="M11" s="159">
        <f t="shared" si="2"/>
        <v>115363471.45</v>
      </c>
      <c r="N11" s="159">
        <f t="shared" si="2"/>
        <v>118817091.44</v>
      </c>
      <c r="O11" s="159">
        <f t="shared" si="2"/>
        <v>114500270.97</v>
      </c>
      <c r="P11" s="159">
        <f t="shared" si="2"/>
        <v>101600991.11</v>
      </c>
      <c r="Q11" s="159">
        <f t="shared" si="2"/>
        <v>87468589.949999988</v>
      </c>
      <c r="R11" s="242">
        <f t="shared" si="2"/>
        <v>104834610.59</v>
      </c>
      <c r="S11" s="403">
        <f t="shared" ref="S11:S63" si="3">+SUM(G11:R11)</f>
        <v>1172748653.1199999</v>
      </c>
      <c r="T11" s="388">
        <f t="shared" ref="T11:T64" si="4">+S11/$T$7</f>
        <v>0.23895121194808369</v>
      </c>
    </row>
    <row r="12" spans="1:20">
      <c r="A12" s="152">
        <v>7111</v>
      </c>
      <c r="B12" s="511" t="s">
        <v>25</v>
      </c>
      <c r="C12" s="512"/>
      <c r="D12" s="512"/>
      <c r="E12" s="512"/>
      <c r="F12" s="512"/>
      <c r="G12" s="165">
        <f>DataEx!FF11</f>
        <v>4240913.8099999996</v>
      </c>
      <c r="H12" s="165">
        <f>DataEx!FG11</f>
        <v>9361661.1500000004</v>
      </c>
      <c r="I12" s="165">
        <f>DataEx!FH11</f>
        <v>9044961.5800000001</v>
      </c>
      <c r="J12" s="165">
        <f>DataEx!FI11</f>
        <v>10767101.800000001</v>
      </c>
      <c r="K12" s="165">
        <f>DataEx!FJ11</f>
        <v>10210712.41</v>
      </c>
      <c r="L12" s="165">
        <f>DataEx!FK11</f>
        <v>10125793.029999999</v>
      </c>
      <c r="M12" s="165">
        <f>DataEx!FL11</f>
        <v>10986746.67</v>
      </c>
      <c r="N12" s="165">
        <f>DataEx!FM11</f>
        <v>10477204.85</v>
      </c>
      <c r="O12" s="165">
        <f>DataEx!FN11</f>
        <v>10332018.109999999</v>
      </c>
      <c r="P12" s="165">
        <f>DataEx!FO11</f>
        <v>10824900.91</v>
      </c>
      <c r="Q12" s="165">
        <f>DataEx!FP11</f>
        <v>9987863.9000000004</v>
      </c>
      <c r="R12" s="165">
        <f>DataEx!FQ11</f>
        <v>18641048.940000001</v>
      </c>
      <c r="S12" s="404">
        <f t="shared" si="3"/>
        <v>125000927.16</v>
      </c>
      <c r="T12" s="389">
        <f t="shared" si="4"/>
        <v>2.5469330499806434E-2</v>
      </c>
    </row>
    <row r="13" spans="1:20">
      <c r="A13" s="152">
        <v>7112</v>
      </c>
      <c r="B13" s="511" t="s">
        <v>27</v>
      </c>
      <c r="C13" s="512"/>
      <c r="D13" s="512"/>
      <c r="E13" s="512"/>
      <c r="F13" s="512"/>
      <c r="G13" s="165">
        <f>DataEx!FF12</f>
        <v>936843.13</v>
      </c>
      <c r="H13" s="165">
        <f>DataEx!FG12</f>
        <v>1962550.32</v>
      </c>
      <c r="I13" s="165">
        <f>DataEx!FH12</f>
        <v>22465664.23</v>
      </c>
      <c r="J13" s="165">
        <f>DataEx!FI12</f>
        <v>20408432.98</v>
      </c>
      <c r="K13" s="165">
        <f>DataEx!FJ12</f>
        <v>4781744.7</v>
      </c>
      <c r="L13" s="165">
        <f>DataEx!FK12</f>
        <v>3678815</v>
      </c>
      <c r="M13" s="165">
        <f>DataEx!FL12</f>
        <v>3890710.55</v>
      </c>
      <c r="N13" s="165">
        <f>DataEx!FM12</f>
        <v>3092994.24</v>
      </c>
      <c r="O13" s="165">
        <f>DataEx!FN12</f>
        <v>2242778.35</v>
      </c>
      <c r="P13" s="165">
        <f>DataEx!FO12</f>
        <v>690017.25</v>
      </c>
      <c r="Q13" s="165">
        <f>DataEx!FP12</f>
        <v>879657.72</v>
      </c>
      <c r="R13" s="165">
        <f>DataEx!FQ12</f>
        <v>7785764.6100000003</v>
      </c>
      <c r="S13" s="404">
        <f t="shared" si="3"/>
        <v>72815973.079999998</v>
      </c>
      <c r="T13" s="389">
        <f t="shared" si="4"/>
        <v>1.4836482625970374E-2</v>
      </c>
    </row>
    <row r="14" spans="1:20">
      <c r="A14" s="152">
        <v>7113</v>
      </c>
      <c r="B14" s="511" t="s">
        <v>29</v>
      </c>
      <c r="C14" s="512"/>
      <c r="D14" s="512"/>
      <c r="E14" s="512"/>
      <c r="F14" s="512"/>
      <c r="G14" s="165">
        <f>DataEx!FF13</f>
        <v>118243.45</v>
      </c>
      <c r="H14" s="165">
        <f>DataEx!FG13</f>
        <v>169568.16</v>
      </c>
      <c r="I14" s="165">
        <f>DataEx!FH13</f>
        <v>146352.49</v>
      </c>
      <c r="J14" s="165">
        <f>DataEx!FI13</f>
        <v>204359.36</v>
      </c>
      <c r="K14" s="165">
        <f>DataEx!FJ13</f>
        <v>147510.5</v>
      </c>
      <c r="L14" s="165">
        <f>DataEx!FK13</f>
        <v>158253.64000000001</v>
      </c>
      <c r="M14" s="165">
        <f>DataEx!FL13</f>
        <v>152687.82</v>
      </c>
      <c r="N14" s="165">
        <f>DataEx!FM13</f>
        <v>172408.19</v>
      </c>
      <c r="O14" s="165">
        <f>DataEx!FN13</f>
        <v>131658.57</v>
      </c>
      <c r="P14" s="165">
        <f>DataEx!FO13</f>
        <v>174049.01</v>
      </c>
      <c r="Q14" s="165">
        <f>DataEx!FP13</f>
        <v>172799.49</v>
      </c>
      <c r="R14" s="165">
        <f>DataEx!FQ13</f>
        <v>289363.09000000003</v>
      </c>
      <c r="S14" s="404">
        <f t="shared" si="3"/>
        <v>2037253.77</v>
      </c>
      <c r="T14" s="389">
        <f t="shared" si="4"/>
        <v>4.1509683775138042E-4</v>
      </c>
    </row>
    <row r="15" spans="1:20">
      <c r="A15" s="152">
        <v>7114</v>
      </c>
      <c r="B15" s="511" t="s">
        <v>31</v>
      </c>
      <c r="C15" s="512"/>
      <c r="D15" s="512"/>
      <c r="E15" s="512"/>
      <c r="F15" s="512"/>
      <c r="G15" s="165">
        <f>DataEx!FF14</f>
        <v>49847223.18</v>
      </c>
      <c r="H15" s="165">
        <f>DataEx!FG14</f>
        <v>38958365.399999999</v>
      </c>
      <c r="I15" s="165">
        <f>DataEx!FH14</f>
        <v>50498218.18</v>
      </c>
      <c r="J15" s="165">
        <f>DataEx!FI14</f>
        <v>55142838.460000001</v>
      </c>
      <c r="K15" s="165">
        <f>DataEx!FJ14</f>
        <v>56428341.859999999</v>
      </c>
      <c r="L15" s="165">
        <f>DataEx!FK14</f>
        <v>52810087.229999997</v>
      </c>
      <c r="M15" s="165">
        <f>DataEx!FL14</f>
        <v>71626480.939999998</v>
      </c>
      <c r="N15" s="165">
        <f>DataEx!FM14</f>
        <v>71690318.180000007</v>
      </c>
      <c r="O15" s="165">
        <f>DataEx!FN14</f>
        <v>70816309.909999996</v>
      </c>
      <c r="P15" s="165">
        <f>DataEx!FO14</f>
        <v>65908952.759999998</v>
      </c>
      <c r="Q15" s="165">
        <f>DataEx!FP14</f>
        <v>54764641.939999998</v>
      </c>
      <c r="R15" s="165">
        <f>DataEx!FQ14</f>
        <v>57237175.490000002</v>
      </c>
      <c r="S15" s="404">
        <f t="shared" si="3"/>
        <v>695728953.52999997</v>
      </c>
      <c r="T15" s="389">
        <f t="shared" si="4"/>
        <v>0.14175695379490208</v>
      </c>
    </row>
    <row r="16" spans="1:20">
      <c r="A16" s="152">
        <v>7115</v>
      </c>
      <c r="B16" s="511" t="s">
        <v>33</v>
      </c>
      <c r="C16" s="512"/>
      <c r="D16" s="512"/>
      <c r="E16" s="512"/>
      <c r="F16" s="512"/>
      <c r="G16" s="165">
        <f>DataEx!FF15</f>
        <v>15141217.210000001</v>
      </c>
      <c r="H16" s="165">
        <f>DataEx!FG15</f>
        <v>13186126.23</v>
      </c>
      <c r="I16" s="165">
        <f>DataEx!FH15</f>
        <v>13315087.640000001</v>
      </c>
      <c r="J16" s="165">
        <f>DataEx!FI15</f>
        <v>16826313.73</v>
      </c>
      <c r="K16" s="165">
        <f>DataEx!FJ15</f>
        <v>19442485.359999999</v>
      </c>
      <c r="L16" s="165">
        <f>DataEx!FK15</f>
        <v>19205497.870000001</v>
      </c>
      <c r="M16" s="165">
        <f>DataEx!FL15</f>
        <v>24612824.059999999</v>
      </c>
      <c r="N16" s="165">
        <f>DataEx!FM15</f>
        <v>29562766.32</v>
      </c>
      <c r="O16" s="165">
        <f>DataEx!FN15</f>
        <v>27417042.280000001</v>
      </c>
      <c r="P16" s="165">
        <f>DataEx!FO15</f>
        <v>20585777.449999999</v>
      </c>
      <c r="Q16" s="165">
        <f>DataEx!FP15</f>
        <v>18663851.199999999</v>
      </c>
      <c r="R16" s="165">
        <f>DataEx!FQ15</f>
        <v>17559308.390000001</v>
      </c>
      <c r="S16" s="404">
        <f t="shared" si="3"/>
        <v>235518297.74000001</v>
      </c>
      <c r="T16" s="389">
        <f t="shared" si="4"/>
        <v>4.798759097373622E-2</v>
      </c>
    </row>
    <row r="17" spans="1:25">
      <c r="A17" s="152">
        <v>7116</v>
      </c>
      <c r="B17" s="511" t="s">
        <v>35</v>
      </c>
      <c r="C17" s="512"/>
      <c r="D17" s="512"/>
      <c r="E17" s="512"/>
      <c r="F17" s="512"/>
      <c r="G17" s="165">
        <f>DataEx!FF16</f>
        <v>1424968.68</v>
      </c>
      <c r="H17" s="165">
        <f>DataEx!FG16</f>
        <v>1733788.33</v>
      </c>
      <c r="I17" s="165">
        <f>DataEx!FH16</f>
        <v>2462209.73</v>
      </c>
      <c r="J17" s="165">
        <f>DataEx!FI16</f>
        <v>2531899.16</v>
      </c>
      <c r="K17" s="165">
        <f>DataEx!FJ16</f>
        <v>2502520.2799999998</v>
      </c>
      <c r="L17" s="165">
        <f>DataEx!FK16</f>
        <v>2485583.9700000002</v>
      </c>
      <c r="M17" s="165">
        <f>DataEx!FL16</f>
        <v>3088089.4</v>
      </c>
      <c r="N17" s="165">
        <f>DataEx!FM16</f>
        <v>2788700.72</v>
      </c>
      <c r="O17" s="165">
        <f>DataEx!FN16</f>
        <v>2553125.85</v>
      </c>
      <c r="P17" s="165">
        <f>DataEx!FO16</f>
        <v>2492699.6800000002</v>
      </c>
      <c r="Q17" s="165">
        <f>DataEx!FP16</f>
        <v>2023761.96</v>
      </c>
      <c r="R17" s="165">
        <f>DataEx!FQ16</f>
        <v>2439192.98</v>
      </c>
      <c r="S17" s="404">
        <f t="shared" si="3"/>
        <v>28526540.740000002</v>
      </c>
      <c r="T17" s="389">
        <f t="shared" si="4"/>
        <v>5.8123720409951306E-3</v>
      </c>
    </row>
    <row r="18" spans="1:25">
      <c r="A18" s="152">
        <v>7118</v>
      </c>
      <c r="B18" s="511" t="s">
        <v>724</v>
      </c>
      <c r="C18" s="512"/>
      <c r="D18" s="512"/>
      <c r="E18" s="512"/>
      <c r="F18" s="512"/>
      <c r="G18" s="165">
        <f>DataEx!FF17</f>
        <v>720320.96</v>
      </c>
      <c r="H18" s="165">
        <f>DataEx!FG17</f>
        <v>3098848.85</v>
      </c>
      <c r="I18" s="165">
        <f>DataEx!FH17</f>
        <v>777051.66</v>
      </c>
      <c r="J18" s="165">
        <f>DataEx!FI17</f>
        <v>910873.03</v>
      </c>
      <c r="K18" s="165">
        <f>DataEx!FJ17</f>
        <v>858869.92</v>
      </c>
      <c r="L18" s="165">
        <f>DataEx!FK17</f>
        <v>925408.95</v>
      </c>
      <c r="M18" s="165">
        <f>DataEx!FL17</f>
        <v>1005932.01</v>
      </c>
      <c r="N18" s="165">
        <f>DataEx!FM17</f>
        <v>1032698.94</v>
      </c>
      <c r="O18" s="165">
        <f>DataEx!FN17</f>
        <v>1007337.9</v>
      </c>
      <c r="P18" s="165">
        <f>DataEx!FO17</f>
        <v>924594.05</v>
      </c>
      <c r="Q18" s="165">
        <f>DataEx!FP17</f>
        <v>976013.74</v>
      </c>
      <c r="R18" s="165">
        <f>DataEx!FQ17</f>
        <v>882757.09</v>
      </c>
      <c r="S18" s="404">
        <f t="shared" si="3"/>
        <v>13120707.100000001</v>
      </c>
      <c r="T18" s="389">
        <f t="shared" si="4"/>
        <v>2.6733851749220646E-3</v>
      </c>
    </row>
    <row r="19" spans="1:25">
      <c r="A19" s="152">
        <v>712</v>
      </c>
      <c r="B19" s="521" t="s">
        <v>39</v>
      </c>
      <c r="C19" s="522"/>
      <c r="D19" s="522"/>
      <c r="E19" s="522"/>
      <c r="F19" s="522"/>
      <c r="G19" s="171">
        <f>+INDEX([1]DataEx!$1:$1048576,MATCH('2019'!$A19,[1]DataEx!$D:$D,0),MATCH('2019'!G$6,[1]DataEx!$7:$7,0))</f>
        <v>16498881.48</v>
      </c>
      <c r="H19" s="171">
        <f>+INDEX([1]DataEx!$1:$1048576,MATCH('2019'!$A19,[1]DataEx!$D:$D,0),MATCH('2019'!H$6,[1]DataEx!$7:$7,0))</f>
        <v>41912269.38000001</v>
      </c>
      <c r="I19" s="171">
        <f>+INDEX([1]DataEx!$1:$1048576,MATCH('2019'!$A19,[1]DataEx!$D:$D,0),MATCH('2019'!I$6,[1]DataEx!$7:$7,0))</f>
        <v>41047599.18</v>
      </c>
      <c r="J19" s="171">
        <f>+INDEX([1]DataEx!$1:$1048576,MATCH('2019'!$A19,[1]DataEx!$D:$D,0),MATCH('2019'!J$6,[1]DataEx!$7:$7,0))</f>
        <v>50290988.940000005</v>
      </c>
      <c r="K19" s="171">
        <f>+INDEX([1]DataEx!$1:$1048576,MATCH('2019'!$A19,[1]DataEx!$D:$D,0),MATCH('2019'!K$6,[1]DataEx!$7:$7,0))</f>
        <v>37496285.130000003</v>
      </c>
      <c r="L19" s="171">
        <f>+INDEX([1]DataEx!$1:$1048576,MATCH('2019'!$A19,[1]DataEx!$D:$D,0),MATCH('2019'!L$6,[1]DataEx!$7:$7,0))</f>
        <v>45280786.510000005</v>
      </c>
      <c r="M19" s="171">
        <f>+INDEX([1]DataEx!$1:$1048576,MATCH('2019'!$A19,[1]DataEx!$D:$D,0),MATCH('2019'!M$6,[1]DataEx!$7:$7,0))</f>
        <v>48662139.43999999</v>
      </c>
      <c r="N19" s="171">
        <f>+INDEX([1]DataEx!$1:$1048576,MATCH('2019'!$A19,[1]DataEx!$D:$D,0),MATCH('2019'!N$6,[1]DataEx!$7:$7,0))</f>
        <v>45770745.839999996</v>
      </c>
      <c r="O19" s="171">
        <f>+INDEX([1]DataEx!$1:$1048576,MATCH('2019'!$A19,[1]DataEx!$D:$D,0),MATCH('2019'!O$6,[1]DataEx!$7:$7,0))</f>
        <v>43611346.450000003</v>
      </c>
      <c r="P19" s="171">
        <f>+INDEX([1]DataEx!$1:$1048576,MATCH('2019'!$A19,[1]DataEx!$D:$D,0),MATCH('2019'!P$6,[1]DataEx!$7:$7,0))</f>
        <v>46487647.670000002</v>
      </c>
      <c r="Q19" s="171">
        <f>+INDEX([1]DataEx!$1:$1048576,MATCH('2019'!$A19,[1]DataEx!$D:$D,0),MATCH('2019'!Q$6,[1]DataEx!$7:$7,0))</f>
        <v>44027184.359999999</v>
      </c>
      <c r="R19" s="171">
        <f>+INDEX([1]DataEx!$1:$1048576,MATCH('2019'!$A19,[1]DataEx!$D:$D,0),MATCH('2019'!R$6,[1]DataEx!$7:$7,0))</f>
        <v>85179894.560000002</v>
      </c>
      <c r="S19" s="405">
        <f t="shared" si="3"/>
        <v>546265768.94000006</v>
      </c>
      <c r="T19" s="390">
        <f t="shared" si="4"/>
        <v>0.11130336171071131</v>
      </c>
    </row>
    <row r="20" spans="1:25">
      <c r="A20" s="152">
        <v>7121</v>
      </c>
      <c r="B20" s="511" t="s">
        <v>41</v>
      </c>
      <c r="C20" s="512"/>
      <c r="D20" s="512"/>
      <c r="E20" s="512"/>
      <c r="F20" s="512"/>
      <c r="G20" s="165">
        <f>DataEx!FF19</f>
        <v>9695765.5800000001</v>
      </c>
      <c r="H20" s="165">
        <f>DataEx!FG19</f>
        <v>24593790.260000002</v>
      </c>
      <c r="I20" s="165">
        <f>DataEx!FH19</f>
        <v>23923752.719999999</v>
      </c>
      <c r="J20" s="165">
        <f>DataEx!FI19</f>
        <v>29650595.870000001</v>
      </c>
      <c r="K20" s="165">
        <f>DataEx!FJ19</f>
        <v>22104934.850000001</v>
      </c>
      <c r="L20" s="165">
        <f>DataEx!FK19</f>
        <v>27009559.609999999</v>
      </c>
      <c r="M20" s="165">
        <f>DataEx!FL19</f>
        <v>28964205.43</v>
      </c>
      <c r="N20" s="165">
        <f>DataEx!FM19</f>
        <v>27519220.43</v>
      </c>
      <c r="O20" s="165">
        <f>DataEx!FN19</f>
        <v>26730921.559999999</v>
      </c>
      <c r="P20" s="165">
        <f>DataEx!FO19</f>
        <v>28563512.620000001</v>
      </c>
      <c r="Q20" s="165">
        <f>DataEx!FP19</f>
        <v>27240325.079999998</v>
      </c>
      <c r="R20" s="165">
        <f>DataEx!FQ19</f>
        <v>53184840.350000001</v>
      </c>
      <c r="S20" s="404">
        <f>+SUM(G20:R20)</f>
        <v>329181424.36000001</v>
      </c>
      <c r="T20" s="389">
        <f t="shared" si="4"/>
        <v>6.7071746441451544E-2</v>
      </c>
    </row>
    <row r="21" spans="1:25">
      <c r="A21" s="152">
        <v>7122</v>
      </c>
      <c r="B21" s="511" t="s">
        <v>43</v>
      </c>
      <c r="C21" s="512"/>
      <c r="D21" s="512"/>
      <c r="E21" s="512"/>
      <c r="F21" s="512"/>
      <c r="G21" s="165">
        <f>DataEx!FF20</f>
        <v>5963049.2000000002</v>
      </c>
      <c r="H21" s="165">
        <f>DataEx!FG20</f>
        <v>15122476.890000001</v>
      </c>
      <c r="I21" s="165">
        <f>DataEx!FH20</f>
        <v>14777265.789999999</v>
      </c>
      <c r="J21" s="165">
        <f>DataEx!FI20</f>
        <v>17925167.550000001</v>
      </c>
      <c r="K21" s="165">
        <f>DataEx!FJ20</f>
        <v>13458982.5</v>
      </c>
      <c r="L21" s="165">
        <f>DataEx!FK20</f>
        <v>15925774.34</v>
      </c>
      <c r="M21" s="165">
        <f>DataEx!FL20</f>
        <v>17203285.449999999</v>
      </c>
      <c r="N21" s="165">
        <f>DataEx!FM20</f>
        <v>15860674.26</v>
      </c>
      <c r="O21" s="165">
        <f>DataEx!FN20</f>
        <v>14501660.91</v>
      </c>
      <c r="P21" s="165">
        <f>DataEx!FO20</f>
        <v>15344312.359999999</v>
      </c>
      <c r="Q21" s="165">
        <f>DataEx!FP20</f>
        <v>14381893.27</v>
      </c>
      <c r="R21" s="165">
        <f>DataEx!FQ20</f>
        <v>27283965.91</v>
      </c>
      <c r="S21" s="404">
        <f t="shared" si="3"/>
        <v>187748508.43000001</v>
      </c>
      <c r="T21" s="389">
        <f t="shared" si="4"/>
        <v>3.8254346753193835E-2</v>
      </c>
    </row>
    <row r="22" spans="1:25">
      <c r="A22" s="152">
        <v>7123</v>
      </c>
      <c r="B22" s="511" t="s">
        <v>45</v>
      </c>
      <c r="C22" s="512"/>
      <c r="D22" s="512"/>
      <c r="E22" s="512"/>
      <c r="F22" s="512"/>
      <c r="G22" s="165">
        <f>DataEx!FF21</f>
        <v>459881.42</v>
      </c>
      <c r="H22" s="165">
        <f>DataEx!FG21</f>
        <v>1160315.8500000001</v>
      </c>
      <c r="I22" s="165">
        <f>DataEx!FH21</f>
        <v>1135767.8899999999</v>
      </c>
      <c r="J22" s="165">
        <f>DataEx!FI21</f>
        <v>1375720.59</v>
      </c>
      <c r="K22" s="165">
        <f>DataEx!FJ21</f>
        <v>1026106.03</v>
      </c>
      <c r="L22" s="165">
        <f>DataEx!FK21</f>
        <v>1222753.49</v>
      </c>
      <c r="M22" s="165">
        <f>DataEx!FL21</f>
        <v>1316999.83</v>
      </c>
      <c r="N22" s="165">
        <f>DataEx!FM21</f>
        <v>1256512.28</v>
      </c>
      <c r="O22" s="165">
        <f>DataEx!FN21</f>
        <v>1242677.57</v>
      </c>
      <c r="P22" s="165">
        <f>DataEx!FO21</f>
        <v>1311319.78</v>
      </c>
      <c r="Q22" s="165">
        <f>DataEx!FP21</f>
        <v>1232927.92</v>
      </c>
      <c r="R22" s="165">
        <f>DataEx!FQ21</f>
        <v>2381170.7999999998</v>
      </c>
      <c r="S22" s="404">
        <f t="shared" si="3"/>
        <v>15122153.449999999</v>
      </c>
      <c r="T22" s="389">
        <f t="shared" si="4"/>
        <v>3.081186138674382E-3</v>
      </c>
    </row>
    <row r="23" spans="1:25">
      <c r="A23" s="152">
        <v>7124</v>
      </c>
      <c r="B23" s="511" t="s">
        <v>47</v>
      </c>
      <c r="C23" s="512"/>
      <c r="D23" s="512"/>
      <c r="E23" s="512"/>
      <c r="F23" s="512"/>
      <c r="G23" s="165">
        <f>DataEx!FF22</f>
        <v>380185.28</v>
      </c>
      <c r="H23" s="165">
        <f>DataEx!FG22</f>
        <v>1035686.38</v>
      </c>
      <c r="I23" s="165">
        <f>DataEx!FH22</f>
        <v>1210812.78</v>
      </c>
      <c r="J23" s="165">
        <f>DataEx!FI22</f>
        <v>1339504.93</v>
      </c>
      <c r="K23" s="165">
        <f>DataEx!FJ22</f>
        <v>906261.75</v>
      </c>
      <c r="L23" s="165">
        <f>DataEx!FK22</f>
        <v>1122699.07</v>
      </c>
      <c r="M23" s="165">
        <f>DataEx!FL22</f>
        <v>1177648.73</v>
      </c>
      <c r="N23" s="165">
        <f>DataEx!FM22</f>
        <v>1134338.8700000001</v>
      </c>
      <c r="O23" s="165">
        <f>DataEx!FN22</f>
        <v>1136086.4099999999</v>
      </c>
      <c r="P23" s="165">
        <f>DataEx!FO22</f>
        <v>1268502.9099999999</v>
      </c>
      <c r="Q23" s="165">
        <f>DataEx!FP22</f>
        <v>1172038.0900000001</v>
      </c>
      <c r="R23" s="165">
        <f>DataEx!FQ22</f>
        <v>2329917.5</v>
      </c>
      <c r="S23" s="404">
        <f t="shared" si="3"/>
        <v>14213682.699999999</v>
      </c>
      <c r="T23" s="389">
        <f t="shared" si="4"/>
        <v>2.8960823773915524E-3</v>
      </c>
      <c r="Y23" s="319"/>
    </row>
    <row r="24" spans="1:25">
      <c r="A24" s="152">
        <v>713</v>
      </c>
      <c r="B24" s="513" t="s">
        <v>49</v>
      </c>
      <c r="C24" s="514"/>
      <c r="D24" s="514"/>
      <c r="E24" s="514"/>
      <c r="F24" s="514"/>
      <c r="G24" s="177">
        <f>DataEx!FF23</f>
        <v>851162.27</v>
      </c>
      <c r="H24" s="177">
        <f>DataEx!FG23</f>
        <v>1041125.3899999999</v>
      </c>
      <c r="I24" s="177">
        <f>DataEx!FH23</f>
        <v>1066481.8799999999</v>
      </c>
      <c r="J24" s="177">
        <f>DataEx!FI23</f>
        <v>1290371.49</v>
      </c>
      <c r="K24" s="177">
        <f>DataEx!FJ23</f>
        <v>1208813.17</v>
      </c>
      <c r="L24" s="177">
        <f>DataEx!FK23</f>
        <v>1252534.6599999999</v>
      </c>
      <c r="M24" s="177">
        <f>DataEx!FL23</f>
        <v>1880947.5899999999</v>
      </c>
      <c r="N24" s="177">
        <f>DataEx!FM23</f>
        <v>1630940.38</v>
      </c>
      <c r="O24" s="177">
        <f>DataEx!FN23</f>
        <v>1570845.07</v>
      </c>
      <c r="P24" s="177">
        <f>DataEx!FO23</f>
        <v>1362143.29</v>
      </c>
      <c r="Q24" s="177">
        <f>DataEx!FP23</f>
        <v>1005591.42</v>
      </c>
      <c r="R24" s="177">
        <f>DataEx!FQ23</f>
        <v>1500631.83</v>
      </c>
      <c r="S24" s="405">
        <f t="shared" si="3"/>
        <v>15661588.439999998</v>
      </c>
      <c r="T24" s="390">
        <f t="shared" si="4"/>
        <v>3.1910977077772565E-3</v>
      </c>
      <c r="Y24" s="319"/>
    </row>
    <row r="25" spans="1:25">
      <c r="A25" s="152">
        <v>714</v>
      </c>
      <c r="B25" s="513" t="s">
        <v>63</v>
      </c>
      <c r="C25" s="514"/>
      <c r="D25" s="514"/>
      <c r="E25" s="514"/>
      <c r="F25" s="514"/>
      <c r="G25" s="177">
        <f>DataEx!FF28</f>
        <v>2315003.25</v>
      </c>
      <c r="H25" s="177">
        <f>DataEx!FG28</f>
        <v>1541397.86</v>
      </c>
      <c r="I25" s="177">
        <f>DataEx!FH28</f>
        <v>2408517.5</v>
      </c>
      <c r="J25" s="177">
        <f>DataEx!FI28</f>
        <v>3310133.38</v>
      </c>
      <c r="K25" s="177">
        <f>DataEx!FJ28</f>
        <v>1792591.2</v>
      </c>
      <c r="L25" s="177">
        <f>DataEx!FK28</f>
        <v>2081141.31</v>
      </c>
      <c r="M25" s="177">
        <f>DataEx!FL28</f>
        <v>2697450.35</v>
      </c>
      <c r="N25" s="177">
        <f>DataEx!FM28</f>
        <v>1985377.1099999999</v>
      </c>
      <c r="O25" s="177">
        <f>DataEx!FN28</f>
        <v>2352827.11</v>
      </c>
      <c r="P25" s="177">
        <f>DataEx!FO28</f>
        <v>2477150.35</v>
      </c>
      <c r="Q25" s="177">
        <f>DataEx!FP28</f>
        <v>1582634.86</v>
      </c>
      <c r="R25" s="177">
        <f>DataEx!FQ28</f>
        <v>3693530.67</v>
      </c>
      <c r="S25" s="405">
        <f t="shared" si="3"/>
        <v>28237754.950000003</v>
      </c>
      <c r="T25" s="390">
        <f t="shared" si="4"/>
        <v>5.7535310316021116E-3</v>
      </c>
      <c r="W25" s="306"/>
    </row>
    <row r="26" spans="1:25">
      <c r="A26" s="152">
        <v>715</v>
      </c>
      <c r="B26" s="513" t="s">
        <v>83</v>
      </c>
      <c r="C26" s="514"/>
      <c r="D26" s="514"/>
      <c r="E26" s="514"/>
      <c r="F26" s="514"/>
      <c r="G26" s="177">
        <f>DataEx!FF35</f>
        <v>1567147.41</v>
      </c>
      <c r="H26" s="177">
        <f>DataEx!FG35</f>
        <v>2179531.1</v>
      </c>
      <c r="I26" s="177">
        <f>DataEx!FH35</f>
        <v>3193816.55</v>
      </c>
      <c r="J26" s="177">
        <f>DataEx!FI35</f>
        <v>2381848.89</v>
      </c>
      <c r="K26" s="177">
        <f>DataEx!FJ35</f>
        <v>7159071.0099999998</v>
      </c>
      <c r="L26" s="177">
        <f>DataEx!FK35</f>
        <v>3262994.81</v>
      </c>
      <c r="M26" s="177">
        <f>DataEx!FL35</f>
        <v>3734626.12</v>
      </c>
      <c r="N26" s="177">
        <f>DataEx!FM35</f>
        <v>2985463.57</v>
      </c>
      <c r="O26" s="177">
        <f>DataEx!FN35</f>
        <v>2231628.86</v>
      </c>
      <c r="P26" s="177">
        <f>DataEx!FO35</f>
        <v>2504909.62</v>
      </c>
      <c r="Q26" s="177">
        <f>DataEx!FP35</f>
        <v>2278280.5299999998</v>
      </c>
      <c r="R26" s="177">
        <f>DataEx!FQ35</f>
        <v>42341645.060000002</v>
      </c>
      <c r="S26" s="405">
        <f t="shared" si="3"/>
        <v>75820963.530000001</v>
      </c>
      <c r="T26" s="390">
        <f t="shared" si="4"/>
        <v>1.5448758843904726E-2</v>
      </c>
      <c r="W26" s="325"/>
    </row>
    <row r="27" spans="1:25">
      <c r="A27" s="152">
        <v>73</v>
      </c>
      <c r="B27" s="513" t="s">
        <v>101</v>
      </c>
      <c r="C27" s="514"/>
      <c r="D27" s="514"/>
      <c r="E27" s="514"/>
      <c r="F27" s="514"/>
      <c r="G27" s="177">
        <f>DataEx!FF43</f>
        <v>69158.880000000005</v>
      </c>
      <c r="H27" s="177">
        <f>DataEx!FG43</f>
        <v>378338.04</v>
      </c>
      <c r="I27" s="177">
        <f>DataEx!FH43</f>
        <v>257172.98</v>
      </c>
      <c r="J27" s="177">
        <f>DataEx!FI43</f>
        <v>349238.34</v>
      </c>
      <c r="K27" s="177">
        <f>DataEx!FJ43</f>
        <v>808656.23</v>
      </c>
      <c r="L27" s="177">
        <f>DataEx!FK43</f>
        <v>1298753.81</v>
      </c>
      <c r="M27" s="177">
        <f>DataEx!FL43</f>
        <v>134648.84</v>
      </c>
      <c r="N27" s="177">
        <f>DataEx!FM43</f>
        <v>1295803.5900000001</v>
      </c>
      <c r="O27" s="177">
        <f>DataEx!FN43</f>
        <v>183612.59</v>
      </c>
      <c r="P27" s="177">
        <f>DataEx!FO43</f>
        <v>223272.51</v>
      </c>
      <c r="Q27" s="177">
        <f>DataEx!FP43</f>
        <v>1445230.26</v>
      </c>
      <c r="R27" s="177">
        <f>DataEx!FQ43</f>
        <v>1825677.24</v>
      </c>
      <c r="S27" s="405">
        <f t="shared" si="3"/>
        <v>8269563.3099999996</v>
      </c>
      <c r="T27" s="390">
        <f t="shared" si="4"/>
        <v>1.684949430509994E-3</v>
      </c>
    </row>
    <row r="28" spans="1:25" ht="13.5" thickBot="1">
      <c r="A28" s="152">
        <v>74</v>
      </c>
      <c r="B28" s="515" t="s">
        <v>107</v>
      </c>
      <c r="C28" s="516"/>
      <c r="D28" s="516"/>
      <c r="E28" s="516"/>
      <c r="F28" s="516"/>
      <c r="G28" s="177">
        <f>DataEx!FF46</f>
        <v>13526117.220000001</v>
      </c>
      <c r="H28" s="177">
        <f>DataEx!FG46</f>
        <v>1000413.32</v>
      </c>
      <c r="I28" s="177">
        <f>DataEx!FH46</f>
        <v>861265.77</v>
      </c>
      <c r="J28" s="177">
        <f>DataEx!FI46</f>
        <v>627154.51</v>
      </c>
      <c r="K28" s="177">
        <f>DataEx!FJ46</f>
        <v>1388870.5</v>
      </c>
      <c r="L28" s="177">
        <f>DataEx!FK46</f>
        <v>827810.06</v>
      </c>
      <c r="M28" s="177">
        <f>DataEx!FL46</f>
        <v>1651160.65</v>
      </c>
      <c r="N28" s="177">
        <f>DataEx!FM46</f>
        <v>1596012.32</v>
      </c>
      <c r="O28" s="177">
        <f>DataEx!FN46</f>
        <v>1508235.56</v>
      </c>
      <c r="P28" s="177">
        <f>DataEx!FO46</f>
        <v>1944741.98</v>
      </c>
      <c r="Q28" s="177">
        <f>DataEx!FP46</f>
        <v>9471069</v>
      </c>
      <c r="R28" s="177">
        <f>DataEx!FQ46</f>
        <v>3805474.98</v>
      </c>
      <c r="S28" s="405">
        <f t="shared" si="3"/>
        <v>38208325.869999997</v>
      </c>
      <c r="T28" s="391">
        <f t="shared" si="4"/>
        <v>7.7850660914036548E-3</v>
      </c>
    </row>
    <row r="29" spans="1:25" ht="13.5" thickBot="1">
      <c r="A29" s="152">
        <v>4</v>
      </c>
      <c r="B29" s="501" t="s">
        <v>807</v>
      </c>
      <c r="C29" s="502"/>
      <c r="D29" s="502"/>
      <c r="E29" s="502"/>
      <c r="F29" s="502"/>
      <c r="G29" s="153">
        <f>+G30+G40+G46+SUM(G47:G51)</f>
        <v>110696632.55000001</v>
      </c>
      <c r="H29" s="153">
        <f t="shared" ref="H29:R29" si="5">+H30+H40+H46+SUM(H47:H51)</f>
        <v>131435002.77</v>
      </c>
      <c r="I29" s="153">
        <f t="shared" si="5"/>
        <v>161399356.77000001</v>
      </c>
      <c r="J29" s="153">
        <f t="shared" si="5"/>
        <v>172003890.89999998</v>
      </c>
      <c r="K29" s="153">
        <f t="shared" si="5"/>
        <v>145317418.48000002</v>
      </c>
      <c r="L29" s="153">
        <f t="shared" si="5"/>
        <v>125540412.96000001</v>
      </c>
      <c r="M29" s="153">
        <f t="shared" si="5"/>
        <v>192965923.41000003</v>
      </c>
      <c r="N29" s="153">
        <f t="shared" si="5"/>
        <v>160609955.25999999</v>
      </c>
      <c r="O29" s="153">
        <f t="shared" si="5"/>
        <v>145219876.01999998</v>
      </c>
      <c r="P29" s="153">
        <f t="shared" si="5"/>
        <v>180688826.53999996</v>
      </c>
      <c r="Q29" s="153">
        <f t="shared" si="5"/>
        <v>204195266.81999999</v>
      </c>
      <c r="R29" s="153">
        <f t="shared" si="5"/>
        <v>298423779.00999999</v>
      </c>
      <c r="S29" s="406">
        <f t="shared" si="3"/>
        <v>2028496341.49</v>
      </c>
      <c r="T29" s="392">
        <f t="shared" si="4"/>
        <v>0.41331248425803296</v>
      </c>
    </row>
    <row r="30" spans="1:25" ht="13.5" thickBot="1">
      <c r="A30" s="152">
        <v>40</v>
      </c>
      <c r="B30" s="517" t="s">
        <v>122</v>
      </c>
      <c r="C30" s="518"/>
      <c r="D30" s="518"/>
      <c r="E30" s="518"/>
      <c r="F30" s="518"/>
      <c r="G30" s="183">
        <f>SUM(G31:G39)</f>
        <v>21384858.070000004</v>
      </c>
      <c r="H30" s="183">
        <f t="shared" ref="H30:R30" si="6">SUM(H31:H39)</f>
        <v>55430948.369999997</v>
      </c>
      <c r="I30" s="183">
        <f t="shared" si="6"/>
        <v>73339949.530000001</v>
      </c>
      <c r="J30" s="183">
        <f t="shared" si="6"/>
        <v>92305578.729999989</v>
      </c>
      <c r="K30" s="183">
        <f t="shared" si="6"/>
        <v>66223700.350000009</v>
      </c>
      <c r="L30" s="183">
        <f t="shared" si="6"/>
        <v>46800720.309999995</v>
      </c>
      <c r="M30" s="183">
        <f t="shared" si="6"/>
        <v>84141785.640000001</v>
      </c>
      <c r="N30" s="183">
        <f t="shared" si="6"/>
        <v>52907084.210000001</v>
      </c>
      <c r="O30" s="183">
        <f t="shared" si="6"/>
        <v>57252993.600000001</v>
      </c>
      <c r="P30" s="183">
        <f t="shared" si="6"/>
        <v>76648197.87999998</v>
      </c>
      <c r="Q30" s="183">
        <f t="shared" si="6"/>
        <v>71869265.780000001</v>
      </c>
      <c r="R30" s="183">
        <f t="shared" si="6"/>
        <v>124467687.55000001</v>
      </c>
      <c r="S30" s="407">
        <f t="shared" si="3"/>
        <v>822772770.01999998</v>
      </c>
      <c r="T30" s="393">
        <f t="shared" si="4"/>
        <v>0.16764252939546445</v>
      </c>
      <c r="U30" s="244"/>
    </row>
    <row r="31" spans="1:25">
      <c r="A31" s="152">
        <v>411</v>
      </c>
      <c r="B31" s="511" t="s">
        <v>124</v>
      </c>
      <c r="C31" s="512"/>
      <c r="D31" s="512"/>
      <c r="E31" s="512"/>
      <c r="F31" s="512"/>
      <c r="G31" s="165">
        <f>DataEx!FF55</f>
        <v>10044283.15</v>
      </c>
      <c r="H31" s="165">
        <f>DataEx!FG55</f>
        <v>39113417.899999999</v>
      </c>
      <c r="I31" s="165">
        <f>DataEx!FH55</f>
        <v>28426666</v>
      </c>
      <c r="J31" s="165">
        <f>DataEx!FI55</f>
        <v>56043394.090000004</v>
      </c>
      <c r="K31" s="165">
        <f>DataEx!FJ55</f>
        <v>39025617.200000003</v>
      </c>
      <c r="L31" s="165">
        <f>DataEx!FK55</f>
        <v>22876007.079999998</v>
      </c>
      <c r="M31" s="165">
        <f>DataEx!FL55</f>
        <v>51688210.960000001</v>
      </c>
      <c r="N31" s="165">
        <f>DataEx!FM55</f>
        <v>38214495.93</v>
      </c>
      <c r="O31" s="165">
        <f>DataEx!FN55</f>
        <v>34393020.030000001</v>
      </c>
      <c r="P31" s="165">
        <f>DataEx!FO55</f>
        <v>40420380.560000002</v>
      </c>
      <c r="Q31" s="165">
        <f>DataEx!FP55</f>
        <v>46592318.369999997</v>
      </c>
      <c r="R31" s="165">
        <f>DataEx!FQ55</f>
        <v>66016065.439999998</v>
      </c>
      <c r="S31" s="404">
        <f t="shared" si="3"/>
        <v>472853876.71000004</v>
      </c>
      <c r="T31" s="389">
        <f t="shared" si="4"/>
        <v>9.6345458691089889E-2</v>
      </c>
      <c r="U31" s="244"/>
    </row>
    <row r="32" spans="1:25">
      <c r="A32" s="152">
        <v>412</v>
      </c>
      <c r="B32" s="511" t="s">
        <v>135</v>
      </c>
      <c r="C32" s="512"/>
      <c r="D32" s="512"/>
      <c r="E32" s="512"/>
      <c r="F32" s="512"/>
      <c r="G32" s="165">
        <f>DataEx!FF61</f>
        <v>432711.77</v>
      </c>
      <c r="H32" s="165">
        <f>DataEx!FG61</f>
        <v>1037317.51</v>
      </c>
      <c r="I32" s="165">
        <f>DataEx!FH61</f>
        <v>739399.21</v>
      </c>
      <c r="J32" s="165">
        <f>DataEx!FI61</f>
        <v>1606178.02</v>
      </c>
      <c r="K32" s="165">
        <f>DataEx!FJ61</f>
        <v>1045130.65</v>
      </c>
      <c r="L32" s="165">
        <f>DataEx!FK61</f>
        <v>649835.03</v>
      </c>
      <c r="M32" s="165">
        <f>DataEx!FL61</f>
        <v>1612312.96</v>
      </c>
      <c r="N32" s="165">
        <f>DataEx!FM61</f>
        <v>863508.85</v>
      </c>
      <c r="O32" s="165">
        <f>DataEx!FN61</f>
        <v>1072543.83</v>
      </c>
      <c r="P32" s="165">
        <f>DataEx!FO61</f>
        <v>1121921.44</v>
      </c>
      <c r="Q32" s="165">
        <f>DataEx!FP61</f>
        <v>1060149.58</v>
      </c>
      <c r="R32" s="165">
        <f>DataEx!FQ61</f>
        <v>3987318.08</v>
      </c>
      <c r="S32" s="404">
        <f t="shared" si="3"/>
        <v>15228326.93</v>
      </c>
      <c r="T32" s="389">
        <f t="shared" si="4"/>
        <v>3.1028193178345115E-3</v>
      </c>
    </row>
    <row r="33" spans="1:23">
      <c r="A33" s="152">
        <v>413</v>
      </c>
      <c r="B33" s="511" t="s">
        <v>150</v>
      </c>
      <c r="C33" s="512"/>
      <c r="D33" s="512"/>
      <c r="E33" s="512"/>
      <c r="F33" s="512"/>
      <c r="G33" s="165">
        <f>DataEx!FF69</f>
        <v>848613.78</v>
      </c>
      <c r="H33" s="165">
        <f>DataEx!FG69</f>
        <v>2487107.15</v>
      </c>
      <c r="I33" s="165">
        <f>DataEx!FH69</f>
        <v>2594267.44</v>
      </c>
      <c r="J33" s="165">
        <f>DataEx!FI69</f>
        <v>2477703.5699999998</v>
      </c>
      <c r="K33" s="165">
        <f>DataEx!FJ69</f>
        <v>2258388.9500000002</v>
      </c>
      <c r="L33" s="165">
        <f>DataEx!FK69</f>
        <v>3135640.97</v>
      </c>
      <c r="M33" s="165">
        <f>DataEx!FL69</f>
        <v>2237139.04</v>
      </c>
      <c r="N33" s="165">
        <f>DataEx!FM69</f>
        <v>2457548.14</v>
      </c>
      <c r="O33" s="165">
        <f>DataEx!FN69</f>
        <v>2765031.05</v>
      </c>
      <c r="P33" s="165">
        <f>DataEx!FO69</f>
        <v>3186923.23</v>
      </c>
      <c r="Q33" s="165">
        <f>DataEx!FP69</f>
        <v>3619899.57</v>
      </c>
      <c r="R33" s="165">
        <f>DataEx!FQ69</f>
        <v>5163463.0999999996</v>
      </c>
      <c r="S33" s="404">
        <f t="shared" si="3"/>
        <v>33231725.990000002</v>
      </c>
      <c r="T33" s="389">
        <f t="shared" si="4"/>
        <v>6.7710682756372386E-3</v>
      </c>
      <c r="U33" s="307"/>
    </row>
    <row r="34" spans="1:23">
      <c r="A34" s="378">
        <v>414</v>
      </c>
      <c r="B34" s="511" t="s">
        <v>164</v>
      </c>
      <c r="C34" s="512"/>
      <c r="D34" s="512"/>
      <c r="E34" s="512"/>
      <c r="F34" s="512"/>
      <c r="G34" s="165">
        <f>DataEx!FF76</f>
        <v>2787286.8</v>
      </c>
      <c r="H34" s="165">
        <f>DataEx!FG76</f>
        <v>4311687.28</v>
      </c>
      <c r="I34" s="165">
        <f>DataEx!FH76</f>
        <v>4684442.99</v>
      </c>
      <c r="J34" s="165">
        <f>DataEx!FI76</f>
        <v>4347499.75</v>
      </c>
      <c r="K34" s="165">
        <f>DataEx!FJ76</f>
        <v>6601635.2999999998</v>
      </c>
      <c r="L34" s="165">
        <f>DataEx!FK76</f>
        <v>6798405.21</v>
      </c>
      <c r="M34" s="165">
        <f>DataEx!FL76</f>
        <v>8566117.3599999994</v>
      </c>
      <c r="N34" s="165">
        <f>DataEx!FM76</f>
        <v>3294436.46</v>
      </c>
      <c r="O34" s="165">
        <f>DataEx!FN76</f>
        <v>5819051.2000000002</v>
      </c>
      <c r="P34" s="165">
        <f>DataEx!FO76</f>
        <v>7942946.5700000003</v>
      </c>
      <c r="Q34" s="165">
        <f>DataEx!FP76</f>
        <v>7175507.5999999996</v>
      </c>
      <c r="R34" s="165">
        <f>DataEx!FQ76</f>
        <v>15335629.369999999</v>
      </c>
      <c r="S34" s="404">
        <f t="shared" si="3"/>
        <v>77664645.890000001</v>
      </c>
      <c r="T34" s="389">
        <f t="shared" si="4"/>
        <v>1.5824414900466596E-2</v>
      </c>
      <c r="U34" s="325"/>
      <c r="V34" s="305"/>
    </row>
    <row r="35" spans="1:23" s="379" customFormat="1">
      <c r="A35" s="152">
        <v>415</v>
      </c>
      <c r="B35" s="582" t="s">
        <v>184</v>
      </c>
      <c r="C35" s="583"/>
      <c r="D35" s="583"/>
      <c r="E35" s="583"/>
      <c r="F35" s="583"/>
      <c r="G35" s="165">
        <f>DataEx!FF86</f>
        <v>106399.74</v>
      </c>
      <c r="H35" s="165">
        <f>DataEx!FG86</f>
        <v>1531025.06</v>
      </c>
      <c r="I35" s="165">
        <f>DataEx!FH86</f>
        <v>1550264.35</v>
      </c>
      <c r="J35" s="165">
        <f>DataEx!FI86</f>
        <v>1599282.1</v>
      </c>
      <c r="K35" s="165">
        <f>DataEx!FJ86</f>
        <v>1713146.13</v>
      </c>
      <c r="L35" s="165">
        <f>DataEx!FK86</f>
        <v>1354703</v>
      </c>
      <c r="M35" s="165">
        <f>DataEx!FL86</f>
        <v>2071180.13</v>
      </c>
      <c r="N35" s="165">
        <f>DataEx!FM86</f>
        <v>1118342.44</v>
      </c>
      <c r="O35" s="165">
        <f>DataEx!FN86</f>
        <v>1708282.91</v>
      </c>
      <c r="P35" s="165">
        <f>DataEx!FO86</f>
        <v>2758305.97</v>
      </c>
      <c r="Q35" s="165">
        <f>DataEx!FP86</f>
        <v>2123662.0099999998</v>
      </c>
      <c r="R35" s="165">
        <f>DataEx!FQ86</f>
        <v>4877112.1900000004</v>
      </c>
      <c r="S35" s="404">
        <f t="shared" si="3"/>
        <v>22511706.030000001</v>
      </c>
      <c r="T35" s="389">
        <f t="shared" si="4"/>
        <v>4.586830626133377E-3</v>
      </c>
      <c r="U35" s="325"/>
    </row>
    <row r="36" spans="1:23">
      <c r="A36" s="152">
        <v>416</v>
      </c>
      <c r="B36" s="511" t="s">
        <v>192</v>
      </c>
      <c r="C36" s="512"/>
      <c r="D36" s="512"/>
      <c r="E36" s="512"/>
      <c r="F36" s="512"/>
      <c r="G36" s="165">
        <f>DataEx!FF90</f>
        <v>6154852.9000000004</v>
      </c>
      <c r="H36" s="165">
        <f>DataEx!FG90</f>
        <v>999341.54</v>
      </c>
      <c r="I36" s="165">
        <f>DataEx!FH90</f>
        <v>28695513.649999999</v>
      </c>
      <c r="J36" s="165">
        <f>DataEx!FI90</f>
        <v>18435271.789999999</v>
      </c>
      <c r="K36" s="165">
        <f>DataEx!FJ90</f>
        <v>10258844.07</v>
      </c>
      <c r="L36" s="165">
        <f>DataEx!FK90</f>
        <v>5411766.9400000004</v>
      </c>
      <c r="M36" s="165">
        <f>DataEx!FL90</f>
        <v>9047333.1999999993</v>
      </c>
      <c r="N36" s="165">
        <f>DataEx!FM90</f>
        <v>1051267.33</v>
      </c>
      <c r="O36" s="165">
        <f>DataEx!FN90</f>
        <v>2999385.93</v>
      </c>
      <c r="P36" s="165">
        <f>DataEx!FO90</f>
        <v>12529193.49</v>
      </c>
      <c r="Q36" s="165">
        <f>DataEx!FP90</f>
        <v>4455810.1900000004</v>
      </c>
      <c r="R36" s="165">
        <f>DataEx!FQ90</f>
        <v>5764759.8200000003</v>
      </c>
      <c r="S36" s="404">
        <f t="shared" si="3"/>
        <v>105803340.84999999</v>
      </c>
      <c r="T36" s="389">
        <f t="shared" si="4"/>
        <v>2.1557762148780538E-2</v>
      </c>
      <c r="U36" s="325"/>
    </row>
    <row r="37" spans="1:23">
      <c r="A37" s="152">
        <v>417</v>
      </c>
      <c r="B37" s="511" t="s">
        <v>198</v>
      </c>
      <c r="C37" s="512"/>
      <c r="D37" s="512"/>
      <c r="E37" s="512"/>
      <c r="F37" s="512"/>
      <c r="G37" s="165">
        <f>DataEx!FF93</f>
        <v>218026.46</v>
      </c>
      <c r="H37" s="165">
        <f>DataEx!FG93</f>
        <v>777233.65</v>
      </c>
      <c r="I37" s="165">
        <f>DataEx!FH93</f>
        <v>800870.53</v>
      </c>
      <c r="J37" s="165">
        <f>DataEx!FI93</f>
        <v>1119902.21</v>
      </c>
      <c r="K37" s="165">
        <f>DataEx!FJ93</f>
        <v>986505.29</v>
      </c>
      <c r="L37" s="165">
        <f>DataEx!FK93</f>
        <v>606326.98</v>
      </c>
      <c r="M37" s="165">
        <f>DataEx!FL93</f>
        <v>1397044.86</v>
      </c>
      <c r="N37" s="165">
        <f>DataEx!FM93</f>
        <v>824993.89</v>
      </c>
      <c r="O37" s="165">
        <f>DataEx!FN93</f>
        <v>653814.94999999995</v>
      </c>
      <c r="P37" s="165">
        <f>DataEx!FO93</f>
        <v>804750.67</v>
      </c>
      <c r="Q37" s="165">
        <f>DataEx!FP93</f>
        <v>559052.02</v>
      </c>
      <c r="R37" s="165">
        <f>DataEx!FQ93</f>
        <v>2205140.14</v>
      </c>
      <c r="S37" s="404">
        <f>+SUM(G37:R37)</f>
        <v>10953661.65</v>
      </c>
      <c r="T37" s="389">
        <f t="shared" si="4"/>
        <v>2.2318428757717151E-3</v>
      </c>
      <c r="U37" s="325"/>
    </row>
    <row r="38" spans="1:23">
      <c r="A38" s="152">
        <v>418</v>
      </c>
      <c r="B38" s="511" t="s">
        <v>206</v>
      </c>
      <c r="C38" s="512"/>
      <c r="D38" s="512"/>
      <c r="E38" s="512"/>
      <c r="F38" s="512"/>
      <c r="G38" s="165">
        <f>DataEx!FF97</f>
        <v>99006.6</v>
      </c>
      <c r="H38" s="165">
        <f>DataEx!FG97</f>
        <v>1819632.21</v>
      </c>
      <c r="I38" s="165">
        <f>DataEx!FH97</f>
        <v>3556257.45</v>
      </c>
      <c r="J38" s="165">
        <f>DataEx!FI97</f>
        <v>1298353.71</v>
      </c>
      <c r="K38" s="165">
        <f>DataEx!FJ97</f>
        <v>2220638.35</v>
      </c>
      <c r="L38" s="165">
        <f>DataEx!FK97</f>
        <v>1487101.06</v>
      </c>
      <c r="M38" s="165">
        <f>DataEx!FL97</f>
        <v>3695060.6</v>
      </c>
      <c r="N38" s="165">
        <f>DataEx!FM97</f>
        <v>1069449</v>
      </c>
      <c r="O38" s="165">
        <f>DataEx!FN97</f>
        <v>3742161.66</v>
      </c>
      <c r="P38" s="165">
        <f>DataEx!FO97</f>
        <v>4843530.18</v>
      </c>
      <c r="Q38" s="165">
        <f>DataEx!FP97</f>
        <v>3109078.63</v>
      </c>
      <c r="R38" s="165">
        <f>DataEx!FQ97</f>
        <v>7625878.5099999998</v>
      </c>
      <c r="S38" s="404">
        <f t="shared" si="3"/>
        <v>34566147.960000001</v>
      </c>
      <c r="T38" s="389">
        <f t="shared" si="4"/>
        <v>7.0429609323743357E-3</v>
      </c>
      <c r="U38" s="325"/>
    </row>
    <row r="39" spans="1:23">
      <c r="A39" s="378">
        <v>419</v>
      </c>
      <c r="B39" s="511" t="s">
        <v>214</v>
      </c>
      <c r="C39" s="512"/>
      <c r="D39" s="512"/>
      <c r="E39" s="512"/>
      <c r="F39" s="512"/>
      <c r="G39" s="165">
        <f>DataEx!FF101</f>
        <v>693676.87</v>
      </c>
      <c r="H39" s="165">
        <f>DataEx!FG101</f>
        <v>3354186.07</v>
      </c>
      <c r="I39" s="165">
        <f>DataEx!FH101</f>
        <v>2292267.91</v>
      </c>
      <c r="J39" s="165">
        <f>DataEx!FI101</f>
        <v>5377993.4900000002</v>
      </c>
      <c r="K39" s="165">
        <f>DataEx!FJ101</f>
        <v>2113794.41</v>
      </c>
      <c r="L39" s="165">
        <f>DataEx!FK101</f>
        <v>4480934.04</v>
      </c>
      <c r="M39" s="165">
        <f>DataEx!FL101</f>
        <v>3827386.53</v>
      </c>
      <c r="N39" s="165">
        <f>DataEx!FM101</f>
        <v>4013042.17</v>
      </c>
      <c r="O39" s="165">
        <f>DataEx!FN101</f>
        <v>4099702.04</v>
      </c>
      <c r="P39" s="165">
        <f>DataEx!FO101</f>
        <v>3040245.77</v>
      </c>
      <c r="Q39" s="165">
        <f>DataEx!FP101</f>
        <v>3173787.81</v>
      </c>
      <c r="R39" s="165">
        <f>DataEx!FQ101</f>
        <v>13492320.9</v>
      </c>
      <c r="S39" s="404">
        <f t="shared" si="3"/>
        <v>49959338.009999998</v>
      </c>
      <c r="T39" s="389">
        <f t="shared" si="4"/>
        <v>1.017937162737627E-2</v>
      </c>
      <c r="U39" s="325"/>
    </row>
    <row r="40" spans="1:23" s="379" customFormat="1">
      <c r="A40" s="152">
        <v>42</v>
      </c>
      <c r="B40" s="507" t="s">
        <v>232</v>
      </c>
      <c r="C40" s="508"/>
      <c r="D40" s="508"/>
      <c r="E40" s="508"/>
      <c r="F40" s="508"/>
      <c r="G40" s="195">
        <f>SUM(G41:G45)</f>
        <v>42563180.95000001</v>
      </c>
      <c r="H40" s="195">
        <f t="shared" ref="H40:R40" si="7">SUM(H41:H45)</f>
        <v>46593450.350000001</v>
      </c>
      <c r="I40" s="195">
        <f t="shared" si="7"/>
        <v>45430932.770000003</v>
      </c>
      <c r="J40" s="195">
        <f t="shared" si="7"/>
        <v>45452256.159999996</v>
      </c>
      <c r="K40" s="195">
        <f t="shared" si="7"/>
        <v>45374524.750000007</v>
      </c>
      <c r="L40" s="195">
        <f t="shared" si="7"/>
        <v>45747596.940000005</v>
      </c>
      <c r="M40" s="195">
        <f t="shared" si="7"/>
        <v>46131052.630000003</v>
      </c>
      <c r="N40" s="195">
        <f t="shared" si="7"/>
        <v>45700495.499999993</v>
      </c>
      <c r="O40" s="195">
        <f t="shared" si="7"/>
        <v>45932966.689999998</v>
      </c>
      <c r="P40" s="195">
        <f t="shared" si="7"/>
        <v>46756374.820000008</v>
      </c>
      <c r="Q40" s="195">
        <f t="shared" si="7"/>
        <v>45188893.659999996</v>
      </c>
      <c r="R40" s="195">
        <f t="shared" si="7"/>
        <v>53477174.68</v>
      </c>
      <c r="S40" s="405">
        <f t="shared" si="3"/>
        <v>554348899.89999998</v>
      </c>
      <c r="T40" s="390">
        <f t="shared" si="4"/>
        <v>0.11295032496587135</v>
      </c>
      <c r="U40" s="325"/>
    </row>
    <row r="41" spans="1:23">
      <c r="A41" s="152">
        <v>421</v>
      </c>
      <c r="B41" s="511" t="s">
        <v>234</v>
      </c>
      <c r="C41" s="512"/>
      <c r="D41" s="512"/>
      <c r="E41" s="512"/>
      <c r="F41" s="512"/>
      <c r="G41" s="165">
        <f>DataEx!FF112</f>
        <v>5984394.8399999999</v>
      </c>
      <c r="H41" s="165">
        <f>DataEx!FG112</f>
        <v>6928715.1699999999</v>
      </c>
      <c r="I41" s="165">
        <f>DataEx!FH112</f>
        <v>6534675.6500000004</v>
      </c>
      <c r="J41" s="165">
        <f>DataEx!FI112</f>
        <v>6641554.0999999996</v>
      </c>
      <c r="K41" s="165">
        <f>DataEx!FJ112</f>
        <v>6429375.4699999997</v>
      </c>
      <c r="L41" s="165">
        <f>DataEx!FK112</f>
        <v>6536921.0899999999</v>
      </c>
      <c r="M41" s="165">
        <f>DataEx!FL112</f>
        <v>6753142.7800000003</v>
      </c>
      <c r="N41" s="165">
        <f>DataEx!FM112</f>
        <v>6916329.6100000003</v>
      </c>
      <c r="O41" s="165">
        <f>DataEx!FN112</f>
        <v>6430517.1200000001</v>
      </c>
      <c r="P41" s="165">
        <f>DataEx!FO112</f>
        <v>6933312.3200000003</v>
      </c>
      <c r="Q41" s="165">
        <f>DataEx!FP112</f>
        <v>6920586.0499999998</v>
      </c>
      <c r="R41" s="165">
        <f>DataEx!FQ112</f>
        <v>6847594.7000000002</v>
      </c>
      <c r="S41" s="404">
        <f t="shared" si="3"/>
        <v>79857118.899999991</v>
      </c>
      <c r="T41" s="389">
        <f t="shared" si="4"/>
        <v>1.6271138144623973E-2</v>
      </c>
      <c r="W41" s="323"/>
    </row>
    <row r="42" spans="1:23">
      <c r="A42" s="152">
        <v>422</v>
      </c>
      <c r="B42" s="511" t="s">
        <v>250</v>
      </c>
      <c r="C42" s="512"/>
      <c r="D42" s="512"/>
      <c r="E42" s="512"/>
      <c r="F42" s="512"/>
      <c r="G42" s="165">
        <f>DataEx!FF121</f>
        <v>43800</v>
      </c>
      <c r="H42" s="165">
        <f>DataEx!FG121</f>
        <v>1198874.72</v>
      </c>
      <c r="I42" s="165">
        <f>DataEx!FH121</f>
        <v>1110784.77</v>
      </c>
      <c r="J42" s="165">
        <f>DataEx!FI121</f>
        <v>1095242.3400000001</v>
      </c>
      <c r="K42" s="165">
        <f>DataEx!FJ121</f>
        <v>1341095.6299999999</v>
      </c>
      <c r="L42" s="165">
        <f>DataEx!FK121</f>
        <v>1381621.25</v>
      </c>
      <c r="M42" s="165">
        <f>DataEx!FL121</f>
        <v>1512829.9</v>
      </c>
      <c r="N42" s="165">
        <f>DataEx!FM121</f>
        <v>1577705.79</v>
      </c>
      <c r="O42" s="165">
        <f>DataEx!FN121</f>
        <v>1701766.69</v>
      </c>
      <c r="P42" s="165">
        <f>DataEx!FO121</f>
        <v>1710317.34</v>
      </c>
      <c r="Q42" s="165">
        <f>DataEx!FP121</f>
        <v>1521408.63</v>
      </c>
      <c r="R42" s="165">
        <f>DataEx!FQ121</f>
        <v>6202705.0499999998</v>
      </c>
      <c r="S42" s="404">
        <f t="shared" si="3"/>
        <v>20398152.109999999</v>
      </c>
      <c r="T42" s="389">
        <f t="shared" si="4"/>
        <v>4.1561873937936795E-3</v>
      </c>
    </row>
    <row r="43" spans="1:23">
      <c r="A43" s="152">
        <v>423</v>
      </c>
      <c r="B43" s="511" t="s">
        <v>261</v>
      </c>
      <c r="C43" s="512"/>
      <c r="D43" s="512"/>
      <c r="E43" s="512"/>
      <c r="F43" s="512"/>
      <c r="G43" s="165">
        <f>DataEx!FF127</f>
        <v>34463250.560000002</v>
      </c>
      <c r="H43" s="165">
        <f>DataEx!FG127</f>
        <v>35528909.420000002</v>
      </c>
      <c r="I43" s="165">
        <f>DataEx!FH127</f>
        <v>35282837.93</v>
      </c>
      <c r="J43" s="165">
        <f>DataEx!FI127</f>
        <v>35245524.810000002</v>
      </c>
      <c r="K43" s="165">
        <f>DataEx!FJ127</f>
        <v>34783971.590000004</v>
      </c>
      <c r="L43" s="165">
        <f>DataEx!FK127</f>
        <v>35186355.590000004</v>
      </c>
      <c r="M43" s="165">
        <f>DataEx!FL127</f>
        <v>35079083.840000004</v>
      </c>
      <c r="N43" s="165">
        <f>DataEx!FM127</f>
        <v>35016603.259999998</v>
      </c>
      <c r="O43" s="165">
        <f>DataEx!FN127</f>
        <v>35024027.030000001</v>
      </c>
      <c r="P43" s="165">
        <f>DataEx!FO127</f>
        <v>34922457.960000001</v>
      </c>
      <c r="Q43" s="165">
        <f>DataEx!FP127</f>
        <v>35000414.549999997</v>
      </c>
      <c r="R43" s="165">
        <f>DataEx!FQ127</f>
        <v>35337465.140000001</v>
      </c>
      <c r="S43" s="404">
        <f t="shared" si="3"/>
        <v>420870901.67999995</v>
      </c>
      <c r="T43" s="389">
        <f t="shared" si="4"/>
        <v>8.5753764681431963E-2</v>
      </c>
    </row>
    <row r="44" spans="1:23">
      <c r="A44" s="152">
        <v>424</v>
      </c>
      <c r="B44" s="511" t="s">
        <v>276</v>
      </c>
      <c r="C44" s="512"/>
      <c r="D44" s="512"/>
      <c r="E44" s="512"/>
      <c r="F44" s="512"/>
      <c r="G44" s="165">
        <f>DataEx!FF135</f>
        <v>1579079.63</v>
      </c>
      <c r="H44" s="165">
        <f>DataEx!FG135</f>
        <v>1855950.15</v>
      </c>
      <c r="I44" s="165">
        <f>DataEx!FH135</f>
        <v>1427147.65</v>
      </c>
      <c r="J44" s="165">
        <f>DataEx!FI135</f>
        <v>1689956.36</v>
      </c>
      <c r="K44" s="165">
        <f>DataEx!FJ135</f>
        <v>1914804.54</v>
      </c>
      <c r="L44" s="165">
        <f>DataEx!FK135</f>
        <v>1732967.4</v>
      </c>
      <c r="M44" s="165">
        <f>DataEx!FL135</f>
        <v>1746404.92</v>
      </c>
      <c r="N44" s="165">
        <f>DataEx!FM135</f>
        <v>1448048.69</v>
      </c>
      <c r="O44" s="165">
        <f>DataEx!FN135</f>
        <v>1671066.3</v>
      </c>
      <c r="P44" s="165">
        <f>DataEx!FO135</f>
        <v>2220320.35</v>
      </c>
      <c r="Q44" s="165">
        <f>DataEx!FP135</f>
        <v>992005.1</v>
      </c>
      <c r="R44" s="165">
        <f>DataEx!FQ135</f>
        <v>3421539.53</v>
      </c>
      <c r="S44" s="404">
        <f t="shared" si="3"/>
        <v>21699290.620000005</v>
      </c>
      <c r="T44" s="389">
        <f t="shared" si="4"/>
        <v>4.4212984412885358E-3</v>
      </c>
    </row>
    <row r="45" spans="1:23">
      <c r="A45" s="378">
        <v>425</v>
      </c>
      <c r="B45" s="511" t="s">
        <v>280</v>
      </c>
      <c r="C45" s="512"/>
      <c r="D45" s="512"/>
      <c r="E45" s="512"/>
      <c r="F45" s="512"/>
      <c r="G45" s="165">
        <f>DataEx!FF137</f>
        <v>492655.92</v>
      </c>
      <c r="H45" s="165">
        <f>DataEx!FG137</f>
        <v>1081000.8899999999</v>
      </c>
      <c r="I45" s="165">
        <f>DataEx!FH137</f>
        <v>1075486.77</v>
      </c>
      <c r="J45" s="165">
        <f>DataEx!FI137</f>
        <v>779978.55</v>
      </c>
      <c r="K45" s="165">
        <f>DataEx!FJ137</f>
        <v>905277.52</v>
      </c>
      <c r="L45" s="165">
        <f>DataEx!FK137</f>
        <v>909731.61</v>
      </c>
      <c r="M45" s="165">
        <f>DataEx!FL137</f>
        <v>1039591.19</v>
      </c>
      <c r="N45" s="165">
        <f>DataEx!FM137</f>
        <v>741808.15</v>
      </c>
      <c r="O45" s="165">
        <f>DataEx!FN137</f>
        <v>1105589.55</v>
      </c>
      <c r="P45" s="165">
        <f>DataEx!FO137</f>
        <v>969966.85</v>
      </c>
      <c r="Q45" s="165">
        <f>DataEx!FP137</f>
        <v>754479.33</v>
      </c>
      <c r="R45" s="165">
        <f>DataEx!FQ137</f>
        <v>1667870.26</v>
      </c>
      <c r="S45" s="404">
        <f t="shared" si="3"/>
        <v>11523436.590000002</v>
      </c>
      <c r="T45" s="389">
        <f t="shared" si="4"/>
        <v>2.3479363047331854E-3</v>
      </c>
      <c r="U45" s="371"/>
    </row>
    <row r="46" spans="1:23" s="379" customFormat="1">
      <c r="A46" s="152">
        <v>43</v>
      </c>
      <c r="B46" s="509" t="s">
        <v>288</v>
      </c>
      <c r="C46" s="510"/>
      <c r="D46" s="510"/>
      <c r="E46" s="510"/>
      <c r="F46" s="510"/>
      <c r="G46" s="177">
        <f>DataEx!FF141</f>
        <v>15740550.810000001</v>
      </c>
      <c r="H46" s="177">
        <f>DataEx!FG141</f>
        <v>18630588.73</v>
      </c>
      <c r="I46" s="177">
        <f>DataEx!FH141</f>
        <v>16694917.779999999</v>
      </c>
      <c r="J46" s="177">
        <f>DataEx!FI141</f>
        <v>16108536.07</v>
      </c>
      <c r="K46" s="177">
        <f>DataEx!FJ141</f>
        <v>17254969.68</v>
      </c>
      <c r="L46" s="177">
        <f>DataEx!FK141</f>
        <v>13582344.5</v>
      </c>
      <c r="M46" s="177">
        <f>DataEx!FL141</f>
        <v>25674739.879999999</v>
      </c>
      <c r="N46" s="177">
        <f>DataEx!FM141</f>
        <v>14807253.59</v>
      </c>
      <c r="O46" s="177">
        <f>DataEx!FN141</f>
        <v>22891347.969999999</v>
      </c>
      <c r="P46" s="177">
        <f>DataEx!FO141</f>
        <v>17069504.329999998</v>
      </c>
      <c r="Q46" s="177">
        <f>DataEx!FP141</f>
        <v>17615895</v>
      </c>
      <c r="R46" s="177">
        <f>DataEx!FQ141</f>
        <v>23619301.27</v>
      </c>
      <c r="S46" s="405">
        <f t="shared" si="3"/>
        <v>219689949.60999998</v>
      </c>
      <c r="T46" s="390">
        <f t="shared" si="4"/>
        <v>4.4762515456712643E-2</v>
      </c>
    </row>
    <row r="47" spans="1:23">
      <c r="A47" s="152">
        <v>44</v>
      </c>
      <c r="B47" s="509" t="s">
        <v>322</v>
      </c>
      <c r="C47" s="510"/>
      <c r="D47" s="510"/>
      <c r="E47" s="510"/>
      <c r="F47" s="510"/>
      <c r="G47" s="177">
        <f>DataEx!FF159</f>
        <v>27549269.34</v>
      </c>
      <c r="H47" s="177">
        <f>DataEx!FG159</f>
        <v>7152587.8700000001</v>
      </c>
      <c r="I47" s="177">
        <f>DataEx!FH159</f>
        <v>16703145.970000001</v>
      </c>
      <c r="J47" s="177">
        <f>DataEx!FI159</f>
        <v>14162401.840000004</v>
      </c>
      <c r="K47" s="177">
        <f>DataEx!FJ159</f>
        <v>13326416.060000001</v>
      </c>
      <c r="L47" s="177">
        <f>DataEx!FK159</f>
        <v>15925931.16</v>
      </c>
      <c r="M47" s="177">
        <f>DataEx!FL159</f>
        <v>25747912.550000001</v>
      </c>
      <c r="N47" s="177">
        <f>DataEx!FM159</f>
        <v>45712758.009999998</v>
      </c>
      <c r="O47" s="177">
        <f>DataEx!FN159</f>
        <v>16518029.949999999</v>
      </c>
      <c r="P47" s="177">
        <f>DataEx!FO159</f>
        <v>38556251.049999997</v>
      </c>
      <c r="Q47" s="177">
        <f>DataEx!FP159</f>
        <v>62850369</v>
      </c>
      <c r="R47" s="177">
        <f>DataEx!FQ159</f>
        <v>60680548.899999999</v>
      </c>
      <c r="S47" s="405">
        <f t="shared" si="3"/>
        <v>344885621.69999993</v>
      </c>
      <c r="T47" s="390">
        <f t="shared" si="4"/>
        <v>7.027152584608487E-2</v>
      </c>
      <c r="U47" s="305"/>
    </row>
    <row r="48" spans="1:23">
      <c r="A48" s="152">
        <v>451</v>
      </c>
      <c r="B48" s="572" t="s">
        <v>115</v>
      </c>
      <c r="C48" s="573"/>
      <c r="D48" s="573"/>
      <c r="E48" s="573"/>
      <c r="F48" s="573"/>
      <c r="G48" s="165">
        <f>DataEx!FF170</f>
        <v>0</v>
      </c>
      <c r="H48" s="165">
        <f>DataEx!FG170</f>
        <v>272323.98</v>
      </c>
      <c r="I48" s="165">
        <f>DataEx!FH170</f>
        <v>30000</v>
      </c>
      <c r="J48" s="165">
        <f>DataEx!FI170</f>
        <v>384534</v>
      </c>
      <c r="K48" s="165">
        <f>DataEx!FJ170</f>
        <v>260000</v>
      </c>
      <c r="L48" s="165">
        <f>DataEx!FK170</f>
        <v>358750</v>
      </c>
      <c r="M48" s="165">
        <f>DataEx!FL170</f>
        <v>335000</v>
      </c>
      <c r="N48" s="165">
        <f>DataEx!FM170</f>
        <v>145000</v>
      </c>
      <c r="O48" s="165">
        <f>DataEx!FN170</f>
        <v>298894</v>
      </c>
      <c r="P48" s="165">
        <f>DataEx!FO170</f>
        <v>10000</v>
      </c>
      <c r="Q48" s="165">
        <f>DataEx!FP170</f>
        <v>200000</v>
      </c>
      <c r="R48" s="165">
        <f>DataEx!FQ170</f>
        <v>882434</v>
      </c>
      <c r="S48" s="404">
        <f t="shared" si="3"/>
        <v>3176935.98</v>
      </c>
      <c r="T48" s="389">
        <f t="shared" si="4"/>
        <v>6.4731065832637172E-4</v>
      </c>
    </row>
    <row r="49" spans="1:22" s="379" customFormat="1">
      <c r="A49" s="378">
        <v>47</v>
      </c>
      <c r="B49" s="574" t="s">
        <v>368</v>
      </c>
      <c r="C49" s="575"/>
      <c r="D49" s="575"/>
      <c r="E49" s="575"/>
      <c r="F49" s="575"/>
      <c r="G49" s="165">
        <f>DataEx!FF184</f>
        <v>0</v>
      </c>
      <c r="H49" s="165">
        <f>DataEx!FG184</f>
        <v>1952871.71</v>
      </c>
      <c r="I49" s="165">
        <f>DataEx!FH184</f>
        <v>278787.49</v>
      </c>
      <c r="J49" s="165">
        <f>DataEx!FI184</f>
        <v>1806704.1</v>
      </c>
      <c r="K49" s="165">
        <f>DataEx!FJ184</f>
        <v>1407800</v>
      </c>
      <c r="L49" s="165">
        <f>DataEx!FK184</f>
        <v>1291723.94</v>
      </c>
      <c r="M49" s="165">
        <f>DataEx!FL184</f>
        <v>6488928.9000000004</v>
      </c>
      <c r="N49" s="165">
        <f>DataEx!FM184</f>
        <v>433973.31</v>
      </c>
      <c r="O49" s="165">
        <f>DataEx!FN184</f>
        <v>745665.27</v>
      </c>
      <c r="P49" s="165">
        <f>DataEx!FO184</f>
        <v>424125.36</v>
      </c>
      <c r="Q49" s="165">
        <f>DataEx!FP184</f>
        <v>5226150</v>
      </c>
      <c r="R49" s="165">
        <f>DataEx!FQ184</f>
        <v>4239725.51</v>
      </c>
      <c r="S49" s="404">
        <f t="shared" si="3"/>
        <v>24296455.589999996</v>
      </c>
      <c r="T49" s="389">
        <f t="shared" si="4"/>
        <v>4.950478940076203E-3</v>
      </c>
    </row>
    <row r="50" spans="1:22" ht="13.5" thickBot="1">
      <c r="A50" s="152">
        <v>462</v>
      </c>
      <c r="B50" s="497" t="s">
        <v>361</v>
      </c>
      <c r="C50" s="498"/>
      <c r="D50" s="498"/>
      <c r="E50" s="498"/>
      <c r="F50" s="498"/>
      <c r="G50" s="201">
        <f>DataEx!FF180</f>
        <v>2253720.0299999998</v>
      </c>
      <c r="H50" s="201">
        <f>DataEx!FG180</f>
        <v>494.04</v>
      </c>
      <c r="I50" s="201">
        <f>DataEx!FH180</f>
        <v>7180485.3399999999</v>
      </c>
      <c r="J50" s="201">
        <f>DataEx!FI180</f>
        <v>0</v>
      </c>
      <c r="K50" s="201">
        <f>DataEx!FJ180</f>
        <v>0</v>
      </c>
      <c r="L50" s="201">
        <f>DataEx!FK180</f>
        <v>0</v>
      </c>
      <c r="M50" s="201">
        <f>DataEx!FL180</f>
        <v>0</v>
      </c>
      <c r="N50" s="201">
        <f>DataEx!FM180</f>
        <v>0</v>
      </c>
      <c r="O50" s="201">
        <f>DataEx!FN180</f>
        <v>0</v>
      </c>
      <c r="P50" s="201">
        <f>DataEx!FO180</f>
        <v>0</v>
      </c>
      <c r="Q50" s="201">
        <f>DataEx!FP180</f>
        <v>0</v>
      </c>
      <c r="R50" s="201">
        <f>DataEx!FQ180</f>
        <v>29250000</v>
      </c>
      <c r="S50" s="404">
        <f t="shared" si="3"/>
        <v>38684699.409999996</v>
      </c>
      <c r="T50" s="394">
        <f t="shared" si="4"/>
        <v>7.8821286925161473E-3</v>
      </c>
      <c r="U50" s="306"/>
      <c r="V50" s="307"/>
    </row>
    <row r="51" spans="1:22" ht="13.5" thickBot="1">
      <c r="A51" s="146">
        <v>4630</v>
      </c>
      <c r="B51" s="576" t="s">
        <v>799</v>
      </c>
      <c r="C51" s="577"/>
      <c r="D51" s="577"/>
      <c r="E51" s="577"/>
      <c r="F51" s="577"/>
      <c r="G51" s="201">
        <f>DataEx!FF183</f>
        <v>1205053.3500000001</v>
      </c>
      <c r="H51" s="201">
        <f>DataEx!FG183</f>
        <v>1401737.72</v>
      </c>
      <c r="I51" s="201">
        <f>DataEx!FH183</f>
        <v>1741137.89</v>
      </c>
      <c r="J51" s="201">
        <f>DataEx!FI183</f>
        <v>1783880</v>
      </c>
      <c r="K51" s="201">
        <f>DataEx!FJ183</f>
        <v>1470007.64</v>
      </c>
      <c r="L51" s="201">
        <f>DataEx!FK183</f>
        <v>1833346.11</v>
      </c>
      <c r="M51" s="201">
        <f>DataEx!FL183</f>
        <v>4446503.8099999996</v>
      </c>
      <c r="N51" s="201">
        <f>DataEx!FM183</f>
        <v>903390.64</v>
      </c>
      <c r="O51" s="201">
        <f>DataEx!FN183</f>
        <v>1579978.54</v>
      </c>
      <c r="P51" s="201">
        <f>DataEx!FO183</f>
        <v>1224373.1000000001</v>
      </c>
      <c r="Q51" s="201">
        <f>DataEx!FP183</f>
        <v>1244693.3799999999</v>
      </c>
      <c r="R51" s="201">
        <f>DataEx!FQ183</f>
        <v>1806907.1</v>
      </c>
      <c r="S51" s="409">
        <f>+SUM(G51:R51)</f>
        <v>20641009.280000001</v>
      </c>
      <c r="T51" s="394">
        <f>+S51/$T$7</f>
        <v>4.2056703029809085E-3</v>
      </c>
    </row>
    <row r="52" spans="1:22" ht="13.5" thickBot="1">
      <c r="A52" s="70">
        <v>1005</v>
      </c>
      <c r="B52" s="578" t="s">
        <v>687</v>
      </c>
      <c r="C52" s="579"/>
      <c r="D52" s="579"/>
      <c r="E52" s="579"/>
      <c r="F52" s="579"/>
      <c r="G52" s="95">
        <f>+INDEX([1]DataEx!$1:$1048576,MATCH('2019'!$A52,[1]DataEx!$D:$D,0),MATCH('2019'!G$6,[1]DataEx!$7:$7,0))</f>
        <v>0</v>
      </c>
      <c r="H52" s="95">
        <f>+INDEX([1]DataEx!$1:$1048576,MATCH('2019'!$A52,[1]DataEx!$D:$D,0),MATCH('2019'!H$6,[1]DataEx!$7:$7,0))</f>
        <v>0</v>
      </c>
      <c r="I52" s="95">
        <f>+INDEX([1]DataEx!$1:$1048576,MATCH('2019'!$A52,[1]DataEx!$D:$D,0),MATCH('2019'!I$6,[1]DataEx!$7:$7,0))</f>
        <v>0</v>
      </c>
      <c r="J52" s="213">
        <f>+INDEX([1]DataEx!$1:$1048576,MATCH('2019'!$A52,[1]DataEx!$D:$D,0),MATCH('2019'!J$6,[1]DataEx!$7:$7,0))</f>
        <v>0</v>
      </c>
      <c r="K52" s="95">
        <f>+INDEX([1]DataEx!$1:$1048576,MATCH('2019'!$A52,[1]DataEx!$D:$D,0),MATCH('2019'!K$6,[1]DataEx!$7:$7,0))</f>
        <v>0</v>
      </c>
      <c r="L52" s="95">
        <f>+INDEX([1]DataEx!$1:$1048576,MATCH('2019'!$A52,[1]DataEx!$D:$D,0),MATCH('2019'!L$6,[1]DataEx!$7:$7,0))</f>
        <v>0</v>
      </c>
      <c r="M52" s="95">
        <f>+INDEX([1]DataEx!$1:$1048576,MATCH('2019'!$A52,[1]DataEx!$D:$D,0),MATCH('2019'!M$6,[1]DataEx!$7:$7,0))</f>
        <v>0</v>
      </c>
      <c r="N52" s="95">
        <f>+INDEX([1]DataEx!$1:$1048576,MATCH('2019'!$A52,[1]DataEx!$D:$D,0),MATCH('2019'!N$6,[1]DataEx!$7:$7,0))</f>
        <v>0</v>
      </c>
      <c r="O52" s="95">
        <f>+INDEX([1]DataEx!$1:$1048576,MATCH('2019'!$A52,[1]DataEx!$D:$D,0),MATCH('2019'!O$6,[1]DataEx!$7:$7,0))</f>
        <v>0</v>
      </c>
      <c r="P52" s="95">
        <f>+INDEX([1]DataEx!$1:$1048576,MATCH('2019'!$A52,[1]DataEx!$D:$D,0),MATCH('2019'!P$6,[1]DataEx!$7:$7,0))</f>
        <v>0</v>
      </c>
      <c r="Q52" s="95">
        <f>+INDEX([1]DataEx!$1:$1048576,MATCH('2019'!$A52,[1]DataEx!$D:$D,0),MATCH('2019'!Q$6,[1]DataEx!$7:$7,0))</f>
        <v>0</v>
      </c>
      <c r="R52" s="95">
        <f>+INDEX([1]DataEx!$1:$1048576,MATCH('2019'!$A52,[1]DataEx!$D:$D,0),MATCH('2019'!R$6,[1]DataEx!$7:$7,0))</f>
        <v>0</v>
      </c>
      <c r="S52" s="410">
        <f>+SUM(G52:R52)</f>
        <v>0</v>
      </c>
      <c r="T52" s="395">
        <f>+S52/$T$7</f>
        <v>0</v>
      </c>
    </row>
    <row r="53" spans="1:22" ht="13.5" thickBot="1">
      <c r="A53" s="146">
        <v>1000</v>
      </c>
      <c r="B53" s="503" t="s">
        <v>547</v>
      </c>
      <c r="C53" s="504"/>
      <c r="D53" s="504"/>
      <c r="E53" s="504"/>
      <c r="F53" s="504"/>
      <c r="G53" s="153">
        <f t="shared" ref="G53:R53" si="8">+G10-G29</f>
        <v>-3439431.6200000048</v>
      </c>
      <c r="H53" s="153">
        <f t="shared" si="8"/>
        <v>-14911019.239999995</v>
      </c>
      <c r="I53" s="153">
        <f t="shared" si="8"/>
        <v>-13854957.400000006</v>
      </c>
      <c r="J53" s="153">
        <f t="shared" si="8"/>
        <v>-6962336.8299999833</v>
      </c>
      <c r="K53" s="153">
        <f t="shared" si="8"/>
        <v>-1090946.2100000381</v>
      </c>
      <c r="L53" s="153">
        <f t="shared" si="8"/>
        <v>17853047.889999986</v>
      </c>
      <c r="M53" s="153">
        <f t="shared" si="8"/>
        <v>-18841478.970000029</v>
      </c>
      <c r="N53" s="153">
        <f t="shared" si="8"/>
        <v>13471478.99000001</v>
      </c>
      <c r="O53" s="153">
        <f t="shared" si="8"/>
        <v>20738890.590000033</v>
      </c>
      <c r="P53" s="153">
        <f t="shared" si="8"/>
        <v>-24087970.009999961</v>
      </c>
      <c r="Q53" s="153">
        <f t="shared" si="8"/>
        <v>-56916686.439999998</v>
      </c>
      <c r="R53" s="153">
        <f t="shared" si="8"/>
        <v>-55242314.079999983</v>
      </c>
      <c r="S53" s="411">
        <f t="shared" si="3"/>
        <v>-143283723.32999998</v>
      </c>
      <c r="T53" s="396">
        <f t="shared" si="4"/>
        <v>-2.9194507494040216E-2</v>
      </c>
    </row>
    <row r="54" spans="1:22" ht="13.5" thickBot="1">
      <c r="A54" s="146">
        <v>1001</v>
      </c>
      <c r="B54" s="505" t="s">
        <v>797</v>
      </c>
      <c r="C54" s="506"/>
      <c r="D54" s="506"/>
      <c r="E54" s="506"/>
      <c r="F54" s="506"/>
      <c r="G54" s="207">
        <f>+G53+G36</f>
        <v>2715421.2799999956</v>
      </c>
      <c r="H54" s="207">
        <f t="shared" ref="H54:R54" si="9">+H53+H36</f>
        <v>-13911677.699999996</v>
      </c>
      <c r="I54" s="207">
        <f t="shared" si="9"/>
        <v>14840556.249999993</v>
      </c>
      <c r="J54" s="207">
        <f t="shared" si="9"/>
        <v>11472934.960000016</v>
      </c>
      <c r="K54" s="207">
        <f t="shared" si="9"/>
        <v>9167897.8599999622</v>
      </c>
      <c r="L54" s="207">
        <f t="shared" si="9"/>
        <v>23264814.829999987</v>
      </c>
      <c r="M54" s="207">
        <f t="shared" si="9"/>
        <v>-9794145.7700000294</v>
      </c>
      <c r="N54" s="207">
        <f t="shared" si="9"/>
        <v>14522746.32000001</v>
      </c>
      <c r="O54" s="207">
        <f t="shared" si="9"/>
        <v>23738276.520000033</v>
      </c>
      <c r="P54" s="207">
        <f t="shared" si="9"/>
        <v>-11558776.51999996</v>
      </c>
      <c r="Q54" s="207">
        <f t="shared" si="9"/>
        <v>-52460876.25</v>
      </c>
      <c r="R54" s="207">
        <f t="shared" si="9"/>
        <v>-49477554.259999983</v>
      </c>
      <c r="S54" s="411">
        <f t="shared" si="3"/>
        <v>-37480382.479999959</v>
      </c>
      <c r="T54" s="396">
        <f t="shared" si="4"/>
        <v>-7.6367453452596754E-3</v>
      </c>
    </row>
    <row r="55" spans="1:22">
      <c r="A55" s="146">
        <v>46</v>
      </c>
      <c r="B55" s="570" t="s">
        <v>354</v>
      </c>
      <c r="C55" s="571"/>
      <c r="D55" s="571"/>
      <c r="E55" s="571"/>
      <c r="F55" s="571"/>
      <c r="G55" s="195">
        <f t="shared" ref="G55:R55" si="10">+SUM(G56:G57)</f>
        <v>19518367.399999999</v>
      </c>
      <c r="H55" s="195">
        <f t="shared" si="10"/>
        <v>67365423.120000005</v>
      </c>
      <c r="I55" s="195">
        <f t="shared" si="10"/>
        <v>17786584.469999999</v>
      </c>
      <c r="J55" s="195">
        <f t="shared" si="10"/>
        <v>18302050.879999999</v>
      </c>
      <c r="K55" s="195">
        <f t="shared" si="10"/>
        <v>183682731.81999999</v>
      </c>
      <c r="L55" s="195">
        <f t="shared" si="10"/>
        <v>11094774.199999999</v>
      </c>
      <c r="M55" s="195">
        <f t="shared" si="10"/>
        <v>80471032.019999996</v>
      </c>
      <c r="N55" s="195">
        <f t="shared" si="10"/>
        <v>57755617.170000002</v>
      </c>
      <c r="O55" s="195">
        <f t="shared" si="10"/>
        <v>17889318.350000001</v>
      </c>
      <c r="P55" s="195">
        <f t="shared" si="10"/>
        <v>11092379.140000001</v>
      </c>
      <c r="Q55" s="195">
        <f t="shared" si="10"/>
        <v>10162494.119999999</v>
      </c>
      <c r="R55" s="195">
        <f t="shared" si="10"/>
        <v>12220480.4</v>
      </c>
      <c r="S55" s="412">
        <f t="shared" si="3"/>
        <v>507341253.08999997</v>
      </c>
      <c r="T55" s="397">
        <f t="shared" si="4"/>
        <v>0.10337236966727113</v>
      </c>
      <c r="V55" s="323"/>
    </row>
    <row r="56" spans="1:22">
      <c r="A56" s="146">
        <v>4611</v>
      </c>
      <c r="B56" s="495" t="s">
        <v>357</v>
      </c>
      <c r="C56" s="496"/>
      <c r="D56" s="496"/>
      <c r="E56" s="496"/>
      <c r="F56" s="496"/>
      <c r="G56" s="213">
        <f>DataEx!FF178</f>
        <v>18084948.579999998</v>
      </c>
      <c r="H56" s="213">
        <f>DataEx!FG178</f>
        <v>64835364.859999999</v>
      </c>
      <c r="I56" s="213">
        <f>DataEx!FH178</f>
        <v>1062241.2</v>
      </c>
      <c r="J56" s="213">
        <f>DataEx!FI178</f>
        <v>2291816.1800000002</v>
      </c>
      <c r="K56" s="213">
        <f>DataEx!FJ178</f>
        <v>5836708.6600000001</v>
      </c>
      <c r="L56" s="213">
        <f>DataEx!FK178</f>
        <v>1304074.52</v>
      </c>
      <c r="M56" s="213">
        <f>DataEx!FL178</f>
        <v>18837613.199999999</v>
      </c>
      <c r="N56" s="213">
        <f>DataEx!FM178</f>
        <v>54838105.140000001</v>
      </c>
      <c r="O56" s="213">
        <f>DataEx!FN178</f>
        <v>1831381.37</v>
      </c>
      <c r="P56" s="213">
        <f>DataEx!FO178</f>
        <v>6571880.8899999997</v>
      </c>
      <c r="Q56" s="213">
        <f>DataEx!FP178</f>
        <v>839474.95</v>
      </c>
      <c r="R56" s="213">
        <f>DataEx!FQ178</f>
        <v>2081948.73</v>
      </c>
      <c r="S56" s="413">
        <f t="shared" si="3"/>
        <v>178415558.27999997</v>
      </c>
      <c r="T56" s="398">
        <f t="shared" si="4"/>
        <v>3.6352728922757184E-2</v>
      </c>
      <c r="V56" s="371"/>
    </row>
    <row r="57" spans="1:22" ht="13.5" thickBot="1">
      <c r="A57" s="146">
        <v>4612</v>
      </c>
      <c r="B57" s="479" t="s">
        <v>359</v>
      </c>
      <c r="C57" s="480"/>
      <c r="D57" s="480"/>
      <c r="E57" s="480"/>
      <c r="F57" s="480"/>
      <c r="G57" s="213">
        <f>DataEx!FF179</f>
        <v>1433418.82</v>
      </c>
      <c r="H57" s="213">
        <f>DataEx!FG179</f>
        <v>2530058.2599999998</v>
      </c>
      <c r="I57" s="213">
        <f>DataEx!FH179</f>
        <v>16724343.27</v>
      </c>
      <c r="J57" s="213">
        <f>DataEx!FI179</f>
        <v>16010234.699999999</v>
      </c>
      <c r="K57" s="213">
        <f>DataEx!FJ179</f>
        <v>177846023.16</v>
      </c>
      <c r="L57" s="213">
        <f>DataEx!FK179</f>
        <v>9790699.6799999997</v>
      </c>
      <c r="M57" s="213">
        <f>DataEx!FL179</f>
        <v>61633418.82</v>
      </c>
      <c r="N57" s="213">
        <f>DataEx!FM179</f>
        <v>2917512.03</v>
      </c>
      <c r="O57" s="213">
        <f>DataEx!FN179</f>
        <v>16057936.98</v>
      </c>
      <c r="P57" s="213">
        <f>DataEx!FO179</f>
        <v>4520498.25</v>
      </c>
      <c r="Q57" s="213">
        <f>DataEx!FP179</f>
        <v>9323019.1699999999</v>
      </c>
      <c r="R57" s="213">
        <f>DataEx!FQ179</f>
        <v>10138531.67</v>
      </c>
      <c r="S57" s="413">
        <f t="shared" si="3"/>
        <v>328925694.81</v>
      </c>
      <c r="T57" s="398">
        <f t="shared" si="4"/>
        <v>6.7019640744513942E-2</v>
      </c>
      <c r="V57" s="333"/>
    </row>
    <row r="58" spans="1:22" ht="13.5" thickBot="1">
      <c r="A58" s="146">
        <v>4418</v>
      </c>
      <c r="B58" s="589" t="s">
        <v>338</v>
      </c>
      <c r="C58" s="590"/>
      <c r="D58" s="590"/>
      <c r="E58" s="590"/>
      <c r="F58" s="590"/>
      <c r="G58" s="195">
        <f>DataEx!FF167</f>
        <v>0</v>
      </c>
      <c r="H58" s="195">
        <f>DataEx!FG167</f>
        <v>35272.089999999997</v>
      </c>
      <c r="I58" s="195">
        <f>DataEx!FH167</f>
        <v>0</v>
      </c>
      <c r="J58" s="195">
        <f>DataEx!FI167</f>
        <v>39948396.369999997</v>
      </c>
      <c r="K58" s="195">
        <f>DataEx!FJ167</f>
        <v>0</v>
      </c>
      <c r="L58" s="195">
        <f>DataEx!FK167</f>
        <v>0</v>
      </c>
      <c r="M58" s="195">
        <f>DataEx!FL167</f>
        <v>0</v>
      </c>
      <c r="N58" s="195">
        <f>DataEx!FM167</f>
        <v>0</v>
      </c>
      <c r="O58" s="195">
        <f>DataEx!FN167</f>
        <v>0</v>
      </c>
      <c r="P58" s="195">
        <f>DataEx!FO167</f>
        <v>0</v>
      </c>
      <c r="Q58" s="195">
        <f>DataEx!FP167</f>
        <v>14495201.140000001</v>
      </c>
      <c r="R58" s="195">
        <f>DataEx!FQ167</f>
        <v>2849828.78</v>
      </c>
      <c r="S58" s="412">
        <f>SUM(G58:R58)</f>
        <v>57328698.380000003</v>
      </c>
      <c r="T58" s="397">
        <f>+S58/$T$7</f>
        <v>1.1680901888791541E-2</v>
      </c>
      <c r="V58" s="333"/>
    </row>
    <row r="59" spans="1:22" ht="13.5" thickBot="1">
      <c r="A59" s="146">
        <v>1002</v>
      </c>
      <c r="B59" s="499" t="s">
        <v>545</v>
      </c>
      <c r="C59" s="500"/>
      <c r="D59" s="500"/>
      <c r="E59" s="500"/>
      <c r="F59" s="500"/>
      <c r="G59" s="219">
        <f>+G53-G55-G58</f>
        <v>-22957799.020000003</v>
      </c>
      <c r="H59" s="219">
        <f t="shared" ref="H59:R59" si="11">+H53-H55-H58</f>
        <v>-82311714.450000003</v>
      </c>
      <c r="I59" s="219">
        <f t="shared" si="11"/>
        <v>-31641541.870000005</v>
      </c>
      <c r="J59" s="219">
        <f t="shared" si="11"/>
        <v>-65212784.079999983</v>
      </c>
      <c r="K59" s="219">
        <f t="shared" si="11"/>
        <v>-184773678.03000003</v>
      </c>
      <c r="L59" s="219">
        <f t="shared" si="11"/>
        <v>6758273.6899999864</v>
      </c>
      <c r="M59" s="219">
        <f t="shared" si="11"/>
        <v>-99312510.990000024</v>
      </c>
      <c r="N59" s="219">
        <f t="shared" si="11"/>
        <v>-44284138.179999992</v>
      </c>
      <c r="O59" s="219">
        <f t="shared" si="11"/>
        <v>2849572.2400000319</v>
      </c>
      <c r="P59" s="219">
        <f t="shared" si="11"/>
        <v>-35180349.149999961</v>
      </c>
      <c r="Q59" s="219">
        <f t="shared" si="11"/>
        <v>-81574381.699999988</v>
      </c>
      <c r="R59" s="219">
        <f t="shared" si="11"/>
        <v>-70312623.25999999</v>
      </c>
      <c r="S59" s="414">
        <f t="shared" si="3"/>
        <v>-707953674.79999995</v>
      </c>
      <c r="T59" s="399">
        <f t="shared" si="4"/>
        <v>-0.14424777905010289</v>
      </c>
    </row>
    <row r="60" spans="1:22" ht="13.5" thickBot="1">
      <c r="A60" s="146">
        <v>1003</v>
      </c>
      <c r="B60" s="501" t="s">
        <v>546</v>
      </c>
      <c r="C60" s="502"/>
      <c r="D60" s="502"/>
      <c r="E60" s="502"/>
      <c r="F60" s="502"/>
      <c r="G60" s="153">
        <f>+SUM(G61:G64)</f>
        <v>22957799.020000003</v>
      </c>
      <c r="H60" s="153">
        <f t="shared" ref="H60:R60" si="12">+SUM(H61:H64)</f>
        <v>82311714.450000003</v>
      </c>
      <c r="I60" s="153">
        <f t="shared" si="12"/>
        <v>31641541.870000005</v>
      </c>
      <c r="J60" s="153">
        <f t="shared" si="12"/>
        <v>65212784.079999983</v>
      </c>
      <c r="K60" s="153">
        <f t="shared" si="12"/>
        <v>184773678.03000003</v>
      </c>
      <c r="L60" s="153">
        <f t="shared" si="12"/>
        <v>-6758273.6899999864</v>
      </c>
      <c r="M60" s="153">
        <f t="shared" si="12"/>
        <v>99312510.990000039</v>
      </c>
      <c r="N60" s="153">
        <f t="shared" si="12"/>
        <v>44284138.179999992</v>
      </c>
      <c r="O60" s="153">
        <f t="shared" si="12"/>
        <v>-2849572.2400000319</v>
      </c>
      <c r="P60" s="153">
        <f t="shared" si="12"/>
        <v>35180349.149999976</v>
      </c>
      <c r="Q60" s="153">
        <f t="shared" si="12"/>
        <v>81574381.699999988</v>
      </c>
      <c r="R60" s="153">
        <f t="shared" si="12"/>
        <v>70312623.25999999</v>
      </c>
      <c r="S60" s="415">
        <f t="shared" si="3"/>
        <v>707953674.80000019</v>
      </c>
      <c r="T60" s="400">
        <f t="shared" si="4"/>
        <v>0.14424777905010294</v>
      </c>
    </row>
    <row r="61" spans="1:22">
      <c r="A61" s="146">
        <v>7511</v>
      </c>
      <c r="B61" s="495" t="s">
        <v>116</v>
      </c>
      <c r="C61" s="496"/>
      <c r="D61" s="496"/>
      <c r="E61" s="496"/>
      <c r="F61" s="496"/>
      <c r="G61" s="213">
        <f>DataEx!FF51</f>
        <v>18000000</v>
      </c>
      <c r="H61" s="213">
        <f>DataEx!FG51</f>
        <v>54000000</v>
      </c>
      <c r="I61" s="213">
        <f>DataEx!FH51</f>
        <v>0</v>
      </c>
      <c r="J61" s="213">
        <f>DataEx!FI51</f>
        <v>74623000</v>
      </c>
      <c r="K61" s="213">
        <f>DataEx!FJ51</f>
        <v>67815000</v>
      </c>
      <c r="L61" s="213">
        <f>DataEx!FK51</f>
        <v>0</v>
      </c>
      <c r="M61" s="213">
        <f>DataEx!FL51</f>
        <v>18000000</v>
      </c>
      <c r="N61" s="213">
        <f>DataEx!FM51</f>
        <v>54000000</v>
      </c>
      <c r="O61" s="213">
        <f>DataEx!FN51</f>
        <v>0</v>
      </c>
      <c r="P61" s="213">
        <f>DataEx!FO51</f>
        <v>0</v>
      </c>
      <c r="Q61" s="213">
        <f>DataEx!FP51</f>
        <v>47000000</v>
      </c>
      <c r="R61" s="213">
        <f>DataEx!FQ51</f>
        <v>30000000</v>
      </c>
      <c r="S61" s="413">
        <f t="shared" si="3"/>
        <v>363438000</v>
      </c>
      <c r="T61" s="398">
        <f t="shared" si="4"/>
        <v>7.4051631043827296E-2</v>
      </c>
    </row>
    <row r="62" spans="1:22">
      <c r="A62" s="146">
        <v>7512</v>
      </c>
      <c r="B62" s="479" t="s">
        <v>118</v>
      </c>
      <c r="C62" s="480"/>
      <c r="D62" s="480"/>
      <c r="E62" s="480"/>
      <c r="F62" s="480"/>
      <c r="G62" s="213">
        <f>DataEx!FF52</f>
        <v>25748930.140000001</v>
      </c>
      <c r="H62" s="213">
        <f>DataEx!FG52</f>
        <v>3819449.69</v>
      </c>
      <c r="I62" s="213">
        <f>DataEx!FH52</f>
        <v>14059999.119999999</v>
      </c>
      <c r="J62" s="213">
        <f>DataEx!FI52</f>
        <v>6496285.4699999997</v>
      </c>
      <c r="K62" s="213">
        <f>DataEx!FJ52</f>
        <v>7856343.8600000003</v>
      </c>
      <c r="L62" s="213">
        <f>DataEx!FK52</f>
        <v>8784836.1999999993</v>
      </c>
      <c r="M62" s="213">
        <f>DataEx!FL52</f>
        <v>2698966.86</v>
      </c>
      <c r="N62" s="213">
        <f>DataEx!FM52</f>
        <v>32388565.289999999</v>
      </c>
      <c r="O62" s="213">
        <f>DataEx!FN52</f>
        <v>9020553.9199999999</v>
      </c>
      <c r="P62" s="213">
        <f>DataEx!FO52</f>
        <v>512682672.61000001</v>
      </c>
      <c r="Q62" s="213">
        <f>DataEx!FP52</f>
        <v>10136902.300000001</v>
      </c>
      <c r="R62" s="213">
        <f>DataEx!FQ52</f>
        <v>17886787.969999999</v>
      </c>
      <c r="S62" s="413">
        <f t="shared" si="3"/>
        <v>651580293.42999995</v>
      </c>
      <c r="T62" s="398">
        <f t="shared" si="4"/>
        <v>0.13276152599482466</v>
      </c>
    </row>
    <row r="63" spans="1:22">
      <c r="A63" s="146">
        <v>72</v>
      </c>
      <c r="B63" s="479" t="s">
        <v>95</v>
      </c>
      <c r="C63" s="480"/>
      <c r="D63" s="480"/>
      <c r="E63" s="480"/>
      <c r="F63" s="480"/>
      <c r="G63" s="213">
        <f>DataEx!FF40</f>
        <v>26594.13</v>
      </c>
      <c r="H63" s="213">
        <f>DataEx!FG40</f>
        <v>177395.91</v>
      </c>
      <c r="I63" s="213">
        <f>DataEx!FH40</f>
        <v>180547.55</v>
      </c>
      <c r="J63" s="213">
        <f>DataEx!FI40</f>
        <v>169636.46</v>
      </c>
      <c r="K63" s="213">
        <f>DataEx!FJ40</f>
        <v>223780.48000000001</v>
      </c>
      <c r="L63" s="213">
        <f>DataEx!FK40</f>
        <v>722176.42</v>
      </c>
      <c r="M63" s="213">
        <f>DataEx!FL40</f>
        <v>359609.29</v>
      </c>
      <c r="N63" s="213">
        <f>DataEx!FM40</f>
        <v>176786.46</v>
      </c>
      <c r="O63" s="213">
        <f>DataEx!FN40</f>
        <v>225833.46</v>
      </c>
      <c r="P63" s="213">
        <f>DataEx!FO40</f>
        <v>679599.59</v>
      </c>
      <c r="Q63" s="213">
        <f>DataEx!FP40</f>
        <v>287050.87</v>
      </c>
      <c r="R63" s="213">
        <f>DataEx!FQ40</f>
        <v>1049072.3</v>
      </c>
      <c r="S63" s="413">
        <f t="shared" si="3"/>
        <v>4278082.92</v>
      </c>
      <c r="T63" s="398">
        <f t="shared" si="4"/>
        <v>8.7167279691925258E-4</v>
      </c>
    </row>
    <row r="64" spans="1:22" ht="13.5" thickBot="1">
      <c r="A64" s="146">
        <v>1004</v>
      </c>
      <c r="B64" s="225" t="s">
        <v>551</v>
      </c>
      <c r="C64" s="226"/>
      <c r="D64" s="226"/>
      <c r="E64" s="226"/>
      <c r="F64" s="226"/>
      <c r="G64" s="227">
        <f>-G59-SUM(G61:G63)</f>
        <v>-20817725.25</v>
      </c>
      <c r="H64" s="227">
        <f t="shared" ref="H64:R64" si="13">-H59-SUM(H61:H63)</f>
        <v>24314868.850000009</v>
      </c>
      <c r="I64" s="227">
        <f t="shared" si="13"/>
        <v>17400995.200000003</v>
      </c>
      <c r="J64" s="227">
        <f t="shared" si="13"/>
        <v>-16076137.850000009</v>
      </c>
      <c r="K64" s="227">
        <f t="shared" si="13"/>
        <v>108878553.69000003</v>
      </c>
      <c r="L64" s="227">
        <f t="shared" si="13"/>
        <v>-16265286.309999986</v>
      </c>
      <c r="M64" s="227">
        <f t="shared" si="13"/>
        <v>78253934.840000033</v>
      </c>
      <c r="N64" s="227">
        <f t="shared" si="13"/>
        <v>-42281213.569999993</v>
      </c>
      <c r="O64" s="227">
        <f t="shared" si="13"/>
        <v>-12095959.620000033</v>
      </c>
      <c r="P64" s="227">
        <f t="shared" si="13"/>
        <v>-478181923.05000001</v>
      </c>
      <c r="Q64" s="227">
        <f t="shared" si="13"/>
        <v>24150428.529999994</v>
      </c>
      <c r="R64" s="227">
        <f t="shared" si="13"/>
        <v>21376762.989999995</v>
      </c>
      <c r="S64" s="416">
        <f>+SUM(G64:R64)</f>
        <v>-311342701.54999995</v>
      </c>
      <c r="T64" s="401">
        <f t="shared" si="4"/>
        <v>-6.343705078546831E-2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2" t="str">
        <f>+[1]Master!G252</f>
        <v>Plan ostvarenja budžeta</v>
      </c>
      <c r="C100" s="563"/>
      <c r="D100" s="563"/>
      <c r="E100" s="563"/>
      <c r="F100" s="563"/>
      <c r="G100" s="555">
        <v>2019</v>
      </c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7"/>
      <c r="S100" s="107" t="str">
        <f>+S7</f>
        <v>BDP</v>
      </c>
      <c r="T100" s="108">
        <f>+T7</f>
        <v>4907900000</v>
      </c>
    </row>
    <row r="101" spans="1:21" ht="15.75" customHeight="1">
      <c r="B101" s="564"/>
      <c r="C101" s="565"/>
      <c r="D101" s="565"/>
      <c r="E101" s="565"/>
      <c r="F101" s="56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5" t="str">
        <f>+[1]Master!G246</f>
        <v>Jan - Dec</v>
      </c>
      <c r="T101" s="557">
        <f>+T8</f>
        <v>0</v>
      </c>
    </row>
    <row r="102" spans="1:21" ht="13.5" thickBot="1">
      <c r="B102" s="567"/>
      <c r="C102" s="568"/>
      <c r="D102" s="568"/>
      <c r="E102" s="568"/>
      <c r="F102" s="569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8" t="str">
        <f>+VLOOKUP(LEFT($A103,LEN(A103)-1)*1,[1]Master!$D$27:$G$225,4,FALSE)</f>
        <v>Prihodi budžeta</v>
      </c>
      <c r="C103" s="559"/>
      <c r="D103" s="559"/>
      <c r="E103" s="559"/>
      <c r="F103" s="559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417">
        <f>+SUM(G103:R103)</f>
        <v>1834032913.7635608</v>
      </c>
      <c r="T103" s="430">
        <f>+S103/$T$7</f>
        <v>0.37368995166233232</v>
      </c>
    </row>
    <row r="104" spans="1:21">
      <c r="A104" s="116" t="str">
        <f t="shared" si="16"/>
        <v>711p</v>
      </c>
      <c r="B104" s="560" t="str">
        <f>+VLOOKUP(LEFT($A104,LEN(A104)-1)*1,[1]Master!$D$27:$G$225,4,FALSE)</f>
        <v>Porezi</v>
      </c>
      <c r="C104" s="561"/>
      <c r="D104" s="561"/>
      <c r="E104" s="561"/>
      <c r="F104" s="561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18">
        <f t="shared" ref="S104:S159" si="19">+SUM(G104:R104)</f>
        <v>1122669950.9867301</v>
      </c>
      <c r="T104" s="431">
        <f t="shared" ref="T104:T159" si="20">+S104/$T$7</f>
        <v>0.22874751950665867</v>
      </c>
      <c r="U104" s="259"/>
    </row>
    <row r="105" spans="1:21">
      <c r="A105" s="116" t="str">
        <f t="shared" si="16"/>
        <v>7111p</v>
      </c>
      <c r="B105" s="543" t="str">
        <f>+VLOOKUP(LEFT($A105,LEN(A105)-1)*1,[1]Master!$D$27:$G$225,4,FALSE)</f>
        <v>Porez na dohodak fizičkih lica</v>
      </c>
      <c r="C105" s="544"/>
      <c r="D105" s="544"/>
      <c r="E105" s="544"/>
      <c r="F105" s="544"/>
      <c r="G105" s="87">
        <f>+SUM([1]DataEx!FF220)</f>
        <v>4240913.8099999996</v>
      </c>
      <c r="H105" s="87">
        <f>+SUM([1]DataEx!FG220)</f>
        <v>9361661.1500000004</v>
      </c>
      <c r="I105" s="87">
        <f>+SUM([1]DataEx!FH220)</f>
        <v>9044961.5800000001</v>
      </c>
      <c r="J105" s="87">
        <f>+SUM([1]DataEx!FI220)</f>
        <v>10767101.800000001</v>
      </c>
      <c r="K105" s="87">
        <f>+SUM([1]DataEx!FJ220)</f>
        <v>10210712.41</v>
      </c>
      <c r="L105" s="87">
        <f>+SUM([1]DataEx!FK220)</f>
        <v>10125793.029999999</v>
      </c>
      <c r="M105" s="87">
        <f>+SUM([1]DataEx!FL220)</f>
        <v>10562928.102170853</v>
      </c>
      <c r="N105" s="87">
        <f>+SUM([1]DataEx!FM220)</f>
        <v>10477537.909352116</v>
      </c>
      <c r="O105" s="87">
        <f>+SUM([1]DataEx!FN220)</f>
        <v>8957410.6319850832</v>
      </c>
      <c r="P105" s="87">
        <f>+SUM([1]DataEx!FO220)</f>
        <v>9589847.5886837803</v>
      </c>
      <c r="Q105" s="87">
        <f>+SUM([1]DataEx!FP220)</f>
        <v>9803639.4384757541</v>
      </c>
      <c r="R105" s="87">
        <f>+SUM([1]DataEx!FQ220)</f>
        <v>17095010.594302431</v>
      </c>
      <c r="S105" s="419">
        <f t="shared" si="19"/>
        <v>120237518.04497004</v>
      </c>
      <c r="T105" s="432">
        <f t="shared" si="20"/>
        <v>2.4498770970266311E-2</v>
      </c>
    </row>
    <row r="106" spans="1:21">
      <c r="A106" s="116" t="str">
        <f t="shared" si="16"/>
        <v>7112p</v>
      </c>
      <c r="B106" s="543" t="str">
        <f>+VLOOKUP(LEFT($A106,LEN(A106)-1)*1,[1]Master!$D$27:$G$225,4,FALSE)</f>
        <v>Porez na dobit pravnih lica</v>
      </c>
      <c r="C106" s="544"/>
      <c r="D106" s="544"/>
      <c r="E106" s="544"/>
      <c r="F106" s="544"/>
      <c r="G106" s="87">
        <f>+SUM([1]DataEx!FF221)</f>
        <v>936843.13</v>
      </c>
      <c r="H106" s="87">
        <f>+SUM([1]DataEx!FG221)</f>
        <v>1962550.32</v>
      </c>
      <c r="I106" s="87">
        <f>+SUM([1]DataEx!FH221)</f>
        <v>22465664.23</v>
      </c>
      <c r="J106" s="87">
        <f>+SUM([1]DataEx!FI221)</f>
        <v>20408432.98</v>
      </c>
      <c r="K106" s="87">
        <f>+SUM([1]DataEx!FJ221)</f>
        <v>4781744.7</v>
      </c>
      <c r="L106" s="87">
        <f>+SUM([1]DataEx!FK221)</f>
        <v>3678815</v>
      </c>
      <c r="M106" s="87">
        <f>+SUM([1]DataEx!FL221)</f>
        <v>4457741.7110314406</v>
      </c>
      <c r="N106" s="87">
        <f>+SUM([1]DataEx!FM221)</f>
        <v>2685443.6740218201</v>
      </c>
      <c r="O106" s="87">
        <f>+SUM([1]DataEx!FN221)</f>
        <v>2555024.3067054804</v>
      </c>
      <c r="P106" s="87">
        <f>+SUM([1]DataEx!FO221)</f>
        <v>5099414.7304318398</v>
      </c>
      <c r="Q106" s="87">
        <f>+SUM([1]DataEx!FP221)</f>
        <v>845177.9860074711</v>
      </c>
      <c r="R106" s="87">
        <f>+SUM([1]DataEx!FQ221)</f>
        <v>1318007.3637119438</v>
      </c>
      <c r="S106" s="419">
        <f t="shared" si="19"/>
        <v>71194860.131909981</v>
      </c>
      <c r="T106" s="432">
        <f t="shared" si="20"/>
        <v>1.4506175784329342E-2</v>
      </c>
    </row>
    <row r="107" spans="1:21">
      <c r="A107" s="116" t="str">
        <f t="shared" si="16"/>
        <v>7113p</v>
      </c>
      <c r="B107" s="543" t="str">
        <f>+VLOOKUP(LEFT($A107,LEN(A107)-1)*1,[1]Master!$D$27:$G$225,4,FALSE)</f>
        <v>Porez na promet nepokretnosti</v>
      </c>
      <c r="C107" s="544"/>
      <c r="D107" s="544"/>
      <c r="E107" s="544"/>
      <c r="F107" s="544"/>
      <c r="G107" s="87">
        <f>+SUM([1]DataEx!FF222)</f>
        <v>118243.45</v>
      </c>
      <c r="H107" s="87">
        <f>+SUM([1]DataEx!FG222)</f>
        <v>169568.16</v>
      </c>
      <c r="I107" s="87">
        <f>+SUM([1]DataEx!FH222)</f>
        <v>146352.49</v>
      </c>
      <c r="J107" s="87">
        <f>+SUM([1]DataEx!FI222)</f>
        <v>204359.36</v>
      </c>
      <c r="K107" s="87">
        <f>+SUM([1]DataEx!FJ222)</f>
        <v>147510.5</v>
      </c>
      <c r="L107" s="87">
        <f>+SUM([1]DataEx!FK222)</f>
        <v>158253.64000000001</v>
      </c>
      <c r="M107" s="87">
        <f>+SUM([1]DataEx!FL222)</f>
        <v>92289.827047712693</v>
      </c>
      <c r="N107" s="87">
        <f>+SUM([1]DataEx!FM222)</f>
        <v>199872.32178424072</v>
      </c>
      <c r="O107" s="87">
        <f>+SUM([1]DataEx!FN222)</f>
        <v>127416.86254210871</v>
      </c>
      <c r="P107" s="87">
        <f>+SUM([1]DataEx!FO222)</f>
        <v>134863.8150111227</v>
      </c>
      <c r="Q107" s="87">
        <f>+SUM([1]DataEx!FP222)</f>
        <v>174166.77614709371</v>
      </c>
      <c r="R107" s="87">
        <f>+SUM([1]DataEx!FQ222)</f>
        <v>189919.20786772171</v>
      </c>
      <c r="S107" s="419">
        <f t="shared" si="19"/>
        <v>1862816.4104000002</v>
      </c>
      <c r="T107" s="432">
        <f t="shared" si="20"/>
        <v>3.7955467927219382E-4</v>
      </c>
    </row>
    <row r="108" spans="1:21">
      <c r="A108" s="116" t="str">
        <f t="shared" si="16"/>
        <v>7114p</v>
      </c>
      <c r="B108" s="543" t="str">
        <f>+VLOOKUP(LEFT($A108,LEN(A108)-1)*1,[1]Master!$D$27:$G$225,4,FALSE)</f>
        <v>Porez na dodatu vrijednost</v>
      </c>
      <c r="C108" s="544"/>
      <c r="D108" s="544"/>
      <c r="E108" s="544"/>
      <c r="F108" s="544"/>
      <c r="G108" s="87">
        <f>+SUM([1]DataEx!FF223)</f>
        <v>49847223.18</v>
      </c>
      <c r="H108" s="87">
        <f>+SUM([1]DataEx!FG223)</f>
        <v>38958365.399999999</v>
      </c>
      <c r="I108" s="87">
        <f>+SUM([1]DataEx!FH223)</f>
        <v>50498218.18</v>
      </c>
      <c r="J108" s="87">
        <f>+SUM([1]DataEx!FI223)</f>
        <v>55142838.460000001</v>
      </c>
      <c r="K108" s="87">
        <f>+SUM([1]DataEx!FJ223)</f>
        <v>56428341.859999999</v>
      </c>
      <c r="L108" s="87">
        <f>+SUM([1]DataEx!FK223)</f>
        <v>52810087.229999997</v>
      </c>
      <c r="M108" s="87">
        <f>+SUM([1]DataEx!FL223)</f>
        <v>64608697.993098304</v>
      </c>
      <c r="N108" s="87">
        <f>+SUM([1]DataEx!FM223)</f>
        <v>66890311.931873396</v>
      </c>
      <c r="O108" s="87">
        <f>+SUM([1]DataEx!FN223)</f>
        <v>59747048.514482997</v>
      </c>
      <c r="P108" s="87">
        <f>+SUM([1]DataEx!FO223)</f>
        <v>59046360.535818897</v>
      </c>
      <c r="Q108" s="87">
        <f>+SUM([1]DataEx!FP223)</f>
        <v>50298426.623042099</v>
      </c>
      <c r="R108" s="87">
        <f>+SUM([1]DataEx!FQ223)</f>
        <v>53629737.7635343</v>
      </c>
      <c r="S108" s="419">
        <f t="shared" si="19"/>
        <v>657905657.67184997</v>
      </c>
      <c r="T108" s="432">
        <f t="shared" si="20"/>
        <v>0.1340503387745981</v>
      </c>
    </row>
    <row r="109" spans="1:21">
      <c r="A109" s="116" t="str">
        <f t="shared" si="16"/>
        <v>7115p</v>
      </c>
      <c r="B109" s="543" t="str">
        <f>+VLOOKUP(LEFT($A109,LEN(A109)-1)*1,[1]Master!$D$27:$G$225,4,FALSE)</f>
        <v>Akcize</v>
      </c>
      <c r="C109" s="544"/>
      <c r="D109" s="544"/>
      <c r="E109" s="544"/>
      <c r="F109" s="544"/>
      <c r="G109" s="87">
        <f>+SUM([1]DataEx!FF224)</f>
        <v>15141217.210000001</v>
      </c>
      <c r="H109" s="87">
        <f>+SUM([1]DataEx!FG224)</f>
        <v>13186126.23</v>
      </c>
      <c r="I109" s="87">
        <f>+SUM([1]DataEx!FH224)</f>
        <v>13315087.640000001</v>
      </c>
      <c r="J109" s="87">
        <f>+SUM([1]DataEx!FI224)</f>
        <v>16826313.73</v>
      </c>
      <c r="K109" s="87">
        <f>+SUM([1]DataEx!FJ224)</f>
        <v>19442485.359999999</v>
      </c>
      <c r="L109" s="87">
        <f>+SUM([1]DataEx!FK224)</f>
        <v>19205497.870000001</v>
      </c>
      <c r="M109" s="87">
        <f>+SUM([1]DataEx!FL224)</f>
        <v>23502946.676267412</v>
      </c>
      <c r="N109" s="87">
        <f>+SUM([1]DataEx!FM224)</f>
        <v>27414563.793734949</v>
      </c>
      <c r="O109" s="87">
        <f>+SUM([1]DataEx!FN224)</f>
        <v>27821146.884936411</v>
      </c>
      <c r="P109" s="87">
        <f>+SUM([1]DataEx!FO224)</f>
        <v>19593872.367677551</v>
      </c>
      <c r="Q109" s="87">
        <f>+SUM([1]DataEx!FP224)</f>
        <v>21076713.14050236</v>
      </c>
      <c r="R109" s="87">
        <f>+SUM([1]DataEx!FQ224)</f>
        <v>18275634.395081349</v>
      </c>
      <c r="S109" s="419">
        <f t="shared" si="19"/>
        <v>234801605.29820004</v>
      </c>
      <c r="T109" s="432">
        <f t="shared" si="20"/>
        <v>4.7841562643533904E-2</v>
      </c>
    </row>
    <row r="110" spans="1:21">
      <c r="A110" s="116" t="str">
        <f t="shared" si="16"/>
        <v>7116p</v>
      </c>
      <c r="B110" s="543" t="str">
        <f>+VLOOKUP(LEFT($A110,LEN(A110)-1)*1,[1]Master!$D$27:$G$225,4,FALSE)</f>
        <v>Porez na međunarodnu trgovinu i transakcije</v>
      </c>
      <c r="C110" s="544"/>
      <c r="D110" s="544"/>
      <c r="E110" s="544"/>
      <c r="F110" s="544"/>
      <c r="G110" s="87">
        <f>+SUM([1]DataEx!FF225)</f>
        <v>1424968.68</v>
      </c>
      <c r="H110" s="87">
        <f>+SUM([1]DataEx!FG225)</f>
        <v>1733788.33</v>
      </c>
      <c r="I110" s="87">
        <f>+SUM([1]DataEx!FH225)</f>
        <v>2462209.73</v>
      </c>
      <c r="J110" s="87">
        <f>+SUM([1]DataEx!FI225)</f>
        <v>2531899.16</v>
      </c>
      <c r="K110" s="87">
        <f>+SUM([1]DataEx!FJ225)</f>
        <v>2502520.2799999998</v>
      </c>
      <c r="L110" s="87">
        <f>+SUM([1]DataEx!FK225)</f>
        <v>2485583.9700000002</v>
      </c>
      <c r="M110" s="87">
        <f>+SUM([1]DataEx!FL225)</f>
        <v>2731455.7201732523</v>
      </c>
      <c r="N110" s="87">
        <f>+SUM([1]DataEx!FM225)</f>
        <v>2787010.1046283157</v>
      </c>
      <c r="O110" s="87">
        <f>+SUM([1]DataEx!FN225)</f>
        <v>2149778.7308390578</v>
      </c>
      <c r="P110" s="87">
        <f>+SUM([1]DataEx!FO225)</f>
        <v>2505449.340977564</v>
      </c>
      <c r="Q110" s="87">
        <f>+SUM([1]DataEx!FP225)</f>
        <v>1854095.8458453817</v>
      </c>
      <c r="R110" s="87">
        <f>+SUM([1]DataEx!FQ225)</f>
        <v>1998829.9373364251</v>
      </c>
      <c r="S110" s="419">
        <f t="shared" si="19"/>
        <v>27167589.829800002</v>
      </c>
      <c r="T110" s="432">
        <f t="shared" si="20"/>
        <v>5.5354815358503642E-3</v>
      </c>
    </row>
    <row r="111" spans="1:21">
      <c r="A111" s="116" t="str">
        <f t="shared" si="16"/>
        <v>7118p</v>
      </c>
      <c r="B111" s="543" t="str">
        <f>+VLOOKUP(LEFT($A111,LEN(A111)-1)*1,[1]Master!$D$27:$G$225,4,FALSE)</f>
        <v>Ostali državni porezi</v>
      </c>
      <c r="C111" s="544"/>
      <c r="D111" s="544"/>
      <c r="E111" s="544"/>
      <c r="F111" s="544"/>
      <c r="G111" s="87">
        <f>+SUM([1]DataEx!FF227)</f>
        <v>720320.96</v>
      </c>
      <c r="H111" s="87">
        <f>+SUM([1]DataEx!FG227)</f>
        <v>3098848.85</v>
      </c>
      <c r="I111" s="87">
        <f>+SUM([1]DataEx!FH227)</f>
        <v>777051.66</v>
      </c>
      <c r="J111" s="87">
        <f>+SUM([1]DataEx!FI227)</f>
        <v>910873.03</v>
      </c>
      <c r="K111" s="87">
        <f>+SUM([1]DataEx!FJ227)</f>
        <v>858869.92</v>
      </c>
      <c r="L111" s="87">
        <f>+SUM([1]DataEx!FK227)</f>
        <v>925408.95</v>
      </c>
      <c r="M111" s="87">
        <f>+SUM([1]DataEx!FL227)</f>
        <v>410742.9769313393</v>
      </c>
      <c r="N111" s="87">
        <f>+SUM([1]DataEx!FM227)</f>
        <v>392873.90234621655</v>
      </c>
      <c r="O111" s="87">
        <f>+SUM([1]DataEx!FN227)</f>
        <v>354922.73324901523</v>
      </c>
      <c r="P111" s="87">
        <f>+SUM([1]DataEx!FO227)</f>
        <v>325827.84998510586</v>
      </c>
      <c r="Q111" s="87">
        <f>+SUM([1]DataEx!FP227)</f>
        <v>340887.93377701013</v>
      </c>
      <c r="R111" s="87">
        <f>+SUM([1]DataEx!FQ227)</f>
        <v>383274.83331131347</v>
      </c>
      <c r="S111" s="419">
        <f t="shared" si="19"/>
        <v>9499903.5996000003</v>
      </c>
      <c r="T111" s="432">
        <f t="shared" si="20"/>
        <v>1.9356351188084518E-3</v>
      </c>
    </row>
    <row r="112" spans="1:21">
      <c r="A112" s="116" t="str">
        <f t="shared" si="16"/>
        <v>712p</v>
      </c>
      <c r="B112" s="553" t="str">
        <f>+VLOOKUP(LEFT($A112,LEN(A112)-1)*1,[1]Master!$D$27:$G$225,4,FALSE)</f>
        <v>Doprinosi</v>
      </c>
      <c r="C112" s="554"/>
      <c r="D112" s="554"/>
      <c r="E112" s="554"/>
      <c r="F112" s="554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20">
        <f t="shared" si="19"/>
        <v>534213514.07533062</v>
      </c>
      <c r="T112" s="433">
        <f t="shared" si="20"/>
        <v>0.10884767702588288</v>
      </c>
    </row>
    <row r="113" spans="1:20">
      <c r="A113" s="116" t="str">
        <f t="shared" si="16"/>
        <v>7121p</v>
      </c>
      <c r="B113" s="543" t="str">
        <f>+VLOOKUP(LEFT($A113,LEN(A113)-1)*1,[1]Master!$D$27:$G$225,4,FALSE)</f>
        <v>Doprinosi za penzijsko i invalidsko osiguranje</v>
      </c>
      <c r="C113" s="544"/>
      <c r="D113" s="544"/>
      <c r="E113" s="544"/>
      <c r="F113" s="544"/>
      <c r="G113" s="87">
        <f>+SUM([1]DataEx!FF229)</f>
        <v>9695765.5800000001</v>
      </c>
      <c r="H113" s="87">
        <f>+SUM([1]DataEx!FG229)</f>
        <v>24593790.260000002</v>
      </c>
      <c r="I113" s="87">
        <f>+SUM([1]DataEx!FH229)</f>
        <v>23923752.719999999</v>
      </c>
      <c r="J113" s="87">
        <f>+SUM([1]DataEx!FI229)</f>
        <v>29650595.870000001</v>
      </c>
      <c r="K113" s="87">
        <f>+SUM([1]DataEx!FJ229)</f>
        <v>22104934.850000001</v>
      </c>
      <c r="L113" s="87">
        <f>+SUM([1]DataEx!FK229)</f>
        <v>27009559.609999999</v>
      </c>
      <c r="M113" s="87">
        <f>+SUM([1]DataEx!FL229)</f>
        <v>27482444.037160631</v>
      </c>
      <c r="N113" s="87">
        <f>+SUM([1]DataEx!FM229)</f>
        <v>27981870.622507609</v>
      </c>
      <c r="O113" s="87">
        <f>+SUM([1]DataEx!FN229)</f>
        <v>26275213.096976332</v>
      </c>
      <c r="P113" s="87">
        <f>+SUM([1]DataEx!FO229)</f>
        <v>30509092.335605875</v>
      </c>
      <c r="Q113" s="87">
        <f>+SUM([1]DataEx!FP229)</f>
        <v>28690565.779876817</v>
      </c>
      <c r="R113" s="87">
        <f>+SUM([1]DataEx!FQ229)</f>
        <v>49959164.412414543</v>
      </c>
      <c r="S113" s="419">
        <f t="shared" si="19"/>
        <v>327876749.17454183</v>
      </c>
      <c r="T113" s="432">
        <f t="shared" si="20"/>
        <v>6.6805914785252718E-2</v>
      </c>
    </row>
    <row r="114" spans="1:20">
      <c r="A114" s="116" t="str">
        <f t="shared" si="16"/>
        <v>7122p</v>
      </c>
      <c r="B114" s="543" t="str">
        <f>+VLOOKUP(LEFT($A114,LEN(A114)-1)*1,[1]Master!$D$27:$G$225,4,FALSE)</f>
        <v>Doprinosi za zdravstveno osiguranje</v>
      </c>
      <c r="C114" s="544"/>
      <c r="D114" s="544"/>
      <c r="E114" s="544"/>
      <c r="F114" s="544"/>
      <c r="G114" s="87">
        <f>+SUM([1]DataEx!FF230)</f>
        <v>5963049.2000000002</v>
      </c>
      <c r="H114" s="87">
        <f>+SUM([1]DataEx!FG230)</f>
        <v>15122476.890000001</v>
      </c>
      <c r="I114" s="87">
        <f>+SUM([1]DataEx!FH230)</f>
        <v>14777265.789999999</v>
      </c>
      <c r="J114" s="87">
        <f>+SUM([1]DataEx!FI230)</f>
        <v>17925167.550000001</v>
      </c>
      <c r="K114" s="87">
        <f>+SUM([1]DataEx!FJ230)</f>
        <v>13458982.5</v>
      </c>
      <c r="L114" s="87">
        <f>+SUM([1]DataEx!FK230)</f>
        <v>15925774.34</v>
      </c>
      <c r="M114" s="87">
        <f>+SUM([1]DataEx!FL230)</f>
        <v>16394230.760278165</v>
      </c>
      <c r="N114" s="87">
        <f>+SUM([1]DataEx!FM230)</f>
        <v>14239936.351746917</v>
      </c>
      <c r="O114" s="87">
        <f>+SUM([1]DataEx!FN230)</f>
        <v>12682409.588332439</v>
      </c>
      <c r="P114" s="87">
        <f>+SUM([1]DataEx!FO230)</f>
        <v>14130176.222576067</v>
      </c>
      <c r="Q114" s="87">
        <f>+SUM([1]DataEx!FP230)</f>
        <v>13398296.64486525</v>
      </c>
      <c r="R114" s="87">
        <f>+SUM([1]DataEx!FQ230)</f>
        <v>24833575.886677179</v>
      </c>
      <c r="S114" s="419">
        <f t="shared" si="19"/>
        <v>178851341.72447601</v>
      </c>
      <c r="T114" s="432">
        <f t="shared" si="20"/>
        <v>3.6441521164749892E-2</v>
      </c>
    </row>
    <row r="115" spans="1:20">
      <c r="A115" s="116" t="str">
        <f t="shared" si="16"/>
        <v>7123p</v>
      </c>
      <c r="B115" s="543" t="str">
        <f>+VLOOKUP(LEFT($A115,LEN(A115)-1)*1,[1]Master!$D$27:$G$225,4,FALSE)</f>
        <v>Doprinosi za osiguranje od nezaposlenosti</v>
      </c>
      <c r="C115" s="544"/>
      <c r="D115" s="544"/>
      <c r="E115" s="544"/>
      <c r="F115" s="544"/>
      <c r="G115" s="87">
        <f>+SUM([1]DataEx!FF231)</f>
        <v>459881.42</v>
      </c>
      <c r="H115" s="87">
        <f>+SUM([1]DataEx!FG231)</f>
        <v>1160315.8500000001</v>
      </c>
      <c r="I115" s="87">
        <f>+SUM([1]DataEx!FH231)</f>
        <v>1135767.8899999999</v>
      </c>
      <c r="J115" s="87">
        <f>+SUM([1]DataEx!FI231)</f>
        <v>1375720.59</v>
      </c>
      <c r="K115" s="87">
        <f>+SUM([1]DataEx!FJ231)</f>
        <v>1026106.03</v>
      </c>
      <c r="L115" s="87">
        <f>+SUM([1]DataEx!FK231)</f>
        <v>1222753.49</v>
      </c>
      <c r="M115" s="87">
        <f>+SUM([1]DataEx!FL231)</f>
        <v>1142926.9664523243</v>
      </c>
      <c r="N115" s="87">
        <f>+SUM([1]DataEx!FM231)</f>
        <v>1304199.4730337204</v>
      </c>
      <c r="O115" s="87">
        <f>+SUM([1]DataEx!FN231)</f>
        <v>1183707.9939274685</v>
      </c>
      <c r="P115" s="87">
        <f>+SUM([1]DataEx!FO231)</f>
        <v>1329191.3701360417</v>
      </c>
      <c r="Q115" s="87">
        <f>+SUM([1]DataEx!FP231)</f>
        <v>1263549.4031596093</v>
      </c>
      <c r="R115" s="87">
        <f>+SUM([1]DataEx!FQ231)</f>
        <v>2346588.9629115779</v>
      </c>
      <c r="S115" s="419">
        <f t="shared" si="19"/>
        <v>14950709.439620741</v>
      </c>
      <c r="T115" s="432">
        <f t="shared" si="20"/>
        <v>3.0462538844761998E-3</v>
      </c>
    </row>
    <row r="116" spans="1:20">
      <c r="A116" s="116" t="str">
        <f t="shared" si="16"/>
        <v>7124p</v>
      </c>
      <c r="B116" s="543" t="str">
        <f>+VLOOKUP(LEFT($A116,LEN(A116)-1)*1,[1]Master!$D$27:$G$225,4,FALSE)</f>
        <v>Ostali doprinosi</v>
      </c>
      <c r="C116" s="544"/>
      <c r="D116" s="544"/>
      <c r="E116" s="544"/>
      <c r="F116" s="544"/>
      <c r="G116" s="87">
        <f>+SUM([1]DataEx!FF232)</f>
        <v>380185.28</v>
      </c>
      <c r="H116" s="87">
        <f>+SUM([1]DataEx!FG232)</f>
        <v>1035686.38</v>
      </c>
      <c r="I116" s="87">
        <f>+SUM([1]DataEx!FH232)</f>
        <v>1210812.78</v>
      </c>
      <c r="J116" s="87">
        <f>+SUM([1]DataEx!FI232)</f>
        <v>1339504.93</v>
      </c>
      <c r="K116" s="87">
        <f>+SUM([1]DataEx!FJ232)</f>
        <v>906261.75</v>
      </c>
      <c r="L116" s="87">
        <f>+SUM([1]DataEx!FK232)</f>
        <v>1122699.07</v>
      </c>
      <c r="M116" s="87">
        <f>+SUM([1]DataEx!FL232)</f>
        <v>1231289.271800064</v>
      </c>
      <c r="N116" s="87">
        <f>+SUM([1]DataEx!FM232)</f>
        <v>1106008.2270068659</v>
      </c>
      <c r="O116" s="87">
        <f>+SUM([1]DataEx!FN232)</f>
        <v>978940.65414091514</v>
      </c>
      <c r="P116" s="87">
        <f>+SUM([1]DataEx!FO232)</f>
        <v>960390.70758482651</v>
      </c>
      <c r="Q116" s="87">
        <f>+SUM([1]DataEx!FP232)</f>
        <v>775847.86963662016</v>
      </c>
      <c r="R116" s="87">
        <f>+SUM([1]DataEx!FQ232)</f>
        <v>1487086.8165227156</v>
      </c>
      <c r="S116" s="419">
        <f t="shared" si="19"/>
        <v>12534713.736692008</v>
      </c>
      <c r="T116" s="432">
        <f t="shared" si="20"/>
        <v>2.5539871914040642E-3</v>
      </c>
    </row>
    <row r="117" spans="1:20">
      <c r="A117" s="116" t="str">
        <f t="shared" si="16"/>
        <v>713p</v>
      </c>
      <c r="B117" s="547" t="str">
        <f>+VLOOKUP(LEFT($A117,LEN(A117)-1)*1,[1]Master!$D$27:$G$225,4,FALSE)</f>
        <v>Takse</v>
      </c>
      <c r="C117" s="548"/>
      <c r="D117" s="548"/>
      <c r="E117" s="548"/>
      <c r="F117" s="548"/>
      <c r="G117" s="83">
        <f>+SUM([1]DataEx!FF233)</f>
        <v>851162.27</v>
      </c>
      <c r="H117" s="83">
        <f>+SUM([1]DataEx!FG233)</f>
        <v>1041125.3899999999</v>
      </c>
      <c r="I117" s="83">
        <f>+SUM([1]DataEx!FH233)</f>
        <v>1066481.8799999999</v>
      </c>
      <c r="J117" s="83">
        <f>+SUM([1]DataEx!FI233)</f>
        <v>1290371.49</v>
      </c>
      <c r="K117" s="83">
        <f>+SUM([1]DataEx!FJ233)</f>
        <v>1208813.17</v>
      </c>
      <c r="L117" s="83">
        <f>+SUM([1]DataEx!FK233)</f>
        <v>1252534.6599999999</v>
      </c>
      <c r="M117" s="83">
        <f>+SUM([1]DataEx!FL233)</f>
        <v>1795731.4641523927</v>
      </c>
      <c r="N117" s="83">
        <f>+SUM([1]DataEx!FM233)</f>
        <v>1701456.5372229549</v>
      </c>
      <c r="O117" s="83">
        <f>+SUM([1]DataEx!FN233)</f>
        <v>1388736.0694359436</v>
      </c>
      <c r="P117" s="83">
        <f>+SUM([1]DataEx!FO233)</f>
        <v>1341528.8515351652</v>
      </c>
      <c r="Q117" s="83">
        <f>+SUM([1]DataEx!FP233)</f>
        <v>1134405.6022195939</v>
      </c>
      <c r="R117" s="83">
        <f>+SUM([1]DataEx!FQ233)</f>
        <v>1246141.5409339513</v>
      </c>
      <c r="S117" s="420">
        <f t="shared" si="19"/>
        <v>15318488.925500004</v>
      </c>
      <c r="T117" s="433">
        <f t="shared" si="20"/>
        <v>3.1211901068685191E-3</v>
      </c>
    </row>
    <row r="118" spans="1:20">
      <c r="A118" s="116" t="str">
        <f t="shared" si="16"/>
        <v>714p</v>
      </c>
      <c r="B118" s="547" t="str">
        <f>+VLOOKUP(LEFT($A118,LEN(A118)-1)*1,[1]Master!$D$27:$G$225,4,FALSE)</f>
        <v>Naknade</v>
      </c>
      <c r="C118" s="548"/>
      <c r="D118" s="548"/>
      <c r="E118" s="548"/>
      <c r="F118" s="548"/>
      <c r="G118" s="83">
        <f>+SUM([1]DataEx!FF238)</f>
        <v>2315003.25</v>
      </c>
      <c r="H118" s="83">
        <f>+SUM([1]DataEx!FG238)</f>
        <v>1541397.86</v>
      </c>
      <c r="I118" s="83">
        <f>+SUM([1]DataEx!FH238)</f>
        <v>2408517.5</v>
      </c>
      <c r="J118" s="83">
        <f>+SUM([1]DataEx!FI238)</f>
        <v>3310133.38</v>
      </c>
      <c r="K118" s="83">
        <f>+SUM([1]DataEx!FJ238)</f>
        <v>1792591.2</v>
      </c>
      <c r="L118" s="83">
        <f>+SUM([1]DataEx!FK238)</f>
        <v>2081141.31</v>
      </c>
      <c r="M118" s="83">
        <f>+SUM([1]DataEx!FL238)</f>
        <v>3811615.3822946725</v>
      </c>
      <c r="N118" s="83">
        <f>+SUM([1]DataEx!FM238)</f>
        <v>2369139.8885664819</v>
      </c>
      <c r="O118" s="83">
        <f>+SUM([1]DataEx!FN238)</f>
        <v>2509036.584840606</v>
      </c>
      <c r="P118" s="83">
        <f>+SUM([1]DataEx!FO238)</f>
        <v>3286740.3746407013</v>
      </c>
      <c r="Q118" s="83">
        <f>+SUM([1]DataEx!FP238)</f>
        <v>2611990.4957672656</v>
      </c>
      <c r="R118" s="83">
        <f>+SUM([1]DataEx!FQ238)</f>
        <v>3353537.6354902741</v>
      </c>
      <c r="S118" s="420">
        <f t="shared" si="19"/>
        <v>31390844.861600004</v>
      </c>
      <c r="T118" s="433">
        <f t="shared" si="20"/>
        <v>6.3959829787892993E-3</v>
      </c>
    </row>
    <row r="119" spans="1:20">
      <c r="A119" s="116" t="str">
        <f t="shared" si="16"/>
        <v>715p</v>
      </c>
      <c r="B119" s="547" t="str">
        <f>+VLOOKUP(LEFT($A119,LEN(A119)-1)*1,[1]Master!$D$27:$G$225,4,FALSE)</f>
        <v>Ostali prihodi</v>
      </c>
      <c r="C119" s="548"/>
      <c r="D119" s="548"/>
      <c r="E119" s="548"/>
      <c r="F119" s="548"/>
      <c r="G119" s="83">
        <f>+SUM([1]DataEx!FF245)</f>
        <v>1567288.04</v>
      </c>
      <c r="H119" s="83">
        <f>+SUM([1]DataEx!FG245)</f>
        <v>2199531.1</v>
      </c>
      <c r="I119" s="83">
        <f>+SUM([1]DataEx!FH245)</f>
        <v>3194097.81</v>
      </c>
      <c r="J119" s="83">
        <f>+SUM([1]DataEx!FI245)</f>
        <v>2385711.15</v>
      </c>
      <c r="K119" s="83">
        <f>+SUM([1]DataEx!FJ245)</f>
        <v>7159438.3900000006</v>
      </c>
      <c r="L119" s="83">
        <f>+SUM([1]DataEx!FK245)</f>
        <v>3263135.44</v>
      </c>
      <c r="M119" s="83">
        <f>+SUM([1]DataEx!FL245)</f>
        <v>3782335.0282840966</v>
      </c>
      <c r="N119" s="83">
        <f>+SUM([1]DataEx!FM245)</f>
        <v>3340173.0404689522</v>
      </c>
      <c r="O119" s="83">
        <f>+SUM([1]DataEx!FN245)</f>
        <v>2689732.0664405972</v>
      </c>
      <c r="P119" s="83">
        <f>+SUM([1]DataEx!FO245)</f>
        <v>37215962.809770532</v>
      </c>
      <c r="Q119" s="83">
        <f>+SUM([1]DataEx!FP245)</f>
        <v>3512092.3071244648</v>
      </c>
      <c r="R119" s="83">
        <f>+SUM([1]DataEx!FQ245)</f>
        <v>7138953.7303113183</v>
      </c>
      <c r="S119" s="420">
        <f t="shared" si="19"/>
        <v>77448450.912399963</v>
      </c>
      <c r="T119" s="433">
        <f t="shared" si="20"/>
        <v>1.5780364496505626E-2</v>
      </c>
    </row>
    <row r="120" spans="1:20">
      <c r="A120" s="116" t="str">
        <f t="shared" si="16"/>
        <v>73p</v>
      </c>
      <c r="B120" s="547" t="str">
        <f>+VLOOKUP(LEFT($A120,LEN(A120)-1)*1,[1]Master!$D$27:$G$225,4,FALSE)</f>
        <v>Primici od otplate kredita i sredstva prenesena iz prethodne godine</v>
      </c>
      <c r="C120" s="548"/>
      <c r="D120" s="548"/>
      <c r="E120" s="548"/>
      <c r="F120" s="548"/>
      <c r="G120" s="83">
        <f>+SUM([1]DataEx!FF253)</f>
        <v>69158.880000000005</v>
      </c>
      <c r="H120" s="83">
        <f>+SUM([1]DataEx!FG253)</f>
        <v>378338.04</v>
      </c>
      <c r="I120" s="83">
        <f>+SUM([1]DataEx!FH253)</f>
        <v>257172.98</v>
      </c>
      <c r="J120" s="83">
        <f>+SUM([1]DataEx!FI253)</f>
        <v>349238.34</v>
      </c>
      <c r="K120" s="83">
        <f>+SUM([1]DataEx!FJ253)</f>
        <v>808656.23</v>
      </c>
      <c r="L120" s="83">
        <f>+SUM([1]DataEx!FK253)</f>
        <v>1298753.81</v>
      </c>
      <c r="M120" s="83">
        <f>+SUM([1]DataEx!FL253)</f>
        <v>142080.0960214606</v>
      </c>
      <c r="N120" s="83">
        <f>+SUM([1]DataEx!FM253)</f>
        <v>117083.56784272524</v>
      </c>
      <c r="O120" s="83">
        <f>+SUM([1]DataEx!FN253)</f>
        <v>723504.94882674748</v>
      </c>
      <c r="P120" s="83">
        <f>+SUM([1]DataEx!FO253)</f>
        <v>419152.39381785714</v>
      </c>
      <c r="Q120" s="83">
        <f>+SUM([1]DataEx!FP253)</f>
        <v>3373987.8037220733</v>
      </c>
      <c r="R120" s="83">
        <f>+SUM([1]DataEx!FQ253)</f>
        <v>574536.91176913551</v>
      </c>
      <c r="S120" s="420">
        <f t="shared" si="19"/>
        <v>8511664.0019999985</v>
      </c>
      <c r="T120" s="433">
        <f t="shared" si="20"/>
        <v>1.7342782049349006E-3</v>
      </c>
    </row>
    <row r="121" spans="1:20" ht="13.5" thickBot="1">
      <c r="A121" s="116" t="str">
        <f t="shared" si="16"/>
        <v>74p</v>
      </c>
      <c r="B121" s="549" t="str">
        <f>+VLOOKUP(LEFT($A121,LEN(A121)-1)*1,[1]Master!$D$27:$G$225,4,FALSE)</f>
        <v>Donacije i transferi</v>
      </c>
      <c r="C121" s="550"/>
      <c r="D121" s="550"/>
      <c r="E121" s="550"/>
      <c r="F121" s="550"/>
      <c r="G121" s="83">
        <f>+SUM([1]DataEx!FF256)</f>
        <v>13526711.25</v>
      </c>
      <c r="H121" s="83">
        <f>+SUM([1]DataEx!FG256)</f>
        <v>1001055.74</v>
      </c>
      <c r="I121" s="83">
        <f>+SUM([1]DataEx!FH256)</f>
        <v>861265.77</v>
      </c>
      <c r="J121" s="83">
        <f>+SUM([1]DataEx!FI256)</f>
        <v>627154.51</v>
      </c>
      <c r="K121" s="83">
        <f>+SUM([1]DataEx!FJ256)</f>
        <v>1388870.5</v>
      </c>
      <c r="L121" s="83">
        <f>+SUM([1]DataEx!FK256)</f>
        <v>827810.06</v>
      </c>
      <c r="M121" s="83">
        <f>+SUM([1]DataEx!FL256)</f>
        <v>1487222.9580633398</v>
      </c>
      <c r="N121" s="83">
        <f>+SUM([1]DataEx!FM256)</f>
        <v>1494727.7085961688</v>
      </c>
      <c r="O121" s="83">
        <f>+SUM([1]DataEx!FN256)</f>
        <v>1256927.0639557138</v>
      </c>
      <c r="P121" s="83">
        <f>+SUM([1]DataEx!FO256)</f>
        <v>2914661.9432842401</v>
      </c>
      <c r="Q121" s="83">
        <f>+SUM([1]DataEx!FP256)</f>
        <v>9560814.8118033875</v>
      </c>
      <c r="R121" s="83">
        <f>+SUM([1]DataEx!FQ256)</f>
        <v>9532777.6842971519</v>
      </c>
      <c r="S121" s="421">
        <f t="shared" si="19"/>
        <v>44480000</v>
      </c>
      <c r="T121" s="434">
        <f t="shared" si="20"/>
        <v>9.0629393426923943E-3</v>
      </c>
    </row>
    <row r="122" spans="1:20" ht="13.5" thickBot="1">
      <c r="A122" s="116" t="str">
        <f t="shared" si="16"/>
        <v>4p</v>
      </c>
      <c r="B122" s="529" t="str">
        <f>+VLOOKUP(LEFT($A122,LEN(A122)-1)*1,[1]Master!$D$27:$G$225,4,FALSE)</f>
        <v>Budžetski izdaci</v>
      </c>
      <c r="C122" s="530"/>
      <c r="D122" s="530"/>
      <c r="E122" s="530"/>
      <c r="F122" s="530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22">
        <f>+SUM(G122:R122)</f>
        <v>1976630978.4000001</v>
      </c>
      <c r="T122" s="435">
        <f t="shared" si="20"/>
        <v>0.40274475404959353</v>
      </c>
    </row>
    <row r="123" spans="1:20" ht="13.5" thickBot="1">
      <c r="A123" s="116" t="str">
        <f t="shared" si="16"/>
        <v>40p</v>
      </c>
      <c r="B123" s="587" t="str">
        <f>+VLOOKUP(LEFT($A123,LEN(A123)-1)*1,[1]Master!$D$27:$G$225,4,FALSE)</f>
        <v>Tekuća budžetska potrošnja</v>
      </c>
      <c r="C123" s="588"/>
      <c r="D123" s="588"/>
      <c r="E123" s="588"/>
      <c r="F123" s="588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23">
        <f t="shared" si="19"/>
        <v>1680705978.4000001</v>
      </c>
      <c r="T123" s="436">
        <f t="shared" si="20"/>
        <v>0.3424491082540394</v>
      </c>
    </row>
    <row r="124" spans="1:20">
      <c r="A124" s="116" t="e">
        <f>+CONCATENATE(#REF!,"p")</f>
        <v>#REF!</v>
      </c>
      <c r="B124" s="551" t="e">
        <f>+VLOOKUP(LEFT($A124,LEN(A124)-1)*1,[1]Master!$D$27:$G$225,4,FALSE)</f>
        <v>#REF!</v>
      </c>
      <c r="C124" s="552"/>
      <c r="D124" s="552"/>
      <c r="E124" s="552"/>
      <c r="F124" s="552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18">
        <f t="shared" si="19"/>
        <v>846670934.61000013</v>
      </c>
      <c r="T124" s="431">
        <f t="shared" si="20"/>
        <v>0.17251185529656271</v>
      </c>
    </row>
    <row r="125" spans="1:20">
      <c r="A125" s="116" t="str">
        <f t="shared" ref="A125:A133" si="25">+CONCATENATE(A31,"p")</f>
        <v>411p</v>
      </c>
      <c r="B125" s="543" t="str">
        <f>+VLOOKUP(LEFT($A125,LEN(A125)-1)*1,[1]Master!$D$27:$G$225,4,FALSE)</f>
        <v>Bruto zarade i doprinosi na teret poslodavca</v>
      </c>
      <c r="C125" s="544"/>
      <c r="D125" s="544"/>
      <c r="E125" s="544"/>
      <c r="F125" s="544"/>
      <c r="G125" s="87">
        <f>+SUM([1]DataEx!FF265)</f>
        <v>39362332.101666681</v>
      </c>
      <c r="H125" s="87">
        <f>+SUM([1]DataEx!FG265)</f>
        <v>39125646.701666676</v>
      </c>
      <c r="I125" s="87">
        <f>+SUM([1]DataEx!FH265)</f>
        <v>39113380.221666679</v>
      </c>
      <c r="J125" s="87">
        <f>+SUM([1]DataEx!FI265)</f>
        <v>39105431.161666669</v>
      </c>
      <c r="K125" s="87">
        <f>+SUM([1]DataEx!FJ265)</f>
        <v>39107573.981666677</v>
      </c>
      <c r="L125" s="87">
        <f>+SUM([1]DataEx!FK265)</f>
        <v>41935580.18166668</v>
      </c>
      <c r="M125" s="87">
        <f>+SUM([1]DataEx!FL265)</f>
        <v>39107470.111666672</v>
      </c>
      <c r="N125" s="87">
        <f>+SUM([1]DataEx!FM265)</f>
        <v>39093383.891666673</v>
      </c>
      <c r="O125" s="87">
        <f>+SUM([1]DataEx!FN265)</f>
        <v>39030288.911666676</v>
      </c>
      <c r="P125" s="87">
        <f>+SUM([1]DataEx!FO265)</f>
        <v>39107584.94166667</v>
      </c>
      <c r="Q125" s="87">
        <f>+SUM([1]DataEx!FP265)</f>
        <v>39107395.941666678</v>
      </c>
      <c r="R125" s="87">
        <f>+SUM([1]DataEx!FQ265)</f>
        <v>38858179.001666702</v>
      </c>
      <c r="S125" s="419">
        <f t="shared" si="19"/>
        <v>472054247.1500001</v>
      </c>
      <c r="T125" s="432">
        <f t="shared" si="20"/>
        <v>9.6182531663236842E-2</v>
      </c>
    </row>
    <row r="126" spans="1:20">
      <c r="A126" s="116" t="str">
        <f t="shared" si="25"/>
        <v>412p</v>
      </c>
      <c r="B126" s="543" t="str">
        <f>+VLOOKUP(LEFT($A126,LEN(A126)-1)*1,[1]Master!$D$27:$G$225,4,FALSE)</f>
        <v>Ostala lična primanja</v>
      </c>
      <c r="C126" s="544"/>
      <c r="D126" s="544"/>
      <c r="E126" s="544"/>
      <c r="F126" s="544"/>
      <c r="G126" s="87">
        <f>+SUM([1]DataEx!FF271)</f>
        <v>1281057.9508333332</v>
      </c>
      <c r="H126" s="87">
        <f>+SUM([1]DataEx!FG271)</f>
        <v>1323983.3608333331</v>
      </c>
      <c r="I126" s="87">
        <f>+SUM([1]DataEx!FH271)</f>
        <v>1260740.2808333333</v>
      </c>
      <c r="J126" s="87">
        <f>+SUM([1]DataEx!FI271)</f>
        <v>1247473.6108333331</v>
      </c>
      <c r="K126" s="87">
        <f>+SUM([1]DataEx!FJ271)</f>
        <v>1248015.2908333333</v>
      </c>
      <c r="L126" s="87">
        <f>+SUM([1]DataEx!FK271)</f>
        <v>1249948.9408333332</v>
      </c>
      <c r="M126" s="87">
        <f>+SUM([1]DataEx!FL271)</f>
        <v>1249158.6208333333</v>
      </c>
      <c r="N126" s="87">
        <f>+SUM([1]DataEx!FM271)</f>
        <v>1249158.6208333333</v>
      </c>
      <c r="O126" s="87">
        <f>+SUM([1]DataEx!FN271)</f>
        <v>1249658.6108333331</v>
      </c>
      <c r="P126" s="87">
        <f>+SUM([1]DataEx!FO271)</f>
        <v>1239658.6108333331</v>
      </c>
      <c r="Q126" s="87">
        <f>+SUM([1]DataEx!FP271)</f>
        <v>1238097.2408333332</v>
      </c>
      <c r="R126" s="87">
        <f>+SUM([1]DataEx!FQ271)</f>
        <v>1240174.31083333</v>
      </c>
      <c r="S126" s="419">
        <f t="shared" si="19"/>
        <v>15077125.449999996</v>
      </c>
      <c r="T126" s="432">
        <f t="shared" si="20"/>
        <v>3.0720115426149668E-3</v>
      </c>
    </row>
    <row r="127" spans="1:20">
      <c r="A127" s="116" t="str">
        <f t="shared" si="25"/>
        <v>413p</v>
      </c>
      <c r="B127" s="543" t="str">
        <f>+VLOOKUP(LEFT($A127,LEN(A127)-1)*1,[1]Master!$D$27:$G$225,4,FALSE)</f>
        <v>Rashodi za materijal</v>
      </c>
      <c r="C127" s="544"/>
      <c r="D127" s="544"/>
      <c r="E127" s="544"/>
      <c r="F127" s="544"/>
      <c r="G127" s="87">
        <f>+SUM([1]DataEx!FF279)</f>
        <v>3067786.435833334</v>
      </c>
      <c r="H127" s="87">
        <f>+SUM([1]DataEx!FG279)</f>
        <v>3019826.0658333339</v>
      </c>
      <c r="I127" s="87">
        <f>+SUM([1]DataEx!FH279)</f>
        <v>3058309.8858333337</v>
      </c>
      <c r="J127" s="87">
        <f>+SUM([1]DataEx!FI279)</f>
        <v>3046755.8058333341</v>
      </c>
      <c r="K127" s="87">
        <f>+SUM([1]DataEx!FJ279)</f>
        <v>3057105.8058333341</v>
      </c>
      <c r="L127" s="87">
        <f>+SUM([1]DataEx!FK279)</f>
        <v>3056755.8058333341</v>
      </c>
      <c r="M127" s="87">
        <f>+SUM([1]DataEx!FL279)</f>
        <v>3059180.8058333341</v>
      </c>
      <c r="N127" s="87">
        <f>+SUM([1]DataEx!FM279)</f>
        <v>3059180.8058333341</v>
      </c>
      <c r="O127" s="87">
        <f>+SUM([1]DataEx!FN279)</f>
        <v>3059040.8058333341</v>
      </c>
      <c r="P127" s="87">
        <f>+SUM([1]DataEx!FO279)</f>
        <v>3063161.8058333341</v>
      </c>
      <c r="Q127" s="87">
        <f>+SUM([1]DataEx!FP279)</f>
        <v>3060771.8058333341</v>
      </c>
      <c r="R127" s="87">
        <f>+SUM([1]DataEx!FQ279)</f>
        <v>3044951.8258333337</v>
      </c>
      <c r="S127" s="419">
        <f t="shared" si="19"/>
        <v>36652827.660000004</v>
      </c>
      <c r="T127" s="432">
        <f t="shared" si="20"/>
        <v>7.4681284582000457E-3</v>
      </c>
    </row>
    <row r="128" spans="1:20">
      <c r="A128" s="116" t="str">
        <f t="shared" si="25"/>
        <v>414p</v>
      </c>
      <c r="B128" s="543" t="str">
        <f>+VLOOKUP(LEFT($A128,LEN(A128)-1)*1,[1]Master!$D$27:$G$225,4,FALSE)</f>
        <v>Rashodi za usluge</v>
      </c>
      <c r="C128" s="544"/>
      <c r="D128" s="544"/>
      <c r="E128" s="544"/>
      <c r="F128" s="544"/>
      <c r="G128" s="87">
        <f>+SUM([1]DataEx!FF286)</f>
        <v>6120514.5875000004</v>
      </c>
      <c r="H128" s="87">
        <f>+SUM([1]DataEx!FG286)</f>
        <v>5971668.0075000003</v>
      </c>
      <c r="I128" s="87">
        <f>+SUM([1]DataEx!FH286)</f>
        <v>5177760.0175000001</v>
      </c>
      <c r="J128" s="87">
        <f>+SUM([1]DataEx!FI286)</f>
        <v>5087042.1275000004</v>
      </c>
      <c r="K128" s="87">
        <f>+SUM([1]DataEx!FJ286)</f>
        <v>5141875.5275000008</v>
      </c>
      <c r="L128" s="87">
        <f>+SUM([1]DataEx!FK286)</f>
        <v>5197534.4975000005</v>
      </c>
      <c r="M128" s="87">
        <f>+SUM([1]DataEx!FL286)</f>
        <v>5059087.2374999989</v>
      </c>
      <c r="N128" s="87">
        <f>+SUM([1]DataEx!FM286)</f>
        <v>5071091.2374999989</v>
      </c>
      <c r="O128" s="87">
        <f>+SUM([1]DataEx!FN286)</f>
        <v>5175886.7374999989</v>
      </c>
      <c r="P128" s="87">
        <f>+SUM([1]DataEx!FO286)</f>
        <v>5062253.3274999987</v>
      </c>
      <c r="Q128" s="87">
        <f>+SUM([1]DataEx!FP286)</f>
        <v>5061881.6574999988</v>
      </c>
      <c r="R128" s="87">
        <f>+SUM([1]DataEx!FQ286)</f>
        <v>5000451.0074999994</v>
      </c>
      <c r="S128" s="419">
        <f t="shared" si="19"/>
        <v>63127045.969999991</v>
      </c>
      <c r="T128" s="432">
        <f t="shared" si="20"/>
        <v>1.2862333374763136E-2</v>
      </c>
    </row>
    <row r="129" spans="1:20">
      <c r="A129" s="116" t="str">
        <f t="shared" si="25"/>
        <v>415p</v>
      </c>
      <c r="B129" s="543" t="str">
        <f>+VLOOKUP(LEFT($A129,LEN(A129)-1)*1,[1]Master!$D$27:$G$225,4,FALSE)</f>
        <v>Rashodi za tekuće održavanje</v>
      </c>
      <c r="C129" s="544"/>
      <c r="D129" s="544"/>
      <c r="E129" s="544"/>
      <c r="F129" s="544"/>
      <c r="G129" s="87">
        <f>+SUM([1]DataEx!FF296)</f>
        <v>1931829.4616666667</v>
      </c>
      <c r="H129" s="87">
        <f>+SUM([1]DataEx!FG296)</f>
        <v>1929704.3816666668</v>
      </c>
      <c r="I129" s="87">
        <f>+SUM([1]DataEx!FH296)</f>
        <v>1921162.7116666667</v>
      </c>
      <c r="J129" s="87">
        <f>+SUM([1]DataEx!FI296)</f>
        <v>1920662.7116666667</v>
      </c>
      <c r="K129" s="87">
        <f>+SUM([1]DataEx!FJ296)</f>
        <v>1927678.7016666669</v>
      </c>
      <c r="L129" s="87">
        <f>+SUM([1]DataEx!FK296)</f>
        <v>1927612.7316666667</v>
      </c>
      <c r="M129" s="87">
        <f>+SUM([1]DataEx!FL296)</f>
        <v>1934953.7116666667</v>
      </c>
      <c r="N129" s="87">
        <f>+SUM([1]DataEx!FM296)</f>
        <v>1934887.7116666667</v>
      </c>
      <c r="O129" s="87">
        <f>+SUM([1]DataEx!FN296)</f>
        <v>1926953.7016666669</v>
      </c>
      <c r="P129" s="87">
        <f>+SUM([1]DataEx!FO296)</f>
        <v>1926887.7016666669</v>
      </c>
      <c r="Q129" s="87">
        <f>+SUM([1]DataEx!FP296)</f>
        <v>1926953.7016666669</v>
      </c>
      <c r="R129" s="87">
        <f>+SUM([1]DataEx!FQ296)</f>
        <v>1908616.3716666668</v>
      </c>
      <c r="S129" s="419">
        <f t="shared" si="19"/>
        <v>23117903.600000001</v>
      </c>
      <c r="T129" s="432">
        <f t="shared" si="20"/>
        <v>4.7103452800586814E-3</v>
      </c>
    </row>
    <row r="130" spans="1:20">
      <c r="A130" s="116" t="str">
        <f t="shared" si="25"/>
        <v>416p</v>
      </c>
      <c r="B130" s="543" t="str">
        <f>+VLOOKUP(LEFT($A130,LEN(A130)-1)*1,[1]Master!$D$27:$G$225,4,FALSE)</f>
        <v>Kamate</v>
      </c>
      <c r="C130" s="544"/>
      <c r="D130" s="544"/>
      <c r="E130" s="544"/>
      <c r="F130" s="544"/>
      <c r="G130" s="87">
        <f>+SUM([1]DataEx!FF300)</f>
        <v>7980725.0000000009</v>
      </c>
      <c r="H130" s="87">
        <f>+SUM([1]DataEx!FG300)</f>
        <v>986719.96000000054</v>
      </c>
      <c r="I130" s="87">
        <f>+SUM([1]DataEx!FH300)</f>
        <v>28101499.100000001</v>
      </c>
      <c r="J130" s="87">
        <f>+SUM([1]DataEx!FI300)</f>
        <v>18499732.100000001</v>
      </c>
      <c r="K130" s="87">
        <f>+SUM([1]DataEx!FJ300)</f>
        <v>14045836.270000001</v>
      </c>
      <c r="L130" s="87">
        <f>+SUM([1]DataEx!FK300)</f>
        <v>1973802.6600000008</v>
      </c>
      <c r="M130" s="87">
        <f>+SUM([1]DataEx!FL300)</f>
        <v>8764475.7899999991</v>
      </c>
      <c r="N130" s="87">
        <f>+SUM([1]DataEx!FM300)</f>
        <v>1297206.1400000008</v>
      </c>
      <c r="O130" s="87">
        <f>+SUM([1]DataEx!FN300)</f>
        <v>3140325.8000000007</v>
      </c>
      <c r="P130" s="87">
        <f>+SUM([1]DataEx!FO300)</f>
        <v>1321292.0800000008</v>
      </c>
      <c r="Q130" s="87">
        <f>+SUM([1]DataEx!FP300)</f>
        <v>7803737.330000001</v>
      </c>
      <c r="R130" s="87">
        <f>+SUM([1]DataEx!FQ300)</f>
        <v>1837347.7700000007</v>
      </c>
      <c r="S130" s="419">
        <f t="shared" si="19"/>
        <v>95752699.999999985</v>
      </c>
      <c r="T130" s="432">
        <f t="shared" si="20"/>
        <v>1.9509912589906066E-2</v>
      </c>
    </row>
    <row r="131" spans="1:20">
      <c r="A131" s="116" t="str">
        <f t="shared" si="25"/>
        <v>417p</v>
      </c>
      <c r="B131" s="543" t="str">
        <f>+VLOOKUP(LEFT($A131,LEN(A131)-1)*1,[1]Master!$D$27:$G$225,4,FALSE)</f>
        <v>Renta</v>
      </c>
      <c r="C131" s="544"/>
      <c r="D131" s="544"/>
      <c r="E131" s="544"/>
      <c r="F131" s="544"/>
      <c r="G131" s="87">
        <f>+SUM([1]DataEx!FF303)</f>
        <v>832820.39</v>
      </c>
      <c r="H131" s="87">
        <f>+SUM([1]DataEx!FG303)</f>
        <v>780840.39</v>
      </c>
      <c r="I131" s="87">
        <f>+SUM([1]DataEx!FH303)</f>
        <v>793807.47</v>
      </c>
      <c r="J131" s="87">
        <f>+SUM([1]DataEx!FI303)</f>
        <v>776070.39</v>
      </c>
      <c r="K131" s="87">
        <f>+SUM([1]DataEx!FJ303)</f>
        <v>793070.39</v>
      </c>
      <c r="L131" s="87">
        <f>+SUM([1]DataEx!FK303)</f>
        <v>826070.39</v>
      </c>
      <c r="M131" s="87">
        <f>+SUM([1]DataEx!FL303)</f>
        <v>846570.39</v>
      </c>
      <c r="N131" s="87">
        <f>+SUM([1]DataEx!FM303)</f>
        <v>846570.39</v>
      </c>
      <c r="O131" s="87">
        <f>+SUM([1]DataEx!FN303)</f>
        <v>826570.39</v>
      </c>
      <c r="P131" s="87">
        <f>+SUM([1]DataEx!FO303)</f>
        <v>826570.39</v>
      </c>
      <c r="Q131" s="87">
        <f>+SUM([1]DataEx!FP303)</f>
        <v>826570.39</v>
      </c>
      <c r="R131" s="87">
        <f>+SUM([1]DataEx!FQ303)</f>
        <v>845570.39</v>
      </c>
      <c r="S131" s="419">
        <f t="shared" si="19"/>
        <v>9821101.7599999998</v>
      </c>
      <c r="T131" s="432">
        <f t="shared" si="20"/>
        <v>2.0010802502088468E-3</v>
      </c>
    </row>
    <row r="132" spans="1:20">
      <c r="A132" s="116" t="str">
        <f t="shared" si="25"/>
        <v>418p</v>
      </c>
      <c r="B132" s="543" t="str">
        <f>+VLOOKUP(LEFT($A132,LEN(A132)-1)*1,[1]Master!$D$27:$G$225,4,FALSE)</f>
        <v>Subvencije</v>
      </c>
      <c r="C132" s="544"/>
      <c r="D132" s="544"/>
      <c r="E132" s="544"/>
      <c r="F132" s="544"/>
      <c r="G132" s="87">
        <f>+SUM([1]DataEx!FF307)</f>
        <v>2149037.4966666666</v>
      </c>
      <c r="H132" s="87">
        <f>+SUM([1]DataEx!FG307)</f>
        <v>2320829.9566666665</v>
      </c>
      <c r="I132" s="87">
        <f>+SUM([1]DataEx!FH307)</f>
        <v>4834564.4966666671</v>
      </c>
      <c r="J132" s="87">
        <f>+SUM([1]DataEx!FI307)</f>
        <v>2443787.4966666666</v>
      </c>
      <c r="K132" s="87">
        <f>+SUM([1]DataEx!FJ307)</f>
        <v>2190037.4966666666</v>
      </c>
      <c r="L132" s="87">
        <f>+SUM([1]DataEx!FK307)</f>
        <v>1990037.4966666666</v>
      </c>
      <c r="M132" s="87">
        <f>+SUM([1]DataEx!FL307)</f>
        <v>1956704.1566666667</v>
      </c>
      <c r="N132" s="87">
        <f>+SUM([1]DataEx!FM307)</f>
        <v>2253357.6966666663</v>
      </c>
      <c r="O132" s="87">
        <f>+SUM([1]DataEx!FN307)</f>
        <v>4447481.1566666672</v>
      </c>
      <c r="P132" s="87">
        <f>+SUM([1]DataEx!FO307)</f>
        <v>2156704.1566666663</v>
      </c>
      <c r="Q132" s="87">
        <f>+SUM([1]DataEx!FP307)</f>
        <v>2056704.1966666668</v>
      </c>
      <c r="R132" s="87">
        <f>+SUM([1]DataEx!FQ307)</f>
        <v>2015354.1966666668</v>
      </c>
      <c r="S132" s="419">
        <f t="shared" si="19"/>
        <v>30814599.999999993</v>
      </c>
      <c r="T132" s="432">
        <f t="shared" si="20"/>
        <v>6.2785712830334753E-3</v>
      </c>
    </row>
    <row r="133" spans="1:20">
      <c r="A133" s="116" t="str">
        <f t="shared" si="25"/>
        <v>419p</v>
      </c>
      <c r="B133" s="543" t="str">
        <f>+VLOOKUP(LEFT($A133,LEN(A133)-1)*1,[1]Master!$D$27:$G$225,4,FALSE)</f>
        <v>Ostali izdaci</v>
      </c>
      <c r="C133" s="544"/>
      <c r="D133" s="544"/>
      <c r="E133" s="544"/>
      <c r="F133" s="544"/>
      <c r="G133" s="87">
        <f>+SUM([1]DataEx!FF311)</f>
        <v>3473855.870833334</v>
      </c>
      <c r="H133" s="87">
        <f>+SUM([1]DataEx!FG311)</f>
        <v>4119817.790833334</v>
      </c>
      <c r="I133" s="87">
        <f>+SUM([1]DataEx!FH311)</f>
        <v>5047234.1108333347</v>
      </c>
      <c r="J133" s="87">
        <f>+SUM([1]DataEx!FI311)</f>
        <v>3132271.9408333339</v>
      </c>
      <c r="K133" s="87">
        <f>+SUM([1]DataEx!FJ311)</f>
        <v>3070265.2508333339</v>
      </c>
      <c r="L133" s="87">
        <f>+SUM([1]DataEx!FK311)</f>
        <v>3309652.560833334</v>
      </c>
      <c r="M133" s="87">
        <f>+SUM([1]DataEx!FL311)</f>
        <v>4122049.5508333351</v>
      </c>
      <c r="N133" s="87">
        <f>+SUM([1]DataEx!FM311)</f>
        <v>3027649.6708333334</v>
      </c>
      <c r="O133" s="87">
        <f>+SUM([1]DataEx!FN311)</f>
        <v>2986649.6408333336</v>
      </c>
      <c r="P133" s="87">
        <f>+SUM([1]DataEx!FO311)</f>
        <v>2977759.6208333336</v>
      </c>
      <c r="Q133" s="87">
        <f>+SUM([1]DataEx!FP311)</f>
        <v>3014504.6508333334</v>
      </c>
      <c r="R133" s="87">
        <f>+SUM([1]DataEx!FQ311)</f>
        <v>2914612.7408333337</v>
      </c>
      <c r="S133" s="419">
        <f t="shared" si="19"/>
        <v>41196323.400000006</v>
      </c>
      <c r="T133" s="432">
        <f t="shared" si="20"/>
        <v>8.3938799486542124E-3</v>
      </c>
    </row>
    <row r="134" spans="1:20">
      <c r="A134" s="116" t="e">
        <f>+CONCATENATE(#REF!,"p")</f>
        <v>#REF!</v>
      </c>
      <c r="B134" s="543" t="e">
        <f>+VLOOKUP(LEFT($A134,LEN(A134)-1)*1,[1]Master!$D$27:$G$225,4,FALSE)</f>
        <v>#REF!</v>
      </c>
      <c r="C134" s="544"/>
      <c r="D134" s="544"/>
      <c r="E134" s="544"/>
      <c r="F134" s="544"/>
      <c r="G134" s="87">
        <f>+SUM([1]DataEx!FF369)</f>
        <v>4812459.1475000009</v>
      </c>
      <c r="H134" s="87">
        <f>+SUM([1]DataEx!FG369)</f>
        <v>5271044.0675000008</v>
      </c>
      <c r="I134" s="87">
        <f>+SUM([1]DataEx!FH369)</f>
        <v>5043677.4375000009</v>
      </c>
      <c r="J134" s="87">
        <f>+SUM([1]DataEx!FI369)</f>
        <v>5031733.3975000009</v>
      </c>
      <c r="K134" s="87">
        <f>+SUM([1]DataEx!FJ369)</f>
        <v>4720622.4975000015</v>
      </c>
      <c r="L134" s="87">
        <f>+SUM([1]DataEx!FK369)</f>
        <v>4690580.477500001</v>
      </c>
      <c r="M134" s="87">
        <f>+SUM([1]DataEx!FL369)</f>
        <v>5014205.3275000015</v>
      </c>
      <c r="N134" s="87">
        <f>+SUM([1]DataEx!FM369)</f>
        <v>4967667.1475000018</v>
      </c>
      <c r="O134" s="87">
        <f>+SUM([1]DataEx!FN369)</f>
        <v>4972709.1475000018</v>
      </c>
      <c r="P134" s="87">
        <f>+SUM([1]DataEx!FO369)</f>
        <v>4947709.1475000018</v>
      </c>
      <c r="Q134" s="87">
        <f>+SUM([1]DataEx!FP369)</f>
        <v>4786209.1475000018</v>
      </c>
      <c r="R134" s="87">
        <f>+SUM([1]DataEx!FQ369)</f>
        <v>4798442.6775000012</v>
      </c>
      <c r="S134" s="419">
        <f t="shared" si="19"/>
        <v>59057059.620000012</v>
      </c>
      <c r="T134" s="432">
        <f t="shared" si="20"/>
        <v>1.203306090588643E-2</v>
      </c>
    </row>
    <row r="135" spans="1:20">
      <c r="A135" s="116" t="str">
        <f t="shared" ref="A135:A142" si="26">+CONCATENATE(A40,"p")</f>
        <v>42p</v>
      </c>
      <c r="B135" s="537" t="str">
        <f>+VLOOKUP(LEFT($A135,LEN(A135)-1)*1,[1]Master!$D$27:$G$225,4,FALSE)</f>
        <v>Transferi za socijalnu zaštitu</v>
      </c>
      <c r="C135" s="538"/>
      <c r="D135" s="538"/>
      <c r="E135" s="538"/>
      <c r="F135" s="53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20">
        <f t="shared" si="19"/>
        <v>557842584.41999996</v>
      </c>
      <c r="T135" s="433">
        <f t="shared" si="20"/>
        <v>0.11366217413150226</v>
      </c>
    </row>
    <row r="136" spans="1:20">
      <c r="A136" s="116" t="str">
        <f t="shared" si="26"/>
        <v>421p</v>
      </c>
      <c r="B136" s="543" t="str">
        <f>+VLOOKUP(LEFT($A136,LEN(A136)-1)*1,[1]Master!$D$27:$G$225,4,FALSE)</f>
        <v>Prava iz oblasti socijalne zaštite</v>
      </c>
      <c r="C136" s="544"/>
      <c r="D136" s="544"/>
      <c r="E136" s="544"/>
      <c r="F136" s="544"/>
      <c r="G136" s="87">
        <f>SUM([1]DataEx!FF322)</f>
        <v>6747975.0000000028</v>
      </c>
      <c r="H136" s="87">
        <f>SUM([1]DataEx!FG322)</f>
        <v>6749275.0000000028</v>
      </c>
      <c r="I136" s="87">
        <f>SUM([1]DataEx!FH322)</f>
        <v>6749275.0000000028</v>
      </c>
      <c r="J136" s="87">
        <f>SUM([1]DataEx!FI322)</f>
        <v>6749275.0000000028</v>
      </c>
      <c r="K136" s="87">
        <f>SUM([1]DataEx!FJ322)</f>
        <v>6749275.0000000028</v>
      </c>
      <c r="L136" s="87">
        <f>SUM([1]DataEx!FK322)</f>
        <v>6749275.0000000028</v>
      </c>
      <c r="M136" s="87">
        <f>SUM([1]DataEx!FL322)</f>
        <v>6749275.0000000028</v>
      </c>
      <c r="N136" s="87">
        <f>SUM([1]DataEx!FM322)</f>
        <v>6749275.0000000028</v>
      </c>
      <c r="O136" s="87">
        <f>SUM([1]DataEx!FN322)</f>
        <v>6749275.0000000028</v>
      </c>
      <c r="P136" s="87">
        <f>SUM([1]DataEx!FO322)</f>
        <v>6749275.0000000028</v>
      </c>
      <c r="Q136" s="87">
        <f>SUM([1]DataEx!FP322)</f>
        <v>6749275.0000000028</v>
      </c>
      <c r="R136" s="87">
        <f>SUM([1]DataEx!FQ322)</f>
        <v>6749275.0000000028</v>
      </c>
      <c r="S136" s="419">
        <f t="shared" si="19"/>
        <v>80990000.000000015</v>
      </c>
      <c r="T136" s="432">
        <f t="shared" si="20"/>
        <v>1.6501966217730601E-2</v>
      </c>
    </row>
    <row r="137" spans="1:20">
      <c r="A137" s="116" t="str">
        <f t="shared" si="26"/>
        <v>422p</v>
      </c>
      <c r="B137" s="543" t="str">
        <f>+VLOOKUP(LEFT($A137,LEN(A137)-1)*1,[1]Master!$D$27:$G$225,4,FALSE)</f>
        <v>Sredstva za tehnološke viškove</v>
      </c>
      <c r="C137" s="544"/>
      <c r="D137" s="544"/>
      <c r="E137" s="544"/>
      <c r="F137" s="544"/>
      <c r="G137" s="87">
        <f>SUM([1]DataEx!FF330)</f>
        <v>1236031.8000000014</v>
      </c>
      <c r="H137" s="87">
        <f>SUM([1]DataEx!FG330)</f>
        <v>1236031.8699999999</v>
      </c>
      <c r="I137" s="87">
        <f>SUM([1]DataEx!FH330)</f>
        <v>1236031.8699999999</v>
      </c>
      <c r="J137" s="87">
        <f>SUM([1]DataEx!FI330)</f>
        <v>1236031.8699999999</v>
      </c>
      <c r="K137" s="87">
        <f>SUM([1]DataEx!FJ330)</f>
        <v>1236031.8699999999</v>
      </c>
      <c r="L137" s="87">
        <f>SUM([1]DataEx!FK330)</f>
        <v>1236031.8699999999</v>
      </c>
      <c r="M137" s="87">
        <f>SUM([1]DataEx!FL330)</f>
        <v>1236031.8699999999</v>
      </c>
      <c r="N137" s="87">
        <f>SUM([1]DataEx!FM330)</f>
        <v>1236031.8699999999</v>
      </c>
      <c r="O137" s="87">
        <f>SUM([1]DataEx!FN330)</f>
        <v>1236031.8699999999</v>
      </c>
      <c r="P137" s="87">
        <f>SUM([1]DataEx!FO330)</f>
        <v>2359394.0699999998</v>
      </c>
      <c r="Q137" s="87">
        <f>SUM([1]DataEx!FP330)</f>
        <v>2359394.0699999998</v>
      </c>
      <c r="R137" s="87">
        <f>SUM([1]DataEx!FQ330)</f>
        <v>2359394.0699999998</v>
      </c>
      <c r="S137" s="419">
        <f t="shared" si="19"/>
        <v>18202468.969999999</v>
      </c>
      <c r="T137" s="432">
        <f t="shared" si="20"/>
        <v>3.708810075592412E-3</v>
      </c>
    </row>
    <row r="138" spans="1:20">
      <c r="A138" s="116" t="str">
        <f t="shared" si="26"/>
        <v>423p</v>
      </c>
      <c r="B138" s="543" t="str">
        <f>+VLOOKUP(LEFT($A138,LEN(A138)-1)*1,[1]Master!$D$27:$G$225,4,FALSE)</f>
        <v>Prava iz oblasti penzijskog i invalidskog osiguranja</v>
      </c>
      <c r="C138" s="544"/>
      <c r="D138" s="544"/>
      <c r="E138" s="544"/>
      <c r="F138" s="544"/>
      <c r="G138" s="87">
        <f>SUM([1]DataEx!FF336)</f>
        <v>35752084.619999975</v>
      </c>
      <c r="H138" s="87">
        <f>SUM([1]DataEx!FG336)</f>
        <v>35752084.530000001</v>
      </c>
      <c r="I138" s="87">
        <f>SUM([1]DataEx!FH336)</f>
        <v>35752084.530000001</v>
      </c>
      <c r="J138" s="87">
        <f>SUM([1]DataEx!FI336)</f>
        <v>35752084.530000001</v>
      </c>
      <c r="K138" s="87">
        <f>SUM([1]DataEx!FJ336)</f>
        <v>35752084.530000001</v>
      </c>
      <c r="L138" s="87">
        <f>SUM([1]DataEx!FK336)</f>
        <v>35752084.530000001</v>
      </c>
      <c r="M138" s="87">
        <f>SUM([1]DataEx!FL336)</f>
        <v>35752084.530000001</v>
      </c>
      <c r="N138" s="87">
        <f>SUM([1]DataEx!FM336)</f>
        <v>35752084.530000001</v>
      </c>
      <c r="O138" s="87">
        <f>SUM([1]DataEx!FN336)</f>
        <v>35752084.530000001</v>
      </c>
      <c r="P138" s="87">
        <f>SUM([1]DataEx!FO336)</f>
        <v>35752084.530000001</v>
      </c>
      <c r="Q138" s="87">
        <f>SUM([1]DataEx!FP336)</f>
        <v>35752084.530000001</v>
      </c>
      <c r="R138" s="87">
        <f>SUM([1]DataEx!FQ336)</f>
        <v>35752084.530000001</v>
      </c>
      <c r="S138" s="419">
        <f t="shared" si="19"/>
        <v>429025014.44999993</v>
      </c>
      <c r="T138" s="432">
        <f t="shared" si="20"/>
        <v>8.7415190702744547E-2</v>
      </c>
    </row>
    <row r="139" spans="1:20">
      <c r="A139" s="116" t="str">
        <f t="shared" si="26"/>
        <v>424p</v>
      </c>
      <c r="B139" s="543" t="str">
        <f>+VLOOKUP(LEFT($A139,LEN(A139)-1)*1,[1]Master!$D$27:$G$225,4,FALSE)</f>
        <v>Ostala prava iz oblasti zdravstvene zaštite</v>
      </c>
      <c r="C139" s="544"/>
      <c r="D139" s="544"/>
      <c r="E139" s="544"/>
      <c r="F139" s="544"/>
      <c r="G139" s="87">
        <f>SUM([1]DataEx!FF344)</f>
        <v>1583341.7399999984</v>
      </c>
      <c r="H139" s="87">
        <f>SUM([1]DataEx!FG344)</f>
        <v>1583341.6600000001</v>
      </c>
      <c r="I139" s="87">
        <f>SUM([1]DataEx!FH344)</f>
        <v>1583341.6600000001</v>
      </c>
      <c r="J139" s="87">
        <f>SUM([1]DataEx!FI344)</f>
        <v>1583341.6600000001</v>
      </c>
      <c r="K139" s="87">
        <f>SUM([1]DataEx!FJ344)</f>
        <v>1583341.6600000001</v>
      </c>
      <c r="L139" s="87">
        <f>SUM([1]DataEx!FK344)</f>
        <v>1583341.6600000001</v>
      </c>
      <c r="M139" s="87">
        <f>SUM([1]DataEx!FL344)</f>
        <v>1583341.6600000001</v>
      </c>
      <c r="N139" s="87">
        <f>SUM([1]DataEx!FM344)</f>
        <v>1583341.6600000001</v>
      </c>
      <c r="O139" s="87">
        <f>SUM([1]DataEx!FN344)</f>
        <v>1583341.6600000001</v>
      </c>
      <c r="P139" s="87">
        <f>SUM([1]DataEx!FO344)</f>
        <v>1583341.6600000001</v>
      </c>
      <c r="Q139" s="87">
        <f>SUM([1]DataEx!FP344)</f>
        <v>1583341.6600000001</v>
      </c>
      <c r="R139" s="87">
        <f>SUM([1]DataEx!FQ344)</f>
        <v>1583341.6600000001</v>
      </c>
      <c r="S139" s="419">
        <f t="shared" si="19"/>
        <v>19000100</v>
      </c>
      <c r="T139" s="432">
        <f t="shared" si="20"/>
        <v>3.8713298966971616E-3</v>
      </c>
    </row>
    <row r="140" spans="1:20">
      <c r="A140" s="116" t="str">
        <f t="shared" si="26"/>
        <v>425p</v>
      </c>
      <c r="B140" s="543" t="str">
        <f>+VLOOKUP(LEFT($A140,LEN(A140)-1)*1,[1]Master!$D$27:$G$225,4,FALSE)</f>
        <v>Ostala prava iz zdravstvenog osiguranja</v>
      </c>
      <c r="C140" s="544"/>
      <c r="D140" s="544"/>
      <c r="E140" s="544"/>
      <c r="F140" s="544"/>
      <c r="G140" s="87">
        <f>SUM([1]DataEx!FF346)</f>
        <v>885416.75</v>
      </c>
      <c r="H140" s="87">
        <f>SUM([1]DataEx!FG346)</f>
        <v>885416.75</v>
      </c>
      <c r="I140" s="87">
        <f>SUM([1]DataEx!FH346)</f>
        <v>885416.75</v>
      </c>
      <c r="J140" s="87">
        <f>SUM([1]DataEx!FI346)</f>
        <v>885416.75</v>
      </c>
      <c r="K140" s="87">
        <f>SUM([1]DataEx!FJ346)</f>
        <v>885416.75</v>
      </c>
      <c r="L140" s="87">
        <f>SUM([1]DataEx!FK346)</f>
        <v>885416.75</v>
      </c>
      <c r="M140" s="87">
        <f>SUM([1]DataEx!FL346)</f>
        <v>885416.75</v>
      </c>
      <c r="N140" s="87">
        <f>SUM([1]DataEx!FM346)</f>
        <v>885416.75</v>
      </c>
      <c r="O140" s="87">
        <f>SUM([1]DataEx!FN346)</f>
        <v>885416.75</v>
      </c>
      <c r="P140" s="87">
        <f>SUM([1]DataEx!FO346)</f>
        <v>885416.75</v>
      </c>
      <c r="Q140" s="87">
        <f>SUM([1]DataEx!FP346)</f>
        <v>885416.75</v>
      </c>
      <c r="R140" s="87">
        <f>SUM([1]DataEx!FQ346)</f>
        <v>885416.75</v>
      </c>
      <c r="S140" s="419">
        <f t="shared" si="19"/>
        <v>10625001</v>
      </c>
      <c r="T140" s="432">
        <f t="shared" si="20"/>
        <v>2.1648772387375457E-3</v>
      </c>
    </row>
    <row r="141" spans="1:20">
      <c r="A141" s="116" t="str">
        <f t="shared" si="26"/>
        <v>43p</v>
      </c>
      <c r="B141" s="545" t="str">
        <f>+VLOOKUP(LEFT($A141,LEN(A141)-1)*1,[1]Master!$D$27:$G$225,4,FALSE)</f>
        <v xml:space="preserve">Transferi institucijama, pojedincima, nevladinom i javnom sektoru </v>
      </c>
      <c r="C141" s="546"/>
      <c r="D141" s="546"/>
      <c r="E141" s="546"/>
      <c r="F141" s="546"/>
      <c r="G141" s="83">
        <f>SUM([1]DataEx!FF350)</f>
        <v>20338750.958333332</v>
      </c>
      <c r="H141" s="83">
        <f>SUM([1]DataEx!FG350)</f>
        <v>22018439.158333331</v>
      </c>
      <c r="I141" s="83">
        <f>SUM([1]DataEx!FH350)</f>
        <v>17975691.918333333</v>
      </c>
      <c r="J141" s="83">
        <f>SUM([1]DataEx!FI350)</f>
        <v>15972358.598333333</v>
      </c>
      <c r="K141" s="83">
        <f>SUM([1]DataEx!FJ350)</f>
        <v>15993608.598333333</v>
      </c>
      <c r="L141" s="83">
        <f>SUM([1]DataEx!FK350)</f>
        <v>16020602.668333333</v>
      </c>
      <c r="M141" s="83">
        <f>SUM([1]DataEx!FL350)</f>
        <v>22848909.595000003</v>
      </c>
      <c r="N141" s="83">
        <f>SUM([1]DataEx!FM350)</f>
        <v>17972208.524999999</v>
      </c>
      <c r="O141" s="83">
        <f>SUM([1]DataEx!FN350)</f>
        <v>17992208.524999999</v>
      </c>
      <c r="P141" s="83">
        <f>SUM([1]DataEx!FO350)</f>
        <v>17923875.184999999</v>
      </c>
      <c r="Q141" s="83">
        <f>SUM([1]DataEx!FP350)</f>
        <v>17866375.204999998</v>
      </c>
      <c r="R141" s="83">
        <f>SUM([1]DataEx!FQ350)</f>
        <v>18024758.024999999</v>
      </c>
      <c r="S141" s="420">
        <f>+SUM(G141:R141)</f>
        <v>220947786.96000001</v>
      </c>
      <c r="T141" s="433">
        <f t="shared" si="20"/>
        <v>4.5018803757207772E-2</v>
      </c>
    </row>
    <row r="142" spans="1:20">
      <c r="A142" s="116" t="str">
        <f t="shared" si="26"/>
        <v>44p</v>
      </c>
      <c r="B142" s="545" t="str">
        <f>+VLOOKUP(LEFT($A142,LEN(A142)-1)*1,[1]Master!$D$27:$G$225,4,FALSE)</f>
        <v>Kapitalni budžet</v>
      </c>
      <c r="C142" s="546"/>
      <c r="D142" s="546"/>
      <c r="E142" s="546"/>
      <c r="F142" s="546"/>
      <c r="G142" s="83">
        <f>SUM([1]DataEx!FF368)</f>
        <v>26743749.989999995</v>
      </c>
      <c r="H142" s="83">
        <f>SUM([1]DataEx!FG368)</f>
        <v>26743749.989999995</v>
      </c>
      <c r="I142" s="83">
        <f>SUM([1]DataEx!FH368)</f>
        <v>26743749.989999995</v>
      </c>
      <c r="J142" s="83">
        <f>SUM([1]DataEx!FI368)</f>
        <v>26743749.989999995</v>
      </c>
      <c r="K142" s="83">
        <f>SUM([1]DataEx!FJ368)</f>
        <v>26743749.989999995</v>
      </c>
      <c r="L142" s="83">
        <f>SUM([1]DataEx!FK368)</f>
        <v>26743749.989999995</v>
      </c>
      <c r="M142" s="83">
        <f>SUM([1]DataEx!FL368)</f>
        <v>26743749.989999995</v>
      </c>
      <c r="N142" s="83">
        <f>SUM([1]DataEx!FM368)</f>
        <v>26743749.989999995</v>
      </c>
      <c r="O142" s="83">
        <f>SUM([1]DataEx!FN368)</f>
        <v>26743749.989999995</v>
      </c>
      <c r="P142" s="83">
        <f>SUM([1]DataEx!FO368)</f>
        <v>26743749.989999995</v>
      </c>
      <c r="Q142" s="83">
        <f>SUM([1]DataEx!FP368)</f>
        <v>14243749.989999998</v>
      </c>
      <c r="R142" s="83">
        <f>SUM([1]DataEx!FQ368)</f>
        <v>14243750.109999999</v>
      </c>
      <c r="S142" s="420">
        <f t="shared" si="19"/>
        <v>295925000</v>
      </c>
      <c r="T142" s="433">
        <f t="shared" si="20"/>
        <v>6.0295645795554104E-2</v>
      </c>
    </row>
    <row r="143" spans="1:20">
      <c r="A143" s="116" t="str">
        <f t="shared" ref="A143:A145" si="28">+CONCATENATE(A48,"p")</f>
        <v>451p</v>
      </c>
      <c r="B143" s="533" t="str">
        <f>+VLOOKUP(LEFT($A143,LEN(A143)-1)*1,[1]Master!$D$27:$G$225,4,FALSE)</f>
        <v>Pozajmice i krediti</v>
      </c>
      <c r="C143" s="534"/>
      <c r="D143" s="534"/>
      <c r="E143" s="534"/>
      <c r="F143" s="534"/>
      <c r="G143" s="87">
        <f>SUM([1]DataEx!FF379)</f>
        <v>190000.08333333334</v>
      </c>
      <c r="H143" s="87">
        <f>SUM([1]DataEx!FG379)</f>
        <v>190000.08333333334</v>
      </c>
      <c r="I143" s="87">
        <f>SUM([1]DataEx!FH379)</f>
        <v>190000.08333333334</v>
      </c>
      <c r="J143" s="87">
        <f>SUM([1]DataEx!FI379)</f>
        <v>190000.08333333334</v>
      </c>
      <c r="K143" s="87">
        <f>SUM([1]DataEx!FJ379)</f>
        <v>190000.08333333334</v>
      </c>
      <c r="L143" s="87">
        <f>SUM([1]DataEx!FK379)</f>
        <v>190000.08333333334</v>
      </c>
      <c r="M143" s="87">
        <f>SUM([1]DataEx!FL379)</f>
        <v>190000.08333333334</v>
      </c>
      <c r="N143" s="87">
        <f>SUM([1]DataEx!FM379)</f>
        <v>190000.08333333334</v>
      </c>
      <c r="O143" s="87">
        <f>SUM([1]DataEx!FN379)</f>
        <v>190000.08333333334</v>
      </c>
      <c r="P143" s="87">
        <f>SUM([1]DataEx!FO379)</f>
        <v>190000.08333333334</v>
      </c>
      <c r="Q143" s="87">
        <f>SUM([1]DataEx!FP379)</f>
        <v>190000.08333333334</v>
      </c>
      <c r="R143" s="87">
        <f>SUM([1]DataEx!FQ379)</f>
        <v>190000.08333333334</v>
      </c>
      <c r="S143" s="419">
        <f t="shared" si="19"/>
        <v>2280000.9999999995</v>
      </c>
      <c r="T143" s="432">
        <f t="shared" si="20"/>
        <v>4.6455734631919955E-4</v>
      </c>
    </row>
    <row r="144" spans="1:20">
      <c r="A144" s="116" t="str">
        <f t="shared" si="28"/>
        <v>47p</v>
      </c>
      <c r="B144" s="533" t="str">
        <f>+VLOOKUP(LEFT($A144,LEN(A144)-1)*1,[1]Master!$D$27:$G$225,4,FALSE)</f>
        <v>Rezerve</v>
      </c>
      <c r="C144" s="534"/>
      <c r="D144" s="534"/>
      <c r="E144" s="534"/>
      <c r="F144" s="534"/>
      <c r="G144" s="87">
        <f>SUM([1]DataEx!FF394)</f>
        <v>1650583.3333333333</v>
      </c>
      <c r="H144" s="87">
        <f>SUM([1]DataEx!FG394)</f>
        <v>1843583.3333333333</v>
      </c>
      <c r="I144" s="87">
        <f>SUM([1]DataEx!FH394)</f>
        <v>1650583.3333333333</v>
      </c>
      <c r="J144" s="87">
        <f>SUM([1]DataEx!FI394)</f>
        <v>1650583.3333333333</v>
      </c>
      <c r="K144" s="87">
        <f>SUM([1]DataEx!FJ394)</f>
        <v>1650583.3333333333</v>
      </c>
      <c r="L144" s="87">
        <f>SUM([1]DataEx!FK394)</f>
        <v>1650583.3333333333</v>
      </c>
      <c r="M144" s="87">
        <f>SUM([1]DataEx!FL394)</f>
        <v>4650583.3333333302</v>
      </c>
      <c r="N144" s="87">
        <f>SUM([1]DataEx!FM394)</f>
        <v>1650583.3333333333</v>
      </c>
      <c r="O144" s="87">
        <f>SUM([1]DataEx!FN394)</f>
        <v>1650583.3333333333</v>
      </c>
      <c r="P144" s="87">
        <f>SUM([1]DataEx!FO394)</f>
        <v>2317250</v>
      </c>
      <c r="Q144" s="87">
        <f>SUM([1]DataEx!FP394)</f>
        <v>2317250</v>
      </c>
      <c r="R144" s="87">
        <f>SUM([1]DataEx!FQ394)</f>
        <v>2317250</v>
      </c>
      <c r="S144" s="419">
        <f t="shared" si="19"/>
        <v>24999999.999999996</v>
      </c>
      <c r="T144" s="432">
        <f t="shared" si="20"/>
        <v>5.0938283176103823E-3</v>
      </c>
    </row>
    <row r="145" spans="1:20">
      <c r="A145" s="116" t="str">
        <f t="shared" si="28"/>
        <v>462p</v>
      </c>
      <c r="B145" s="533" t="str">
        <f>+VLOOKUP(LEFT($A145,LEN(A145)-1)*1,[1]Master!$D$27:$G$225,4,FALSE)</f>
        <v>Otplata garancija</v>
      </c>
      <c r="C145" s="534"/>
      <c r="D145" s="534"/>
      <c r="E145" s="534"/>
      <c r="F145" s="534"/>
      <c r="G145" s="87">
        <f>SUM([1]DataEx!FF390)</f>
        <v>2253720.0299999998</v>
      </c>
      <c r="H145" s="87">
        <f>SUM([1]DataEx!FG390)</f>
        <v>0</v>
      </c>
      <c r="I145" s="87">
        <f>SUM([1]DataEx!FH390)</f>
        <v>7180952.3800000008</v>
      </c>
      <c r="J145" s="87">
        <f>SUM([1]DataEx!FI390)</f>
        <v>0</v>
      </c>
      <c r="K145" s="87">
        <f>SUM([1]DataEx!FJ390)</f>
        <v>0</v>
      </c>
      <c r="L145" s="87">
        <f>SUM([1]DataEx!FK390)</f>
        <v>0</v>
      </c>
      <c r="M145" s="87">
        <f>SUM([1]DataEx!FL390)</f>
        <v>0</v>
      </c>
      <c r="N145" s="87">
        <f>SUM([1]DataEx!FM390)</f>
        <v>0</v>
      </c>
      <c r="O145" s="87">
        <f>SUM([1]DataEx!FN390)</f>
        <v>0</v>
      </c>
      <c r="P145" s="87">
        <f>SUM([1]DataEx!FO390)</f>
        <v>0</v>
      </c>
      <c r="Q145" s="87">
        <f>SUM([1]DataEx!FP390)</f>
        <v>0</v>
      </c>
      <c r="R145" s="87">
        <f>SUM([1]DataEx!FQ390)</f>
        <v>0</v>
      </c>
      <c r="S145" s="419">
        <f t="shared" si="19"/>
        <v>9434672.4100000001</v>
      </c>
      <c r="T145" s="432">
        <f t="shared" si="20"/>
        <v>1.922344059577416E-3</v>
      </c>
    </row>
    <row r="146" spans="1:20">
      <c r="A146" s="117" t="str">
        <f>+CONCATENATE(A51,"p")</f>
        <v>4630p</v>
      </c>
      <c r="B146" s="533" t="str">
        <f>+VLOOKUP(LEFT($A146,LEN(A146)-1)*1,[1]Master!$D$27:$G$225,4,FALSE)</f>
        <v>Otplata obaveza iz prethodnih godina</v>
      </c>
      <c r="C146" s="534"/>
      <c r="D146" s="534"/>
      <c r="E146" s="534"/>
      <c r="F146" s="534"/>
      <c r="G146" s="96">
        <f>SUM([1]DataEx!FF393)</f>
        <v>1281814.4500000002</v>
      </c>
      <c r="H146" s="96">
        <f>SUM([1]DataEx!FG393)</f>
        <v>1266814.4500000002</v>
      </c>
      <c r="I146" s="96">
        <f>SUM([1]DataEx!FH393)</f>
        <v>1451704.4</v>
      </c>
      <c r="J146" s="96">
        <f>SUM([1]DataEx!FI393)</f>
        <v>1544149.3599999999</v>
      </c>
      <c r="K146" s="96">
        <f>SUM([1]DataEx!FJ393)</f>
        <v>1677270.12</v>
      </c>
      <c r="L146" s="96">
        <f>SUM([1]DataEx!FK393)</f>
        <v>1669874.52</v>
      </c>
      <c r="M146" s="96">
        <f>SUM([1]DataEx!FL393)</f>
        <v>1839973.2600000002</v>
      </c>
      <c r="N146" s="96">
        <f>SUM([1]DataEx!FM393)</f>
        <v>1832577.67</v>
      </c>
      <c r="O146" s="96">
        <f>SUM([1]DataEx!FN393)</f>
        <v>1610709.73</v>
      </c>
      <c r="P146" s="96">
        <f>SUM([1]DataEx!FO393)</f>
        <v>1374050.6099999999</v>
      </c>
      <c r="Q146" s="96">
        <f>SUM([1]DataEx!FP393)</f>
        <v>1448006.5899999999</v>
      </c>
      <c r="R146" s="96">
        <f>SUM([1]DataEx!FQ393)</f>
        <v>1533053.84</v>
      </c>
      <c r="S146" s="424">
        <f>+SUM(G146:R146)</f>
        <v>18529999</v>
      </c>
      <c r="T146" s="437">
        <f>+S146/$T$7</f>
        <v>3.7755453452596832E-3</v>
      </c>
    </row>
    <row r="147" spans="1:20" ht="13.5" thickBot="1">
      <c r="A147" s="116"/>
      <c r="B147" s="585" t="s">
        <v>688</v>
      </c>
      <c r="C147" s="586"/>
      <c r="D147" s="586"/>
      <c r="E147" s="586"/>
      <c r="F147" s="586"/>
      <c r="G147" s="87">
        <f>SUM([1]DataEx!FF382)</f>
        <v>0</v>
      </c>
      <c r="H147" s="87">
        <f>SUM([1]DataEx!FG382)</f>
        <v>0</v>
      </c>
      <c r="I147" s="87">
        <f>SUM([1]DataEx!FH382)</f>
        <v>0</v>
      </c>
      <c r="J147" s="87">
        <f>SUM([1]DataEx!FI382)</f>
        <v>0</v>
      </c>
      <c r="K147" s="87">
        <f>SUM([1]DataEx!FJ382)</f>
        <v>0</v>
      </c>
      <c r="L147" s="87">
        <f>SUM([1]DataEx!FK382)</f>
        <v>0</v>
      </c>
      <c r="M147" s="87">
        <f>SUM([1]DataEx!FL382)</f>
        <v>0</v>
      </c>
      <c r="N147" s="87">
        <f>SUM([1]DataEx!FM382)</f>
        <v>0</v>
      </c>
      <c r="O147" s="87">
        <f>SUM([1]DataEx!FN382)</f>
        <v>0</v>
      </c>
      <c r="P147" s="87">
        <f>SUM([1]DataEx!FO382)</f>
        <v>0</v>
      </c>
      <c r="Q147" s="87">
        <f>SUM([1]DataEx!FP382)</f>
        <v>0</v>
      </c>
      <c r="R147" s="87">
        <f>SUM([1]DataEx!FQ382)</f>
        <v>0</v>
      </c>
      <c r="S147" s="410">
        <f>SUM(G147:R147)</f>
        <v>0</v>
      </c>
      <c r="T147" s="395">
        <f t="shared" si="20"/>
        <v>0</v>
      </c>
    </row>
    <row r="148" spans="1:20" ht="13.5" thickBot="1">
      <c r="A148" s="117" t="str">
        <f>+CONCATENATE(A53,"p")</f>
        <v>1000p</v>
      </c>
      <c r="B148" s="541" t="str">
        <f>+VLOOKUP(LEFT($A148,LEN(A148)-1)*1,[1]Master!$D$27:$G$225,4,FALSE)</f>
        <v>Suficit / deficit</v>
      </c>
      <c r="C148" s="542"/>
      <c r="D148" s="542"/>
      <c r="E148" s="542"/>
      <c r="F148" s="542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25">
        <f t="shared" si="19"/>
        <v>-142598064.63643947</v>
      </c>
      <c r="T148" s="438">
        <f t="shared" si="20"/>
        <v>-2.9054802387261245E-2</v>
      </c>
    </row>
    <row r="149" spans="1:20" ht="13.5" thickBot="1">
      <c r="A149" s="117" t="str">
        <f>+CONCATENATE(A54,"p")</f>
        <v>1001p</v>
      </c>
      <c r="B149" s="535" t="str">
        <f>+VLOOKUP(LEFT($A149,LEN(A149)-1)*1,[1]Master!$D$27:$G$225,4,FALSE)</f>
        <v>Primarni bilans</v>
      </c>
      <c r="C149" s="536"/>
      <c r="D149" s="536"/>
      <c r="E149" s="536"/>
      <c r="F149" s="53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25">
        <f t="shared" si="19"/>
        <v>-46845364.63643948</v>
      </c>
      <c r="T149" s="438">
        <f t="shared" si="20"/>
        <v>-9.5448897973551775E-3</v>
      </c>
    </row>
    <row r="150" spans="1:20">
      <c r="A150" s="117" t="str">
        <f>+CONCATENATE(A55,"p")</f>
        <v>46p</v>
      </c>
      <c r="B150" s="537" t="str">
        <f>+VLOOKUP(LEFT($A150,LEN(A150)-1)*1,[1]Master!$D$27:$G$225,4,FALSE)</f>
        <v>Otplata dugova</v>
      </c>
      <c r="C150" s="538"/>
      <c r="D150" s="538"/>
      <c r="E150" s="538"/>
      <c r="F150" s="53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26">
        <f t="shared" si="19"/>
        <v>373600000</v>
      </c>
      <c r="T150" s="439">
        <f t="shared" si="20"/>
        <v>7.6122170378369561E-2</v>
      </c>
    </row>
    <row r="151" spans="1:20">
      <c r="A151" s="117" t="str">
        <f>+CONCATENATE(A56,"p")</f>
        <v>4611p</v>
      </c>
      <c r="B151" s="531" t="str">
        <f>+VLOOKUP(LEFT($A151,LEN(A151)-1)*1,[1]Master!$D$27:$G$225,4,FALSE)</f>
        <v>Otplata hartija od vrijednosti i kredita rezidentima</v>
      </c>
      <c r="C151" s="532"/>
      <c r="D151" s="532"/>
      <c r="E151" s="532"/>
      <c r="F151" s="532"/>
      <c r="G151" s="96">
        <f>SUM([1]DataEx!FF388)</f>
        <v>84944.84</v>
      </c>
      <c r="H151" s="96">
        <f>SUM([1]DataEx!FG388)</f>
        <v>835385.84</v>
      </c>
      <c r="I151" s="96">
        <f>SUM([1]DataEx!FH388)</f>
        <v>1812259.88</v>
      </c>
      <c r="J151" s="96">
        <f>SUM([1]DataEx!FI388)</f>
        <v>4541832.53</v>
      </c>
      <c r="K151" s="96">
        <f>SUM([1]DataEx!FJ388)</f>
        <v>2836722.65</v>
      </c>
      <c r="L151" s="96">
        <f>SUM([1]DataEx!FK388)</f>
        <v>7054086.1200000001</v>
      </c>
      <c r="M151" s="96">
        <f>SUM([1]DataEx!FL388)</f>
        <v>87625.45</v>
      </c>
      <c r="N151" s="96">
        <f>SUM([1]DataEx!FM388)</f>
        <v>10838080.380000001</v>
      </c>
      <c r="O151" s="96">
        <f>SUM([1]DataEx!FN388)</f>
        <v>1831359.63</v>
      </c>
      <c r="P151" s="96">
        <f>SUM([1]DataEx!FO388)</f>
        <v>1571862.21</v>
      </c>
      <c r="Q151" s="96">
        <f>SUM([1]DataEx!FP388)</f>
        <v>839459.36</v>
      </c>
      <c r="R151" s="96">
        <f>SUM([1]DataEx!FQ388)</f>
        <v>11766381.15</v>
      </c>
      <c r="S151" s="424">
        <f t="shared" si="19"/>
        <v>44100000.039999999</v>
      </c>
      <c r="T151" s="437">
        <f t="shared" si="20"/>
        <v>8.9855131604148417E-3</v>
      </c>
    </row>
    <row r="152" spans="1:20" ht="13.5" thickBot="1">
      <c r="A152" s="117" t="str">
        <f>+CONCATENATE(A57,"p")</f>
        <v>4612p</v>
      </c>
      <c r="B152" s="533" t="str">
        <f>+VLOOKUP(LEFT($A152,LEN(A152)-1)*1,[1]Master!$D$27:$G$225,4,FALSE)</f>
        <v>Otplata hartija od vrijednosti i kredita nerezidentima</v>
      </c>
      <c r="C152" s="534"/>
      <c r="D152" s="534"/>
      <c r="E152" s="534"/>
      <c r="F152" s="534"/>
      <c r="G152" s="96">
        <f>SUM([1]DataEx!FF389)</f>
        <v>1633418.82</v>
      </c>
      <c r="H152" s="96">
        <f>SUM([1]DataEx!FG389)</f>
        <v>2527307.11</v>
      </c>
      <c r="I152" s="96">
        <f>SUM([1]DataEx!FH389)</f>
        <v>15808665.810000001</v>
      </c>
      <c r="J152" s="96">
        <f>SUM([1]DataEx!FI389)</f>
        <v>16675362.76</v>
      </c>
      <c r="K152" s="96">
        <f>SUM([1]DataEx!FJ389)</f>
        <v>178652835.22999999</v>
      </c>
      <c r="L152" s="96">
        <f>SUM([1]DataEx!FK389)</f>
        <v>9790699.6799999997</v>
      </c>
      <c r="M152" s="96">
        <f>SUM([1]DataEx!FL389)</f>
        <v>61633418.82</v>
      </c>
      <c r="N152" s="96">
        <f>SUM([1]DataEx!FM389)</f>
        <v>2916660.71</v>
      </c>
      <c r="O152" s="96">
        <f>SUM([1]DataEx!FN389)</f>
        <v>15999957.68</v>
      </c>
      <c r="P152" s="96">
        <f>SUM([1]DataEx!FO389)</f>
        <v>4579294.0199999996</v>
      </c>
      <c r="Q152" s="96">
        <f>SUM([1]DataEx!FP389)</f>
        <v>9337046.5099999998</v>
      </c>
      <c r="R152" s="96">
        <f>SUM([1]DataEx!FQ389)</f>
        <v>9945332.8100000005</v>
      </c>
      <c r="S152" s="424">
        <f t="shared" si="19"/>
        <v>329499999.95999998</v>
      </c>
      <c r="T152" s="437">
        <f t="shared" si="20"/>
        <v>6.7136657217954726E-2</v>
      </c>
    </row>
    <row r="153" spans="1:20" ht="13.5" thickBot="1">
      <c r="A153" s="117"/>
      <c r="B153" s="515" t="s">
        <v>773</v>
      </c>
      <c r="C153" s="516"/>
      <c r="D153" s="516"/>
      <c r="E153" s="516"/>
      <c r="F153" s="516"/>
      <c r="G153" s="94">
        <f>+[1]DataEx!FF377</f>
        <v>26666.67</v>
      </c>
      <c r="H153" s="94">
        <f>+[1]DataEx!FG377</f>
        <v>26666.67</v>
      </c>
      <c r="I153" s="94">
        <f>+[1]DataEx!FH377</f>
        <v>26666.67</v>
      </c>
      <c r="J153" s="94">
        <f>+[1]DataEx!FI377</f>
        <v>39926666.670000002</v>
      </c>
      <c r="K153" s="94">
        <f>+[1]DataEx!FJ377</f>
        <v>26666.67</v>
      </c>
      <c r="L153" s="94">
        <f>+[1]DataEx!FK377</f>
        <v>26666.67</v>
      </c>
      <c r="M153" s="94">
        <f>+[1]DataEx!FL377</f>
        <v>26666.67</v>
      </c>
      <c r="N153" s="94">
        <f>+[1]DataEx!FM377</f>
        <v>26666.67</v>
      </c>
      <c r="O153" s="94">
        <f>+[1]DataEx!FN377</f>
        <v>26666.67</v>
      </c>
      <c r="P153" s="94">
        <f>+[1]DataEx!FO377</f>
        <v>26666.67</v>
      </c>
      <c r="Q153" s="94">
        <f>+[1]DataEx!FP377</f>
        <v>26666.67</v>
      </c>
      <c r="R153" s="94">
        <f>+[1]DataEx!FQ377</f>
        <v>26666.63</v>
      </c>
      <c r="S153" s="425">
        <f t="shared" si="19"/>
        <v>40220000.000000015</v>
      </c>
      <c r="T153" s="438">
        <f t="shared" si="20"/>
        <v>8.1949509973715876E-3</v>
      </c>
    </row>
    <row r="154" spans="1:20" ht="13.5" thickBot="1">
      <c r="A154" s="117" t="str">
        <f t="shared" ref="A154:A159" si="32">+CONCATENATE(A59,"p")</f>
        <v>1002p</v>
      </c>
      <c r="B154" s="539" t="str">
        <f>+VLOOKUP(LEFT($A154,LEN(A154)-1)*1,[1]Master!$D$27:$G$225,4,FALSE)</f>
        <v>Nedostajuća sredstva</v>
      </c>
      <c r="C154" s="540"/>
      <c r="D154" s="540"/>
      <c r="E154" s="540"/>
      <c r="F154" s="540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27">
        <f t="shared" si="19"/>
        <v>-556418064.63643956</v>
      </c>
      <c r="T154" s="440">
        <f t="shared" si="20"/>
        <v>-0.11337192376300241</v>
      </c>
    </row>
    <row r="155" spans="1:20" ht="13.5" thickBot="1">
      <c r="A155" s="117" t="str">
        <f t="shared" si="32"/>
        <v>1003p</v>
      </c>
      <c r="B155" s="529" t="str">
        <f>+VLOOKUP(LEFT($A155,LEN(A155)-1)*1,[1]Master!$D$27:$G$225,4,FALSE)</f>
        <v>Finansiranje</v>
      </c>
      <c r="C155" s="530"/>
      <c r="D155" s="530"/>
      <c r="E155" s="530"/>
      <c r="F155" s="530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28">
        <f t="shared" si="19"/>
        <v>556418064.63643956</v>
      </c>
      <c r="T155" s="441">
        <f t="shared" si="20"/>
        <v>0.11337192376300241</v>
      </c>
    </row>
    <row r="156" spans="1:20">
      <c r="A156" s="117" t="str">
        <f t="shared" si="32"/>
        <v>7511p</v>
      </c>
      <c r="B156" s="531" t="str">
        <f>+VLOOKUP(LEFT($A156,LEN(A156)-1)*1,[1]Master!$D$27:$G$225,4,FALSE)</f>
        <v>Pozajmice i krediti od domaćih izvora</v>
      </c>
      <c r="C156" s="532"/>
      <c r="D156" s="532"/>
      <c r="E156" s="532"/>
      <c r="F156" s="532"/>
      <c r="G156" s="96">
        <f>+[1]DataEx!FF261</f>
        <v>0</v>
      </c>
      <c r="H156" s="96">
        <f>+[1]DataEx!FG261</f>
        <v>0</v>
      </c>
      <c r="I156" s="96">
        <f>+[1]DataEx!FH261</f>
        <v>95000000</v>
      </c>
      <c r="J156" s="96">
        <f>+[1]DataEx!FI261</f>
        <v>0</v>
      </c>
      <c r="K156" s="96">
        <f>+[1]DataEx!FJ261</f>
        <v>95000000</v>
      </c>
      <c r="L156" s="96">
        <f>+[1]DataEx!FK261</f>
        <v>0</v>
      </c>
      <c r="M156" s="96">
        <f>+[1]DataEx!FL261</f>
        <v>0</v>
      </c>
      <c r="N156" s="96">
        <f>+[1]DataEx!FM261</f>
        <v>0</v>
      </c>
      <c r="O156" s="96">
        <f>+[1]DataEx!FN261</f>
        <v>0</v>
      </c>
      <c r="P156" s="96">
        <f>+[1]DataEx!FO261</f>
        <v>0</v>
      </c>
      <c r="Q156" s="96">
        <f>+[1]DataEx!FP261</f>
        <v>0</v>
      </c>
      <c r="R156" s="96">
        <f>+[1]DataEx!FQ261</f>
        <v>0</v>
      </c>
      <c r="S156" s="424">
        <f t="shared" si="19"/>
        <v>190000000</v>
      </c>
      <c r="T156" s="437">
        <f t="shared" si="20"/>
        <v>3.8713095213838915E-2</v>
      </c>
    </row>
    <row r="157" spans="1:20">
      <c r="A157" s="117" t="str">
        <f t="shared" si="32"/>
        <v>7512p</v>
      </c>
      <c r="B157" s="533" t="str">
        <f>+VLOOKUP(LEFT($A157,LEN(A157)-1)*1,[1]Master!$D$27:$G$225,4,FALSE)</f>
        <v>Pozajmice i krediti od inostranih izvora</v>
      </c>
      <c r="C157" s="534"/>
      <c r="D157" s="534"/>
      <c r="E157" s="534"/>
      <c r="F157" s="534"/>
      <c r="G157" s="96">
        <f>+[1]DataEx!FF262</f>
        <v>24022843.850000001</v>
      </c>
      <c r="H157" s="96">
        <f>+[1]DataEx!FG262</f>
        <v>0</v>
      </c>
      <c r="I157" s="96">
        <f>+[1]DataEx!FH262</f>
        <v>12399337.390000001</v>
      </c>
      <c r="J157" s="96">
        <f>+[1]DataEx!FI262</f>
        <v>15000000</v>
      </c>
      <c r="K157" s="96">
        <f>+[1]DataEx!FJ262</f>
        <v>17000000</v>
      </c>
      <c r="L157" s="96">
        <f>+[1]DataEx!FK262</f>
        <v>17000000</v>
      </c>
      <c r="M157" s="96">
        <f>+[1]DataEx!FL262</f>
        <v>17000000</v>
      </c>
      <c r="N157" s="96">
        <f>+[1]DataEx!FM262</f>
        <v>15000000</v>
      </c>
      <c r="O157" s="96">
        <f>+[1]DataEx!FN262</f>
        <v>17000000</v>
      </c>
      <c r="P157" s="96">
        <f>+[1]DataEx!FO262</f>
        <v>17000000</v>
      </c>
      <c r="Q157" s="96">
        <f>+[1]DataEx!FP262</f>
        <v>15000000</v>
      </c>
      <c r="R157" s="96">
        <f>+[1]DataEx!FQ262</f>
        <v>13983087.501553783</v>
      </c>
      <c r="S157" s="424">
        <f t="shared" si="19"/>
        <v>180405268.74155378</v>
      </c>
      <c r="T157" s="437">
        <f t="shared" si="20"/>
        <v>3.6758138662473516E-2</v>
      </c>
    </row>
    <row r="158" spans="1:20">
      <c r="A158" s="117" t="str">
        <f t="shared" si="32"/>
        <v>72p</v>
      </c>
      <c r="B158" s="533" t="str">
        <f>+VLOOKUP(LEFT($A158,LEN(A158)-1)*1,[1]Master!$D$27:$G$225,4,FALSE)</f>
        <v>Primici od prodaje imovine</v>
      </c>
      <c r="C158" s="534"/>
      <c r="D158" s="534"/>
      <c r="E158" s="534"/>
      <c r="F158" s="534"/>
      <c r="G158" s="96">
        <f>+[1]DataEx!FF250</f>
        <v>500000</v>
      </c>
      <c r="H158" s="96">
        <f>+[1]DataEx!FG250</f>
        <v>500000</v>
      </c>
      <c r="I158" s="96">
        <f>+[1]DataEx!FH250</f>
        <v>500000</v>
      </c>
      <c r="J158" s="96">
        <f>+[1]DataEx!FI250</f>
        <v>500000</v>
      </c>
      <c r="K158" s="96">
        <f>+[1]DataEx!FJ250</f>
        <v>500000</v>
      </c>
      <c r="L158" s="96">
        <f>+[1]DataEx!FK250</f>
        <v>500000</v>
      </c>
      <c r="M158" s="96">
        <f>+[1]DataEx!FL250</f>
        <v>500000</v>
      </c>
      <c r="N158" s="96">
        <f>+[1]DataEx!FM250</f>
        <v>500000</v>
      </c>
      <c r="O158" s="96">
        <f>+[1]DataEx!FN250</f>
        <v>500000</v>
      </c>
      <c r="P158" s="96">
        <f>+[1]DataEx!FO250</f>
        <v>500000</v>
      </c>
      <c r="Q158" s="96">
        <f>+[1]DataEx!FP250</f>
        <v>500000</v>
      </c>
      <c r="R158" s="96">
        <f>+[1]DataEx!FQ250</f>
        <v>500000</v>
      </c>
      <c r="S158" s="424">
        <f t="shared" si="19"/>
        <v>6000000</v>
      </c>
      <c r="T158" s="437">
        <f t="shared" si="20"/>
        <v>1.222518796226492E-3</v>
      </c>
    </row>
    <row r="159" spans="1:20" ht="13.5" thickBot="1">
      <c r="A159" s="117" t="str">
        <f t="shared" si="32"/>
        <v>1004p</v>
      </c>
      <c r="B159" s="98" t="str">
        <f>+VLOOKUP(LEFT($A159,LEN(A159)-1)*1,[1]Master!$D$27:$G$225,4,FALSE)</f>
        <v>Povećanje / smanjenje depozita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29">
        <f t="shared" si="19"/>
        <v>180012795.89488566</v>
      </c>
      <c r="T159" s="442">
        <f t="shared" si="20"/>
        <v>3.6678171090463466E-2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2" activePane="bottomLeft" state="frozen"/>
      <selection pane="bottomLeft" activeCell="M53" sqref="M53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1.8554687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11.42578125" style="260" customWidth="1"/>
    <col min="22" max="22" width="11" style="260" bestFit="1" customWidth="1"/>
    <col min="23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744</v>
      </c>
      <c r="H6" s="236" t="s">
        <v>745</v>
      </c>
      <c r="I6" s="236" t="s">
        <v>746</v>
      </c>
      <c r="J6" s="236" t="s">
        <v>747</v>
      </c>
      <c r="K6" s="236" t="s">
        <v>748</v>
      </c>
      <c r="L6" s="236" t="s">
        <v>749</v>
      </c>
      <c r="M6" s="236" t="s">
        <v>750</v>
      </c>
      <c r="N6" s="236" t="s">
        <v>751</v>
      </c>
      <c r="O6" s="236" t="s">
        <v>752</v>
      </c>
      <c r="P6" s="236" t="s">
        <v>753</v>
      </c>
      <c r="Q6" s="236" t="s">
        <v>754</v>
      </c>
      <c r="R6" s="236" t="s">
        <v>755</v>
      </c>
      <c r="S6" s="235"/>
      <c r="T6" s="235"/>
    </row>
    <row r="7" spans="1:20" ht="15" customHeight="1" thickBot="1">
      <c r="A7" s="146"/>
      <c r="B7" s="584" t="s">
        <v>556</v>
      </c>
      <c r="C7" s="482"/>
      <c r="D7" s="482"/>
      <c r="E7" s="482"/>
      <c r="F7" s="482"/>
      <c r="G7" s="490">
        <v>2018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+[1]Master!G248</f>
        <v>BDP</v>
      </c>
      <c r="T7" s="238">
        <v>4663130000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0" t="str">
        <f>+[1]Master!G245</f>
        <v>Jan - Dec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23" t="s">
        <v>683</v>
      </c>
      <c r="C10" s="524"/>
      <c r="D10" s="524"/>
      <c r="E10" s="524"/>
      <c r="F10" s="524"/>
      <c r="G10" s="153">
        <f t="shared" ref="G10:R10" si="1">+G11+G19+SUM(G24:G28)</f>
        <v>81573046.349999994</v>
      </c>
      <c r="H10" s="153">
        <f t="shared" si="1"/>
        <v>107080107.34</v>
      </c>
      <c r="I10" s="153">
        <f t="shared" si="1"/>
        <v>138824742.16</v>
      </c>
      <c r="J10" s="153">
        <f t="shared" si="1"/>
        <v>156838196.73000002</v>
      </c>
      <c r="K10" s="153">
        <f t="shared" si="1"/>
        <v>138843146.69</v>
      </c>
      <c r="L10" s="153">
        <f t="shared" si="1"/>
        <v>140712902.74000001</v>
      </c>
      <c r="M10" s="153">
        <f t="shared" si="1"/>
        <v>160533597.69999999</v>
      </c>
      <c r="N10" s="153">
        <f t="shared" si="1"/>
        <v>161264030.17000002</v>
      </c>
      <c r="O10" s="153">
        <f t="shared" si="1"/>
        <v>187333296.65000001</v>
      </c>
      <c r="P10" s="153">
        <f t="shared" si="1"/>
        <v>145768654.70000002</v>
      </c>
      <c r="Q10" s="153">
        <f t="shared" si="1"/>
        <v>142235974.88999999</v>
      </c>
      <c r="R10" s="153">
        <f t="shared" si="1"/>
        <v>185010591.01999998</v>
      </c>
      <c r="S10" s="402">
        <f>+SUM(G10:R10)</f>
        <v>1746018287.1400003</v>
      </c>
      <c r="T10" s="387">
        <f>+S10/$T$7</f>
        <v>0.3744305406754691</v>
      </c>
    </row>
    <row r="11" spans="1:20">
      <c r="A11" s="152">
        <v>711</v>
      </c>
      <c r="B11" s="525" t="s">
        <v>23</v>
      </c>
      <c r="C11" s="526"/>
      <c r="D11" s="526"/>
      <c r="E11" s="526"/>
      <c r="F11" s="526"/>
      <c r="G11" s="159">
        <f t="shared" ref="G11:R11" si="2">+SUM(G12:G18)</f>
        <v>60295851.510000005</v>
      </c>
      <c r="H11" s="159">
        <f t="shared" si="2"/>
        <v>64797597.330000006</v>
      </c>
      <c r="I11" s="159">
        <f t="shared" si="2"/>
        <v>89261850.609999985</v>
      </c>
      <c r="J11" s="159">
        <f t="shared" si="2"/>
        <v>97799793.080000013</v>
      </c>
      <c r="K11" s="159">
        <f t="shared" si="2"/>
        <v>90553351.069999993</v>
      </c>
      <c r="L11" s="159">
        <f t="shared" si="2"/>
        <v>87503254.430000007</v>
      </c>
      <c r="M11" s="159">
        <f t="shared" si="2"/>
        <v>105015545.47</v>
      </c>
      <c r="N11" s="159">
        <f t="shared" si="2"/>
        <v>107951400.74000001</v>
      </c>
      <c r="O11" s="159">
        <f t="shared" si="2"/>
        <v>102839740.52</v>
      </c>
      <c r="P11" s="159">
        <f t="shared" si="2"/>
        <v>89707200.510000005</v>
      </c>
      <c r="Q11" s="159">
        <f t="shared" si="2"/>
        <v>81788199.11999999</v>
      </c>
      <c r="R11" s="242">
        <f t="shared" si="2"/>
        <v>91433416.909999996</v>
      </c>
      <c r="S11" s="403">
        <f t="shared" ref="S11:S66" si="3">+SUM(G11:R11)</f>
        <v>1068947201.3</v>
      </c>
      <c r="T11" s="388">
        <f t="shared" ref="T11:T67" si="4">+S11/$T$7</f>
        <v>0.22923384106812375</v>
      </c>
    </row>
    <row r="12" spans="1:20">
      <c r="A12" s="152">
        <v>7111</v>
      </c>
      <c r="B12" s="511" t="s">
        <v>25</v>
      </c>
      <c r="C12" s="512"/>
      <c r="D12" s="512"/>
      <c r="E12" s="512"/>
      <c r="F12" s="512"/>
      <c r="G12" s="165">
        <f>+INDEX([1]DataEx!$1:$1048576,MATCH('2018'!$A12,[1]DataEx!$D:$D,0),MATCH('2018'!G$6,[1]DataEx!$7:$7,0))</f>
        <v>3496624.83</v>
      </c>
      <c r="H12" s="165">
        <f>+INDEX([1]DataEx!$1:$1048576,MATCH('2018'!$A12,[1]DataEx!$D:$D,0),MATCH('2018'!H$6,[1]DataEx!$7:$7,0))</f>
        <v>8897390.9499999993</v>
      </c>
      <c r="I12" s="165">
        <f>+INDEX([1]DataEx!$1:$1048576,MATCH('2018'!$A12,[1]DataEx!$D:$D,0),MATCH('2018'!I$6,[1]DataEx!$7:$7,0))</f>
        <v>10001520.890000001</v>
      </c>
      <c r="J12" s="165">
        <f>+INDEX([1]DataEx!$1:$1048576,MATCH('2018'!$A12,[1]DataEx!$D:$D,0),MATCH('2018'!J$6,[1]DataEx!$7:$7,0))</f>
        <v>9899613.5099999998</v>
      </c>
      <c r="K12" s="165">
        <f>+INDEX([1]DataEx!$1:$1048576,MATCH('2018'!$A12,[1]DataEx!$D:$D,0),MATCH('2018'!K$6,[1]DataEx!$7:$7,0))</f>
        <v>10330673.77</v>
      </c>
      <c r="L12" s="165">
        <f>+INDEX([1]DataEx!$1:$1048576,MATCH('2018'!$A12,[1]DataEx!$D:$D,0),MATCH('2018'!L$6,[1]DataEx!$7:$7,0))</f>
        <v>10475384.99</v>
      </c>
      <c r="M12" s="165">
        <f>+INDEX([1]DataEx!$1:$1048576,MATCH('2018'!$A12,[1]DataEx!$D:$D,0),MATCH('2018'!M$6,[1]DataEx!$7:$7,0))</f>
        <v>11318576.82</v>
      </c>
      <c r="N12" s="165">
        <f>+INDEX([1]DataEx!$1:$1048576,MATCH('2018'!$A12,[1]DataEx!$D:$D,0),MATCH('2018'!N$6,[1]DataEx!$7:$7,0))</f>
        <v>11227078</v>
      </c>
      <c r="O12" s="165">
        <f>+INDEX([1]DataEx!$1:$1048576,MATCH('2018'!$A12,[1]DataEx!$D:$D,0),MATCH('2018'!O$6,[1]DataEx!$7:$7,0))</f>
        <v>9598204.1500000004</v>
      </c>
      <c r="P12" s="165">
        <f>+INDEX([1]DataEx!$1:$1048576,MATCH('2018'!$A12,[1]DataEx!$D:$D,0),MATCH('2018'!P$6,[1]DataEx!$7:$7,0))</f>
        <v>10275884.26</v>
      </c>
      <c r="Q12" s="165">
        <f>+INDEX([1]DataEx!$1:$1048576,MATCH('2018'!$A12,[1]DataEx!$D:$D,0),MATCH('2018'!Q$6,[1]DataEx!$7:$7,0))</f>
        <v>10504970.310000001</v>
      </c>
      <c r="R12" s="165">
        <f>+INDEX([1]DataEx!$1:$1048576,MATCH('2018'!$A12,[1]DataEx!$D:$D,0),MATCH('2018'!R$6,[1]DataEx!$7:$7,0))</f>
        <v>18872459.579999998</v>
      </c>
      <c r="S12" s="404">
        <f t="shared" si="3"/>
        <v>124898382.06000002</v>
      </c>
      <c r="T12" s="389">
        <f t="shared" si="4"/>
        <v>2.6784237638667593E-2</v>
      </c>
    </row>
    <row r="13" spans="1:20">
      <c r="A13" s="152">
        <v>7112</v>
      </c>
      <c r="B13" s="511" t="s">
        <v>27</v>
      </c>
      <c r="C13" s="512"/>
      <c r="D13" s="512"/>
      <c r="E13" s="512"/>
      <c r="F13" s="512"/>
      <c r="G13" s="165">
        <f>+INDEX([1]DataEx!$1:$1048576,MATCH('2018'!$A13,[1]DataEx!$D:$D,0),MATCH('2018'!G$6,[1]DataEx!$7:$7,0))</f>
        <v>475602.8</v>
      </c>
      <c r="H13" s="165">
        <f>+INDEX([1]DataEx!$1:$1048576,MATCH('2018'!$A13,[1]DataEx!$D:$D,0),MATCH('2018'!H$6,[1]DataEx!$7:$7,0))</f>
        <v>1641570.62</v>
      </c>
      <c r="I13" s="165">
        <f>+INDEX([1]DataEx!$1:$1048576,MATCH('2018'!$A13,[1]DataEx!$D:$D,0),MATCH('2018'!I$6,[1]DataEx!$7:$7,0))</f>
        <v>22262597.649999999</v>
      </c>
      <c r="J13" s="165">
        <f>+INDEX([1]DataEx!$1:$1048576,MATCH('2018'!$A13,[1]DataEx!$D:$D,0),MATCH('2018'!J$6,[1]DataEx!$7:$7,0))</f>
        <v>18095823.48</v>
      </c>
      <c r="K13" s="165">
        <f>+INDEX([1]DataEx!$1:$1048576,MATCH('2018'!$A13,[1]DataEx!$D:$D,0),MATCH('2018'!K$6,[1]DataEx!$7:$7,0))</f>
        <v>3730435.57</v>
      </c>
      <c r="L13" s="165">
        <f>+INDEX([1]DataEx!$1:$1048576,MATCH('2018'!$A13,[1]DataEx!$D:$D,0),MATCH('2018'!L$6,[1]DataEx!$7:$7,0))</f>
        <v>3402383.37</v>
      </c>
      <c r="M13" s="165">
        <f>+INDEX([1]DataEx!$1:$1048576,MATCH('2018'!$A13,[1]DataEx!$D:$D,0),MATCH('2018'!M$6,[1]DataEx!$7:$7,0))</f>
        <v>4232537.58</v>
      </c>
      <c r="N13" s="165">
        <f>+INDEX([1]DataEx!$1:$1048576,MATCH('2018'!$A13,[1]DataEx!$D:$D,0),MATCH('2018'!N$6,[1]DataEx!$7:$7,0))</f>
        <v>3499255.87</v>
      </c>
      <c r="O13" s="165">
        <f>+INDEX([1]DataEx!$1:$1048576,MATCH('2018'!$A13,[1]DataEx!$D:$D,0),MATCH('2018'!O$6,[1]DataEx!$7:$7,0))</f>
        <v>7173346.1399999997</v>
      </c>
      <c r="P13" s="165">
        <f>+INDEX([1]DataEx!$1:$1048576,MATCH('2018'!$A13,[1]DataEx!$D:$D,0),MATCH('2018'!P$6,[1]DataEx!$7:$7,0))</f>
        <v>1043872.54</v>
      </c>
      <c r="Q13" s="165">
        <f>+INDEX([1]DataEx!$1:$1048576,MATCH('2018'!$A13,[1]DataEx!$D:$D,0),MATCH('2018'!Q$6,[1]DataEx!$7:$7,0))</f>
        <v>802479.78</v>
      </c>
      <c r="R13" s="165">
        <f>+INDEX([1]DataEx!$1:$1048576,MATCH('2018'!$A13,[1]DataEx!$D:$D,0),MATCH('2018'!R$6,[1]DataEx!$7:$7,0))</f>
        <v>1812573.03</v>
      </c>
      <c r="S13" s="404">
        <f t="shared" si="3"/>
        <v>68172478.429999992</v>
      </c>
      <c r="T13" s="389">
        <f t="shared" si="4"/>
        <v>1.4619467703023505E-2</v>
      </c>
    </row>
    <row r="14" spans="1:20">
      <c r="A14" s="152">
        <v>7113</v>
      </c>
      <c r="B14" s="511" t="s">
        <v>29</v>
      </c>
      <c r="C14" s="512"/>
      <c r="D14" s="512"/>
      <c r="E14" s="512"/>
      <c r="F14" s="512"/>
      <c r="G14" s="165">
        <f>+INDEX([1]DataEx!$1:$1048576,MATCH('2018'!$A14,[1]DataEx!$D:$D,0),MATCH('2018'!G$6,[1]DataEx!$7:$7,0))</f>
        <v>93380.49</v>
      </c>
      <c r="H14" s="165">
        <f>+INDEX([1]DataEx!$1:$1048576,MATCH('2018'!$A14,[1]DataEx!$D:$D,0),MATCH('2018'!H$6,[1]DataEx!$7:$7,0))</f>
        <v>116565.53</v>
      </c>
      <c r="I14" s="165">
        <f>+INDEX([1]DataEx!$1:$1048576,MATCH('2018'!$A14,[1]DataEx!$D:$D,0),MATCH('2018'!I$6,[1]DataEx!$7:$7,0))</f>
        <v>203411.31</v>
      </c>
      <c r="J14" s="165">
        <f>+INDEX([1]DataEx!$1:$1048576,MATCH('2018'!$A14,[1]DataEx!$D:$D,0),MATCH('2018'!J$6,[1]DataEx!$7:$7,0))</f>
        <v>117398.62</v>
      </c>
      <c r="K14" s="165">
        <f>+INDEX([1]DataEx!$1:$1048576,MATCH('2018'!$A14,[1]DataEx!$D:$D,0),MATCH('2018'!K$6,[1]DataEx!$7:$7,0))</f>
        <v>143886.48000000001</v>
      </c>
      <c r="L14" s="165">
        <f>+INDEX([1]DataEx!$1:$1048576,MATCH('2018'!$A14,[1]DataEx!$D:$D,0),MATCH('2018'!L$6,[1]DataEx!$7:$7,0))</f>
        <v>122124.66</v>
      </c>
      <c r="M14" s="165">
        <f>+INDEX([1]DataEx!$1:$1048576,MATCH('2018'!$A14,[1]DataEx!$D:$D,0),MATCH('2018'!M$6,[1]DataEx!$7:$7,0))</f>
        <v>114234.91</v>
      </c>
      <c r="N14" s="165">
        <f>+INDEX([1]DataEx!$1:$1048576,MATCH('2018'!$A14,[1]DataEx!$D:$D,0),MATCH('2018'!N$6,[1]DataEx!$7:$7,0))</f>
        <v>218611.11</v>
      </c>
      <c r="O14" s="165">
        <f>+INDEX([1]DataEx!$1:$1048576,MATCH('2018'!$A14,[1]DataEx!$D:$D,0),MATCH('2018'!O$6,[1]DataEx!$7:$7,0))</f>
        <v>148315.04999999999</v>
      </c>
      <c r="P14" s="165">
        <f>+INDEX([1]DataEx!$1:$1048576,MATCH('2018'!$A14,[1]DataEx!$D:$D,0),MATCH('2018'!P$6,[1]DataEx!$7:$7,0))</f>
        <v>155540.06</v>
      </c>
      <c r="Q14" s="165">
        <f>+INDEX([1]DataEx!$1:$1048576,MATCH('2018'!$A14,[1]DataEx!$D:$D,0),MATCH('2018'!Q$6,[1]DataEx!$7:$7,0))</f>
        <v>193671.67</v>
      </c>
      <c r="R14" s="165">
        <f>+INDEX([1]DataEx!$1:$1048576,MATCH('2018'!$A14,[1]DataEx!$D:$D,0),MATCH('2018'!R$6,[1]DataEx!$7:$7,0))</f>
        <v>208954.63</v>
      </c>
      <c r="S14" s="404">
        <f t="shared" si="3"/>
        <v>1836094.52</v>
      </c>
      <c r="T14" s="389">
        <f t="shared" si="4"/>
        <v>3.9374722986491905E-4</v>
      </c>
    </row>
    <row r="15" spans="1:20">
      <c r="A15" s="152">
        <v>7114</v>
      </c>
      <c r="B15" s="511" t="s">
        <v>31</v>
      </c>
      <c r="C15" s="512"/>
      <c r="D15" s="512"/>
      <c r="E15" s="512"/>
      <c r="F15" s="512"/>
      <c r="G15" s="165">
        <f>+INDEX([1]DataEx!$1:$1048576,MATCH('2018'!$A15,[1]DataEx!$D:$D,0),MATCH('2018'!G$6,[1]DataEx!$7:$7,0))</f>
        <v>40926868.810000002</v>
      </c>
      <c r="H15" s="165">
        <f>+INDEX([1]DataEx!$1:$1048576,MATCH('2018'!$A15,[1]DataEx!$D:$D,0),MATCH('2018'!H$6,[1]DataEx!$7:$7,0))</f>
        <v>38270122.18</v>
      </c>
      <c r="I15" s="165">
        <f>+INDEX([1]DataEx!$1:$1048576,MATCH('2018'!$A15,[1]DataEx!$D:$D,0),MATCH('2018'!I$6,[1]DataEx!$7:$7,0))</f>
        <v>40510183.409999996</v>
      </c>
      <c r="J15" s="165">
        <f>+INDEX([1]DataEx!$1:$1048576,MATCH('2018'!$A15,[1]DataEx!$D:$D,0),MATCH('2018'!J$6,[1]DataEx!$7:$7,0))</f>
        <v>50343037.649999999</v>
      </c>
      <c r="K15" s="165">
        <f>+INDEX([1]DataEx!$1:$1048576,MATCH('2018'!$A15,[1]DataEx!$D:$D,0),MATCH('2018'!K$6,[1]DataEx!$7:$7,0))</f>
        <v>53847636.579999998</v>
      </c>
      <c r="L15" s="165">
        <f>+INDEX([1]DataEx!$1:$1048576,MATCH('2018'!$A15,[1]DataEx!$D:$D,0),MATCH('2018'!L$6,[1]DataEx!$7:$7,0))</f>
        <v>52130099.289999999</v>
      </c>
      <c r="M15" s="165">
        <f>+INDEX([1]DataEx!$1:$1048576,MATCH('2018'!$A15,[1]DataEx!$D:$D,0),MATCH('2018'!M$6,[1]DataEx!$7:$7,0))</f>
        <v>63886169.009999998</v>
      </c>
      <c r="N15" s="165">
        <f>+INDEX([1]DataEx!$1:$1048576,MATCH('2018'!$A15,[1]DataEx!$D:$D,0),MATCH('2018'!N$6,[1]DataEx!$7:$7,0))</f>
        <v>64152277.310000002</v>
      </c>
      <c r="O15" s="165">
        <f>+INDEX([1]DataEx!$1:$1048576,MATCH('2018'!$A15,[1]DataEx!$D:$D,0),MATCH('2018'!O$6,[1]DataEx!$7:$7,0))</f>
        <v>57402321.350000001</v>
      </c>
      <c r="P15" s="165">
        <f>+INDEX([1]DataEx!$1:$1048576,MATCH('2018'!$A15,[1]DataEx!$D:$D,0),MATCH('2018'!P$6,[1]DataEx!$7:$7,0))</f>
        <v>56740213.189999998</v>
      </c>
      <c r="Q15" s="165">
        <f>+INDEX([1]DataEx!$1:$1048576,MATCH('2018'!$A15,[1]DataEx!$D:$D,0),MATCH('2018'!Q$6,[1]DataEx!$7:$7,0))</f>
        <v>47812481.689999998</v>
      </c>
      <c r="R15" s="165">
        <f>+INDEX([1]DataEx!$1:$1048576,MATCH('2018'!$A15,[1]DataEx!$D:$D,0),MATCH('2018'!R$6,[1]DataEx!$7:$7,0))</f>
        <v>50892268.439999998</v>
      </c>
      <c r="S15" s="404">
        <f t="shared" si="3"/>
        <v>616913678.91000009</v>
      </c>
      <c r="T15" s="389">
        <f t="shared" si="4"/>
        <v>0.13229604984420337</v>
      </c>
    </row>
    <row r="16" spans="1:20">
      <c r="A16" s="152">
        <v>7115</v>
      </c>
      <c r="B16" s="511" t="s">
        <v>33</v>
      </c>
      <c r="C16" s="512"/>
      <c r="D16" s="512"/>
      <c r="E16" s="512"/>
      <c r="F16" s="512"/>
      <c r="G16" s="165">
        <f>+INDEX([1]DataEx!$1:$1048576,MATCH('2018'!$A16,[1]DataEx!$D:$D,0),MATCH('2018'!G$6,[1]DataEx!$7:$7,0))</f>
        <v>13370061.67</v>
      </c>
      <c r="H16" s="165">
        <f>+INDEX([1]DataEx!$1:$1048576,MATCH('2018'!$A16,[1]DataEx!$D:$D,0),MATCH('2018'!H$6,[1]DataEx!$7:$7,0))</f>
        <v>13585674.48</v>
      </c>
      <c r="I16" s="165">
        <f>+INDEX([1]DataEx!$1:$1048576,MATCH('2018'!$A16,[1]DataEx!$D:$D,0),MATCH('2018'!I$6,[1]DataEx!$7:$7,0))</f>
        <v>13376493.630000001</v>
      </c>
      <c r="J16" s="165">
        <f>+INDEX([1]DataEx!$1:$1048576,MATCH('2018'!$A16,[1]DataEx!$D:$D,0),MATCH('2018'!J$6,[1]DataEx!$7:$7,0))</f>
        <v>16425170.310000001</v>
      </c>
      <c r="K16" s="165">
        <f>+INDEX([1]DataEx!$1:$1048576,MATCH('2018'!$A16,[1]DataEx!$D:$D,0),MATCH('2018'!K$6,[1]DataEx!$7:$7,0))</f>
        <v>19160303.329999998</v>
      </c>
      <c r="L16" s="165">
        <f>+INDEX([1]DataEx!$1:$1048576,MATCH('2018'!$A16,[1]DataEx!$D:$D,0),MATCH('2018'!L$6,[1]DataEx!$7:$7,0))</f>
        <v>18124078.879999999</v>
      </c>
      <c r="M16" s="165">
        <f>+INDEX([1]DataEx!$1:$1048576,MATCH('2018'!$A16,[1]DataEx!$D:$D,0),MATCH('2018'!M$6,[1]DataEx!$7:$7,0))</f>
        <v>21799989.129999999</v>
      </c>
      <c r="N16" s="165">
        <f>+INDEX([1]DataEx!$1:$1048576,MATCH('2018'!$A16,[1]DataEx!$D:$D,0),MATCH('2018'!N$6,[1]DataEx!$7:$7,0))</f>
        <v>25150486.629999999</v>
      </c>
      <c r="O16" s="165">
        <f>+INDEX([1]DataEx!$1:$1048576,MATCH('2018'!$A16,[1]DataEx!$D:$D,0),MATCH('2018'!O$6,[1]DataEx!$7:$7,0))</f>
        <v>25504339.800000001</v>
      </c>
      <c r="P16" s="165">
        <f>+INDEX([1]DataEx!$1:$1048576,MATCH('2018'!$A16,[1]DataEx!$D:$D,0),MATCH('2018'!P$6,[1]DataEx!$7:$7,0))</f>
        <v>18141856.039999999</v>
      </c>
      <c r="Q16" s="165">
        <f>+INDEX([1]DataEx!$1:$1048576,MATCH('2018'!$A16,[1]DataEx!$D:$D,0),MATCH('2018'!Q$6,[1]DataEx!$7:$7,0))</f>
        <v>19778303.699999999</v>
      </c>
      <c r="R16" s="165">
        <f>+INDEX([1]DataEx!$1:$1048576,MATCH('2018'!$A16,[1]DataEx!$D:$D,0),MATCH('2018'!R$6,[1]DataEx!$7:$7,0))</f>
        <v>16761286.810000001</v>
      </c>
      <c r="S16" s="404">
        <f t="shared" si="3"/>
        <v>221178044.41</v>
      </c>
      <c r="T16" s="389">
        <f t="shared" si="4"/>
        <v>4.7431241335755166E-2</v>
      </c>
    </row>
    <row r="17" spans="1:25">
      <c r="A17" s="152">
        <v>7116</v>
      </c>
      <c r="B17" s="511" t="s">
        <v>35</v>
      </c>
      <c r="C17" s="512"/>
      <c r="D17" s="512"/>
      <c r="E17" s="512"/>
      <c r="F17" s="512"/>
      <c r="G17" s="165">
        <f>+INDEX([1]DataEx!$1:$1048576,MATCH('2018'!$A17,[1]DataEx!$D:$D,0),MATCH('2018'!G$6,[1]DataEx!$7:$7,0))</f>
        <v>1218936.71</v>
      </c>
      <c r="H17" s="165">
        <f>+INDEX([1]DataEx!$1:$1048576,MATCH('2018'!$A17,[1]DataEx!$D:$D,0),MATCH('2018'!H$6,[1]DataEx!$7:$7,0))</f>
        <v>1678360</v>
      </c>
      <c r="I17" s="165">
        <f>+INDEX([1]DataEx!$1:$1048576,MATCH('2018'!$A17,[1]DataEx!$D:$D,0),MATCH('2018'!I$6,[1]DataEx!$7:$7,0))</f>
        <v>2228428.98</v>
      </c>
      <c r="J17" s="165">
        <f>+INDEX([1]DataEx!$1:$1048576,MATCH('2018'!$A17,[1]DataEx!$D:$D,0),MATCH('2018'!J$6,[1]DataEx!$7:$7,0))</f>
        <v>2192466.4500000002</v>
      </c>
      <c r="K17" s="165">
        <f>+INDEX([1]DataEx!$1:$1048576,MATCH('2018'!$A17,[1]DataEx!$D:$D,0),MATCH('2018'!K$6,[1]DataEx!$7:$7,0))</f>
        <v>2597651.13</v>
      </c>
      <c r="L17" s="165">
        <f>+INDEX([1]DataEx!$1:$1048576,MATCH('2018'!$A17,[1]DataEx!$D:$D,0),MATCH('2018'!L$6,[1]DataEx!$7:$7,0))</f>
        <v>2330703.23</v>
      </c>
      <c r="M17" s="165">
        <f>+INDEX([1]DataEx!$1:$1048576,MATCH('2018'!$A17,[1]DataEx!$D:$D,0),MATCH('2018'!M$6,[1]DataEx!$7:$7,0))</f>
        <v>2801895.93</v>
      </c>
      <c r="N17" s="165">
        <f>+INDEX([1]DataEx!$1:$1048576,MATCH('2018'!$A17,[1]DataEx!$D:$D,0),MATCH('2018'!N$6,[1]DataEx!$7:$7,0))</f>
        <v>2858882.98</v>
      </c>
      <c r="O17" s="165">
        <f>+INDEX([1]DataEx!$1:$1048576,MATCH('2018'!$A17,[1]DataEx!$D:$D,0),MATCH('2018'!O$6,[1]DataEx!$7:$7,0))</f>
        <v>2205218.35</v>
      </c>
      <c r="P17" s="165">
        <f>+INDEX([1]DataEx!$1:$1048576,MATCH('2018'!$A17,[1]DataEx!$D:$D,0),MATCH('2018'!P$6,[1]DataEx!$7:$7,0))</f>
        <v>2570061.1800000002</v>
      </c>
      <c r="Q17" s="165">
        <f>+INDEX([1]DataEx!$1:$1048576,MATCH('2018'!$A17,[1]DataEx!$D:$D,0),MATCH('2018'!Q$6,[1]DataEx!$7:$7,0))</f>
        <v>1901910.24</v>
      </c>
      <c r="R17" s="165">
        <f>+INDEX([1]DataEx!$1:$1048576,MATCH('2018'!$A17,[1]DataEx!$D:$D,0),MATCH('2018'!R$6,[1]DataEx!$7:$7,0))</f>
        <v>2050376.81</v>
      </c>
      <c r="S17" s="404">
        <f t="shared" si="3"/>
        <v>26634891.989999998</v>
      </c>
      <c r="T17" s="389">
        <f t="shared" si="4"/>
        <v>5.7118055876632214E-3</v>
      </c>
    </row>
    <row r="18" spans="1:25">
      <c r="A18" s="152">
        <v>7118</v>
      </c>
      <c r="B18" s="511" t="s">
        <v>724</v>
      </c>
      <c r="C18" s="512"/>
      <c r="D18" s="512"/>
      <c r="E18" s="512"/>
      <c r="F18" s="512"/>
      <c r="G18" s="165">
        <f>+INDEX([1]DataEx!$1:$1048576,MATCH('2018'!$A18,[1]DataEx!$D:$D,0),MATCH('2018'!G$6,[1]DataEx!$7:$7,0))</f>
        <v>714376.2</v>
      </c>
      <c r="H18" s="165">
        <f>+INDEX([1]DataEx!$1:$1048576,MATCH('2018'!$A18,[1]DataEx!$D:$D,0),MATCH('2018'!H$6,[1]DataEx!$7:$7,0))</f>
        <v>607913.56999999995</v>
      </c>
      <c r="I18" s="165">
        <f>+INDEX([1]DataEx!$1:$1048576,MATCH('2018'!$A18,[1]DataEx!$D:$D,0),MATCH('2018'!I$6,[1]DataEx!$7:$7,0))</f>
        <v>679214.74</v>
      </c>
      <c r="J18" s="165">
        <f>+INDEX([1]DataEx!$1:$1048576,MATCH('2018'!$A18,[1]DataEx!$D:$D,0),MATCH('2018'!J$6,[1]DataEx!$7:$7,0))</f>
        <v>726283.06</v>
      </c>
      <c r="K18" s="165">
        <f>+INDEX([1]DataEx!$1:$1048576,MATCH('2018'!$A18,[1]DataEx!$D:$D,0),MATCH('2018'!K$6,[1]DataEx!$7:$7,0))</f>
        <v>742764.21</v>
      </c>
      <c r="L18" s="165">
        <f>+INDEX([1]DataEx!$1:$1048576,MATCH('2018'!$A18,[1]DataEx!$D:$D,0),MATCH('2018'!L$6,[1]DataEx!$7:$7,0))</f>
        <v>918480.01</v>
      </c>
      <c r="M18" s="165">
        <f>+INDEX([1]DataEx!$1:$1048576,MATCH('2018'!$A18,[1]DataEx!$D:$D,0),MATCH('2018'!M$6,[1]DataEx!$7:$7,0))</f>
        <v>862142.09</v>
      </c>
      <c r="N18" s="165">
        <f>+INDEX([1]DataEx!$1:$1048576,MATCH('2018'!$A18,[1]DataEx!$D:$D,0),MATCH('2018'!N$6,[1]DataEx!$7:$7,0))</f>
        <v>844808.84</v>
      </c>
      <c r="O18" s="165">
        <f>+INDEX([1]DataEx!$1:$1048576,MATCH('2018'!$A18,[1]DataEx!$D:$D,0),MATCH('2018'!O$6,[1]DataEx!$7:$7,0))</f>
        <v>807995.68</v>
      </c>
      <c r="P18" s="165">
        <f>+INDEX([1]DataEx!$1:$1048576,MATCH('2018'!$A18,[1]DataEx!$D:$D,0),MATCH('2018'!P$6,[1]DataEx!$7:$7,0))</f>
        <v>779773.24</v>
      </c>
      <c r="Q18" s="165">
        <f>+INDEX([1]DataEx!$1:$1048576,MATCH('2018'!$A18,[1]DataEx!$D:$D,0),MATCH('2018'!Q$6,[1]DataEx!$7:$7,0))</f>
        <v>794381.73</v>
      </c>
      <c r="R18" s="165">
        <f>+INDEX([1]DataEx!$1:$1048576,MATCH('2018'!$A18,[1]DataEx!$D:$D,0),MATCH('2018'!R$6,[1]DataEx!$7:$7,0))</f>
        <v>835497.61</v>
      </c>
      <c r="S18" s="404">
        <f t="shared" si="3"/>
        <v>9313630.9799999986</v>
      </c>
      <c r="T18" s="389">
        <f t="shared" si="4"/>
        <v>1.9972917289460082E-3</v>
      </c>
    </row>
    <row r="19" spans="1:25">
      <c r="A19" s="152">
        <v>712</v>
      </c>
      <c r="B19" s="521" t="s">
        <v>39</v>
      </c>
      <c r="C19" s="522"/>
      <c r="D19" s="522"/>
      <c r="E19" s="522"/>
      <c r="F19" s="522"/>
      <c r="G19" s="171">
        <f>+INDEX([1]DataEx!$1:$1048576,MATCH('2018'!$A19,[1]DataEx!$D:$D,0),MATCH('2018'!G$6,[1]DataEx!$7:$7,0))</f>
        <v>14572676.99</v>
      </c>
      <c r="H19" s="171">
        <f>+INDEX([1]DataEx!$1:$1048576,MATCH('2018'!$A19,[1]DataEx!$D:$D,0),MATCH('2018'!H$6,[1]DataEx!$7:$7,0))</f>
        <v>36938118.07</v>
      </c>
      <c r="I19" s="171">
        <f>+INDEX([1]DataEx!$1:$1048576,MATCH('2018'!$A19,[1]DataEx!$D:$D,0),MATCH('2018'!I$6,[1]DataEx!$7:$7,0))</f>
        <v>43053255.969999999</v>
      </c>
      <c r="J19" s="171">
        <f>+INDEX([1]DataEx!$1:$1048576,MATCH('2018'!$A19,[1]DataEx!$D:$D,0),MATCH('2018'!J$6,[1]DataEx!$7:$7,0))</f>
        <v>41029948</v>
      </c>
      <c r="K19" s="171">
        <f>+INDEX([1]DataEx!$1:$1048576,MATCH('2018'!$A19,[1]DataEx!$D:$D,0),MATCH('2018'!K$6,[1]DataEx!$7:$7,0))</f>
        <v>40388291.549999997</v>
      </c>
      <c r="L19" s="171">
        <f>+INDEX([1]DataEx!$1:$1048576,MATCH('2018'!$A19,[1]DataEx!$D:$D,0),MATCH('2018'!L$6,[1]DataEx!$7:$7,0))</f>
        <v>42077356.240000002</v>
      </c>
      <c r="M19" s="171">
        <f>+INDEX([1]DataEx!$1:$1048576,MATCH('2018'!$A19,[1]DataEx!$D:$D,0),MATCH('2018'!M$6,[1]DataEx!$7:$7,0))</f>
        <v>45673467.219999999</v>
      </c>
      <c r="N19" s="171">
        <f>+INDEX([1]DataEx!$1:$1048576,MATCH('2018'!$A19,[1]DataEx!$D:$D,0),MATCH('2018'!N$6,[1]DataEx!$7:$7,0))</f>
        <v>45633852.549999997</v>
      </c>
      <c r="O19" s="171">
        <f>+INDEX([1]DataEx!$1:$1048576,MATCH('2018'!$A19,[1]DataEx!$D:$D,0),MATCH('2018'!O$6,[1]DataEx!$7:$7,0))</f>
        <v>41964422.920000002</v>
      </c>
      <c r="P19" s="171">
        <f>+INDEX([1]DataEx!$1:$1048576,MATCH('2018'!$A19,[1]DataEx!$D:$D,0),MATCH('2018'!P$6,[1]DataEx!$7:$7,0))</f>
        <v>47821348.07</v>
      </c>
      <c r="Q19" s="171">
        <f>+INDEX([1]DataEx!$1:$1048576,MATCH('2018'!$A19,[1]DataEx!$D:$D,0),MATCH('2018'!Q$6,[1]DataEx!$7:$7,0))</f>
        <v>44976968.909999996</v>
      </c>
      <c r="R19" s="171">
        <f>+INDEX([1]DataEx!$1:$1048576,MATCH('2018'!$A19,[1]DataEx!$D:$D,0),MATCH('2018'!R$6,[1]DataEx!$7:$7,0))</f>
        <v>80310407.909999996</v>
      </c>
      <c r="S19" s="405">
        <f t="shared" si="3"/>
        <v>524440114.39999998</v>
      </c>
      <c r="T19" s="390">
        <f t="shared" si="4"/>
        <v>0.11246525711271184</v>
      </c>
    </row>
    <row r="20" spans="1:25">
      <c r="A20" s="152">
        <v>7121</v>
      </c>
      <c r="B20" s="511" t="s">
        <v>41</v>
      </c>
      <c r="C20" s="512"/>
      <c r="D20" s="512"/>
      <c r="E20" s="512"/>
      <c r="F20" s="512"/>
      <c r="G20" s="165">
        <f>+INDEX([1]DataEx!$1:$1048576,MATCH('2018'!$A20,[1]DataEx!$D:$D,0),MATCH('2018'!G$6,[1]DataEx!$7:$7,0))</f>
        <v>8994145.9900000002</v>
      </c>
      <c r="H20" s="165">
        <f>+INDEX([1]DataEx!$1:$1048576,MATCH('2018'!$A20,[1]DataEx!$D:$D,0),MATCH('2018'!H$6,[1]DataEx!$7:$7,0))</f>
        <v>22424749.280000001</v>
      </c>
      <c r="I20" s="165">
        <f>+INDEX([1]DataEx!$1:$1048576,MATCH('2018'!$A20,[1]DataEx!$D:$D,0),MATCH('2018'!I$6,[1]DataEx!$7:$7,0))</f>
        <v>26103027.100000001</v>
      </c>
      <c r="J20" s="165">
        <f>+INDEX([1]DataEx!$1:$1048576,MATCH('2018'!$A20,[1]DataEx!$D:$D,0),MATCH('2018'!J$6,[1]DataEx!$7:$7,0))</f>
        <v>24891690.100000001</v>
      </c>
      <c r="K20" s="165">
        <f>+INDEX([1]DataEx!$1:$1048576,MATCH('2018'!$A20,[1]DataEx!$D:$D,0),MATCH('2018'!K$6,[1]DataEx!$7:$7,0))</f>
        <v>24475000.460000001</v>
      </c>
      <c r="L20" s="165">
        <f>+INDEX([1]DataEx!$1:$1048576,MATCH('2018'!$A20,[1]DataEx!$D:$D,0),MATCH('2018'!L$6,[1]DataEx!$7:$7,0))</f>
        <v>25149415.170000002</v>
      </c>
      <c r="M20" s="165">
        <f>+INDEX([1]DataEx!$1:$1048576,MATCH('2018'!$A20,[1]DataEx!$D:$D,0),MATCH('2018'!M$6,[1]DataEx!$7:$7,0))</f>
        <v>27081123.02</v>
      </c>
      <c r="N20" s="165">
        <f>+INDEX([1]DataEx!$1:$1048576,MATCH('2018'!$A20,[1]DataEx!$D:$D,0),MATCH('2018'!N$6,[1]DataEx!$7:$7,0))</f>
        <v>27031179.09</v>
      </c>
      <c r="O20" s="165">
        <f>+INDEX([1]DataEx!$1:$1048576,MATCH('2018'!$A20,[1]DataEx!$D:$D,0),MATCH('2018'!O$6,[1]DataEx!$7:$7,0))</f>
        <v>25382505.710000001</v>
      </c>
      <c r="P20" s="165">
        <f>+INDEX([1]DataEx!$1:$1048576,MATCH('2018'!$A20,[1]DataEx!$D:$D,0),MATCH('2018'!P$6,[1]DataEx!$7:$7,0))</f>
        <v>29472537.77</v>
      </c>
      <c r="Q20" s="165">
        <f>+INDEX([1]DataEx!$1:$1048576,MATCH('2018'!$A20,[1]DataEx!$D:$D,0),MATCH('2018'!Q$6,[1]DataEx!$7:$7,0))</f>
        <v>27715796.140000001</v>
      </c>
      <c r="R20" s="165">
        <f>+INDEX([1]DataEx!$1:$1048576,MATCH('2018'!$A20,[1]DataEx!$D:$D,0),MATCH('2018'!R$6,[1]DataEx!$7:$7,0))</f>
        <v>48261788.450000003</v>
      </c>
      <c r="S20" s="404">
        <f t="shared" si="3"/>
        <v>316982958.28000003</v>
      </c>
      <c r="T20" s="389">
        <f t="shared" si="4"/>
        <v>6.7976436059041898E-2</v>
      </c>
    </row>
    <row r="21" spans="1:25">
      <c r="A21" s="152">
        <v>7122</v>
      </c>
      <c r="B21" s="511" t="s">
        <v>43</v>
      </c>
      <c r="C21" s="512"/>
      <c r="D21" s="512"/>
      <c r="E21" s="512"/>
      <c r="F21" s="512"/>
      <c r="G21" s="165">
        <f>+INDEX([1]DataEx!$1:$1048576,MATCH('2018'!$A21,[1]DataEx!$D:$D,0),MATCH('2018'!G$6,[1]DataEx!$7:$7,0))</f>
        <v>4907250.76</v>
      </c>
      <c r="H21" s="165">
        <f>+INDEX([1]DataEx!$1:$1048576,MATCH('2018'!$A21,[1]DataEx!$D:$D,0),MATCH('2018'!H$6,[1]DataEx!$7:$7,0))</f>
        <v>12702016.77</v>
      </c>
      <c r="I21" s="165">
        <f>+INDEX([1]DataEx!$1:$1048576,MATCH('2018'!$A21,[1]DataEx!$D:$D,0),MATCH('2018'!I$6,[1]DataEx!$7:$7,0))</f>
        <v>14741947.74</v>
      </c>
      <c r="J21" s="165">
        <f>+INDEX([1]DataEx!$1:$1048576,MATCH('2018'!$A21,[1]DataEx!$D:$D,0),MATCH('2018'!J$6,[1]DataEx!$7:$7,0))</f>
        <v>14077229.140000001</v>
      </c>
      <c r="K21" s="165">
        <f>+INDEX([1]DataEx!$1:$1048576,MATCH('2018'!$A21,[1]DataEx!$D:$D,0),MATCH('2018'!K$6,[1]DataEx!$7:$7,0))</f>
        <v>13944751.890000001</v>
      </c>
      <c r="L21" s="165">
        <f>+INDEX([1]DataEx!$1:$1048576,MATCH('2018'!$A21,[1]DataEx!$D:$D,0),MATCH('2018'!L$6,[1]DataEx!$7:$7,0))</f>
        <v>14898396.42</v>
      </c>
      <c r="M21" s="165">
        <f>+INDEX([1]DataEx!$1:$1048576,MATCH('2018'!$A21,[1]DataEx!$D:$D,0),MATCH('2018'!M$6,[1]DataEx!$7:$7,0))</f>
        <v>16253748.59</v>
      </c>
      <c r="N21" s="165">
        <f>+INDEX([1]DataEx!$1:$1048576,MATCH('2018'!$A21,[1]DataEx!$D:$D,0),MATCH('2018'!N$6,[1]DataEx!$7:$7,0))</f>
        <v>16257992.279999999</v>
      </c>
      <c r="O21" s="165">
        <f>+INDEX([1]DataEx!$1:$1048576,MATCH('2018'!$A21,[1]DataEx!$D:$D,0),MATCH('2018'!O$6,[1]DataEx!$7:$7,0))</f>
        <v>14479735.869999999</v>
      </c>
      <c r="P21" s="165">
        <f>+INDEX([1]DataEx!$1:$1048576,MATCH('2018'!$A21,[1]DataEx!$D:$D,0),MATCH('2018'!P$6,[1]DataEx!$7:$7,0))</f>
        <v>16132677.16</v>
      </c>
      <c r="Q21" s="165">
        <f>+INDEX([1]DataEx!$1:$1048576,MATCH('2018'!$A21,[1]DataEx!$D:$D,0),MATCH('2018'!Q$6,[1]DataEx!$7:$7,0))</f>
        <v>15297077.039999999</v>
      </c>
      <c r="R21" s="165">
        <f>+INDEX([1]DataEx!$1:$1048576,MATCH('2018'!$A21,[1]DataEx!$D:$D,0),MATCH('2018'!R$6,[1]DataEx!$7:$7,0))</f>
        <v>28352941.690000001</v>
      </c>
      <c r="S21" s="404">
        <f t="shared" si="3"/>
        <v>182045765.34999999</v>
      </c>
      <c r="T21" s="389">
        <f t="shared" si="4"/>
        <v>3.9039393143661019E-2</v>
      </c>
    </row>
    <row r="22" spans="1:25">
      <c r="A22" s="152">
        <v>7123</v>
      </c>
      <c r="B22" s="511" t="s">
        <v>45</v>
      </c>
      <c r="C22" s="512"/>
      <c r="D22" s="512"/>
      <c r="E22" s="512"/>
      <c r="F22" s="512"/>
      <c r="G22" s="165">
        <f>+INDEX([1]DataEx!$1:$1048576,MATCH('2018'!$A22,[1]DataEx!$D:$D,0),MATCH('2018'!G$6,[1]DataEx!$7:$7,0))</f>
        <v>365962.97</v>
      </c>
      <c r="H22" s="165">
        <f>+INDEX([1]DataEx!$1:$1048576,MATCH('2018'!$A22,[1]DataEx!$D:$D,0),MATCH('2018'!H$6,[1]DataEx!$7:$7,0))</f>
        <v>960588.74</v>
      </c>
      <c r="I22" s="165">
        <f>+INDEX([1]DataEx!$1:$1048576,MATCH('2018'!$A22,[1]DataEx!$D:$D,0),MATCH('2018'!I$6,[1]DataEx!$7:$7,0))</f>
        <v>1116426.95</v>
      </c>
      <c r="J22" s="165">
        <f>+INDEX([1]DataEx!$1:$1048576,MATCH('2018'!$A22,[1]DataEx!$D:$D,0),MATCH('2018'!J$6,[1]DataEx!$7:$7,0))</f>
        <v>1036934.31</v>
      </c>
      <c r="K22" s="165">
        <f>+INDEX([1]DataEx!$1:$1048576,MATCH('2018'!$A22,[1]DataEx!$D:$D,0),MATCH('2018'!K$6,[1]DataEx!$7:$7,0))</f>
        <v>1027117.44</v>
      </c>
      <c r="L22" s="165">
        <f>+INDEX([1]DataEx!$1:$1048576,MATCH('2018'!$A22,[1]DataEx!$D:$D,0),MATCH('2018'!L$6,[1]DataEx!$7:$7,0))</f>
        <v>1092483.07</v>
      </c>
      <c r="M22" s="165">
        <f>+INDEX([1]DataEx!$1:$1048576,MATCH('2018'!$A22,[1]DataEx!$D:$D,0),MATCH('2018'!M$6,[1]DataEx!$7:$7,0))</f>
        <v>1188738.43</v>
      </c>
      <c r="N22" s="165">
        <f>+INDEX([1]DataEx!$1:$1048576,MATCH('2018'!$A22,[1]DataEx!$D:$D,0),MATCH('2018'!N$6,[1]DataEx!$7:$7,0))</f>
        <v>1194470.45</v>
      </c>
      <c r="O22" s="165">
        <f>+INDEX([1]DataEx!$1:$1048576,MATCH('2018'!$A22,[1]DataEx!$D:$D,0),MATCH('2018'!O$6,[1]DataEx!$7:$7,0))</f>
        <v>1084116.54</v>
      </c>
      <c r="P22" s="165">
        <f>+INDEX([1]DataEx!$1:$1048576,MATCH('2018'!$A22,[1]DataEx!$D:$D,0),MATCH('2018'!P$6,[1]DataEx!$7:$7,0))</f>
        <v>1217359.6499999999</v>
      </c>
      <c r="Q22" s="165">
        <f>+INDEX([1]DataEx!$1:$1048576,MATCH('2018'!$A22,[1]DataEx!$D:$D,0),MATCH('2018'!Q$6,[1]DataEx!$7:$7,0))</f>
        <v>1157240.48</v>
      </c>
      <c r="R22" s="165">
        <f>+INDEX([1]DataEx!$1:$1048576,MATCH('2018'!$A22,[1]DataEx!$D:$D,0),MATCH('2018'!R$6,[1]DataEx!$7:$7,0))</f>
        <v>2149158.34</v>
      </c>
      <c r="S22" s="404">
        <f t="shared" si="3"/>
        <v>13590597.370000001</v>
      </c>
      <c r="T22" s="389">
        <f t="shared" si="4"/>
        <v>2.9144796242009125E-3</v>
      </c>
    </row>
    <row r="23" spans="1:25">
      <c r="A23" s="152">
        <v>7124</v>
      </c>
      <c r="B23" s="511" t="s">
        <v>47</v>
      </c>
      <c r="C23" s="512"/>
      <c r="D23" s="512"/>
      <c r="E23" s="512"/>
      <c r="F23" s="512"/>
      <c r="G23" s="165">
        <f>+INDEX([1]DataEx!$1:$1048576,MATCH('2018'!$A23,[1]DataEx!$D:$D,0),MATCH('2018'!G$6,[1]DataEx!$7:$7,0))</f>
        <v>305317.27</v>
      </c>
      <c r="H23" s="165">
        <f>+INDEX([1]DataEx!$1:$1048576,MATCH('2018'!$A23,[1]DataEx!$D:$D,0),MATCH('2018'!H$6,[1]DataEx!$7:$7,0))</f>
        <v>850763.28</v>
      </c>
      <c r="I23" s="165">
        <f>+INDEX([1]DataEx!$1:$1048576,MATCH('2018'!$A23,[1]DataEx!$D:$D,0),MATCH('2018'!I$6,[1]DataEx!$7:$7,0))</f>
        <v>1091854.18</v>
      </c>
      <c r="J23" s="165">
        <f>+INDEX([1]DataEx!$1:$1048576,MATCH('2018'!$A23,[1]DataEx!$D:$D,0),MATCH('2018'!J$6,[1]DataEx!$7:$7,0))</f>
        <v>1024094.45</v>
      </c>
      <c r="K23" s="165">
        <f>+INDEX([1]DataEx!$1:$1048576,MATCH('2018'!$A23,[1]DataEx!$D:$D,0),MATCH('2018'!K$6,[1]DataEx!$7:$7,0))</f>
        <v>941421.76</v>
      </c>
      <c r="L23" s="165">
        <f>+INDEX([1]DataEx!$1:$1048576,MATCH('2018'!$A23,[1]DataEx!$D:$D,0),MATCH('2018'!L$6,[1]DataEx!$7:$7,0))</f>
        <v>937061.58</v>
      </c>
      <c r="M23" s="165">
        <f>+INDEX([1]DataEx!$1:$1048576,MATCH('2018'!$A23,[1]DataEx!$D:$D,0),MATCH('2018'!M$6,[1]DataEx!$7:$7,0))</f>
        <v>1149857.18</v>
      </c>
      <c r="N23" s="165">
        <f>+INDEX([1]DataEx!$1:$1048576,MATCH('2018'!$A23,[1]DataEx!$D:$D,0),MATCH('2018'!N$6,[1]DataEx!$7:$7,0))</f>
        <v>1150210.73</v>
      </c>
      <c r="O23" s="165">
        <f>+INDEX([1]DataEx!$1:$1048576,MATCH('2018'!$A23,[1]DataEx!$D:$D,0),MATCH('2018'!O$6,[1]DataEx!$7:$7,0))</f>
        <v>1018064.8</v>
      </c>
      <c r="P23" s="165">
        <f>+INDEX([1]DataEx!$1:$1048576,MATCH('2018'!$A23,[1]DataEx!$D:$D,0),MATCH('2018'!P$6,[1]DataEx!$7:$7,0))</f>
        <v>998773.49</v>
      </c>
      <c r="Q23" s="165">
        <f>+INDEX([1]DataEx!$1:$1048576,MATCH('2018'!$A23,[1]DataEx!$D:$D,0),MATCH('2018'!Q$6,[1]DataEx!$7:$7,0))</f>
        <v>806855.25</v>
      </c>
      <c r="R23" s="165">
        <f>+INDEX([1]DataEx!$1:$1048576,MATCH('2018'!$A23,[1]DataEx!$D:$D,0),MATCH('2018'!R$6,[1]DataEx!$7:$7,0))</f>
        <v>1546519.43</v>
      </c>
      <c r="S23" s="404">
        <f t="shared" si="3"/>
        <v>11820793.4</v>
      </c>
      <c r="T23" s="389">
        <f t="shared" si="4"/>
        <v>2.5349482858080304E-3</v>
      </c>
      <c r="Y23" s="319"/>
    </row>
    <row r="24" spans="1:25">
      <c r="A24" s="152">
        <v>713</v>
      </c>
      <c r="B24" s="513" t="s">
        <v>49</v>
      </c>
      <c r="C24" s="514"/>
      <c r="D24" s="514"/>
      <c r="E24" s="514"/>
      <c r="F24" s="514"/>
      <c r="G24" s="177">
        <f>+INDEX([1]DataEx!$1:$1048576,MATCH('2018'!$A24,[1]DataEx!$D:$D,0),MATCH('2018'!G$6,[1]DataEx!$7:$7,0))</f>
        <v>814937.81</v>
      </c>
      <c r="H24" s="177">
        <f>+INDEX([1]DataEx!$1:$1048576,MATCH('2018'!$A24,[1]DataEx!$D:$D,0),MATCH('2018'!H$6,[1]DataEx!$7:$7,0))</f>
        <v>993423.94</v>
      </c>
      <c r="I24" s="177">
        <f>+INDEX([1]DataEx!$1:$1048576,MATCH('2018'!$A24,[1]DataEx!$D:$D,0),MATCH('2018'!I$6,[1]DataEx!$7:$7,0))</f>
        <v>1111103.6599999999</v>
      </c>
      <c r="J24" s="177">
        <f>+INDEX([1]DataEx!$1:$1048576,MATCH('2018'!$A24,[1]DataEx!$D:$D,0),MATCH('2018'!J$6,[1]DataEx!$7:$7,0))</f>
        <v>1198538.77</v>
      </c>
      <c r="K24" s="177">
        <f>+INDEX([1]DataEx!$1:$1048576,MATCH('2018'!$A24,[1]DataEx!$D:$D,0),MATCH('2018'!K$6,[1]DataEx!$7:$7,0))</f>
        <v>1382138.78</v>
      </c>
      <c r="L24" s="177">
        <f>+INDEX([1]DataEx!$1:$1048576,MATCH('2018'!$A24,[1]DataEx!$D:$D,0),MATCH('2018'!L$6,[1]DataEx!$7:$7,0))</f>
        <v>1616613.01</v>
      </c>
      <c r="M24" s="177">
        <f>+INDEX([1]DataEx!$1:$1048576,MATCH('2018'!$A24,[1]DataEx!$D:$D,0),MATCH('2018'!M$6,[1]DataEx!$7:$7,0))</f>
        <v>2005608.26</v>
      </c>
      <c r="N24" s="177">
        <f>+INDEX([1]DataEx!$1:$1048576,MATCH('2018'!$A24,[1]DataEx!$D:$D,0),MATCH('2018'!N$6,[1]DataEx!$7:$7,0))</f>
        <v>1882210.04</v>
      </c>
      <c r="O24" s="177">
        <f>+INDEX([1]DataEx!$1:$1048576,MATCH('2018'!$A24,[1]DataEx!$D:$D,0),MATCH('2018'!O$6,[1]DataEx!$7:$7,0))</f>
        <v>1545122.56</v>
      </c>
      <c r="P24" s="177">
        <f>+INDEX([1]DataEx!$1:$1048576,MATCH('2018'!$A24,[1]DataEx!$D:$D,0),MATCH('2018'!P$6,[1]DataEx!$7:$7,0))</f>
        <v>1572482.29</v>
      </c>
      <c r="Q24" s="177">
        <f>+INDEX([1]DataEx!$1:$1048576,MATCH('2018'!$A24,[1]DataEx!$D:$D,0),MATCH('2018'!Q$6,[1]DataEx!$7:$7,0))</f>
        <v>1331866.75</v>
      </c>
      <c r="R24" s="246">
        <f>+INDEX([1]DataEx!$1:$1048576,MATCH('2018'!$A24,[1]DataEx!$D:$D,0),MATCH('2018'!R$6,[1]DataEx!$7:$7,0))</f>
        <v>1446961.78</v>
      </c>
      <c r="S24" s="405">
        <f t="shared" si="3"/>
        <v>16901007.650000002</v>
      </c>
      <c r="T24" s="390">
        <f t="shared" si="4"/>
        <v>3.6243912672389582E-3</v>
      </c>
      <c r="Y24" s="319"/>
    </row>
    <row r="25" spans="1:25">
      <c r="A25" s="152">
        <v>714</v>
      </c>
      <c r="B25" s="513" t="s">
        <v>63</v>
      </c>
      <c r="C25" s="514"/>
      <c r="D25" s="514"/>
      <c r="E25" s="514"/>
      <c r="F25" s="514"/>
      <c r="G25" s="177">
        <f>+INDEX([1]DataEx!$1:$1048576,MATCH('2018'!$A25,[1]DataEx!$D:$D,0),MATCH('2018'!G$6,[1]DataEx!$7:$7,0))</f>
        <v>1774503.57</v>
      </c>
      <c r="H25" s="177">
        <f>+INDEX([1]DataEx!$1:$1048576,MATCH('2018'!$A25,[1]DataEx!$D:$D,0),MATCH('2018'!H$6,[1]DataEx!$7:$7,0))</f>
        <v>1885893.46</v>
      </c>
      <c r="I25" s="177">
        <f>+INDEX([1]DataEx!$1:$1048576,MATCH('2018'!$A25,[1]DataEx!$D:$D,0),MATCH('2018'!I$6,[1]DataEx!$7:$7,0))</f>
        <v>2001213.06</v>
      </c>
      <c r="J25" s="177">
        <f>+INDEX([1]DataEx!$1:$1048576,MATCH('2018'!$A25,[1]DataEx!$D:$D,0),MATCH('2018'!J$6,[1]DataEx!$7:$7,0))</f>
        <v>2389766.7799999998</v>
      </c>
      <c r="K25" s="177">
        <f>+INDEX([1]DataEx!$1:$1048576,MATCH('2018'!$A25,[1]DataEx!$D:$D,0),MATCH('2018'!K$6,[1]DataEx!$7:$7,0))</f>
        <v>1530724.52</v>
      </c>
      <c r="L25" s="177">
        <f>+INDEX([1]DataEx!$1:$1048576,MATCH('2018'!$A25,[1]DataEx!$D:$D,0),MATCH('2018'!L$6,[1]DataEx!$7:$7,0))</f>
        <v>2860047.35</v>
      </c>
      <c r="M25" s="177">
        <f>+INDEX([1]DataEx!$1:$1048576,MATCH('2018'!$A25,[1]DataEx!$D:$D,0),MATCH('2018'!M$6,[1]DataEx!$7:$7,0))</f>
        <v>3039336.91</v>
      </c>
      <c r="N25" s="177">
        <f>+INDEX([1]DataEx!$1:$1048576,MATCH('2018'!$A25,[1]DataEx!$D:$D,0),MATCH('2018'!N$6,[1]DataEx!$7:$7,0))</f>
        <v>1937135.94</v>
      </c>
      <c r="O25" s="177">
        <f>+INDEX([1]DataEx!$1:$1048576,MATCH('2018'!$A25,[1]DataEx!$D:$D,0),MATCH('2018'!O$6,[1]DataEx!$7:$7,0))</f>
        <v>1933671.64</v>
      </c>
      <c r="P25" s="177">
        <f>+INDEX([1]DataEx!$1:$1048576,MATCH('2018'!$A25,[1]DataEx!$D:$D,0),MATCH('2018'!P$6,[1]DataEx!$7:$7,0))</f>
        <v>2347083.83</v>
      </c>
      <c r="Q25" s="177">
        <f>+INDEX([1]DataEx!$1:$1048576,MATCH('2018'!$A25,[1]DataEx!$D:$D,0),MATCH('2018'!Q$6,[1]DataEx!$7:$7,0))</f>
        <v>2034357.41</v>
      </c>
      <c r="R25" s="246">
        <f>+INDEX([1]DataEx!$1:$1048576,MATCH('2018'!$A25,[1]DataEx!$D:$D,0),MATCH('2018'!R$6,[1]DataEx!$7:$7,0))</f>
        <v>2685804.61</v>
      </c>
      <c r="S25" s="405">
        <f t="shared" si="3"/>
        <v>26419539.080000002</v>
      </c>
      <c r="T25" s="390">
        <f t="shared" si="4"/>
        <v>5.6656235361227337E-3</v>
      </c>
      <c r="W25" s="306"/>
    </row>
    <row r="26" spans="1:25">
      <c r="A26" s="152">
        <v>715</v>
      </c>
      <c r="B26" s="513" t="s">
        <v>83</v>
      </c>
      <c r="C26" s="514"/>
      <c r="D26" s="514"/>
      <c r="E26" s="514"/>
      <c r="F26" s="514"/>
      <c r="G26" s="177">
        <f>+INDEX([1]DataEx!$1:$1048576,MATCH('2018'!$A26,[1]DataEx!$D:$D,0),MATCH('2018'!G$6,[1]DataEx!$7:$7,0))</f>
        <v>2425522.83</v>
      </c>
      <c r="H26" s="177">
        <f>+INDEX([1]DataEx!$1:$1048576,MATCH('2018'!$A26,[1]DataEx!$D:$D,0),MATCH('2018'!H$6,[1]DataEx!$7:$7,0))</f>
        <v>1609741.15</v>
      </c>
      <c r="I26" s="177">
        <f>+INDEX([1]DataEx!$1:$1048576,MATCH('2018'!$A26,[1]DataEx!$D:$D,0),MATCH('2018'!I$6,[1]DataEx!$7:$7,0))</f>
        <v>1991465.56</v>
      </c>
      <c r="J26" s="177">
        <f>+INDEX([1]DataEx!$1:$1048576,MATCH('2018'!$A26,[1]DataEx!$D:$D,0),MATCH('2018'!J$6,[1]DataEx!$7:$7,0))</f>
        <v>5482661.4299999997</v>
      </c>
      <c r="K26" s="177">
        <f>+INDEX([1]DataEx!$1:$1048576,MATCH('2018'!$A26,[1]DataEx!$D:$D,0),MATCH('2018'!K$6,[1]DataEx!$7:$7,0))</f>
        <v>2151496.35</v>
      </c>
      <c r="L26" s="177">
        <f>+INDEX([1]DataEx!$1:$1048576,MATCH('2018'!$A26,[1]DataEx!$D:$D,0),MATCH('2018'!L$6,[1]DataEx!$7:$7,0))</f>
        <v>2746748.26</v>
      </c>
      <c r="M26" s="177">
        <f>+INDEX([1]DataEx!$1:$1048576,MATCH('2018'!$A26,[1]DataEx!$D:$D,0),MATCH('2018'!M$6,[1]DataEx!$7:$7,0))</f>
        <v>3904620.91</v>
      </c>
      <c r="N26" s="177">
        <f>+INDEX([1]DataEx!$1:$1048576,MATCH('2018'!$A26,[1]DataEx!$D:$D,0),MATCH('2018'!N$6,[1]DataEx!$7:$7,0))</f>
        <v>3453591.6</v>
      </c>
      <c r="O26" s="177">
        <f>+INDEX([1]DataEx!$1:$1048576,MATCH('2018'!$A26,[1]DataEx!$D:$D,0),MATCH('2018'!O$6,[1]DataEx!$7:$7,0))</f>
        <v>37485104.390000001</v>
      </c>
      <c r="P26" s="177">
        <f>+INDEX([1]DataEx!$1:$1048576,MATCH('2018'!$A26,[1]DataEx!$D:$D,0),MATCH('2018'!P$6,[1]DataEx!$7:$7,0))</f>
        <v>2268381.7599999998</v>
      </c>
      <c r="Q26" s="177">
        <f>+INDEX([1]DataEx!$1:$1048576,MATCH('2018'!$A26,[1]DataEx!$D:$D,0),MATCH('2018'!Q$6,[1]DataEx!$7:$7,0))</f>
        <v>3459602.91</v>
      </c>
      <c r="R26" s="246">
        <f>+INDEX([1]DataEx!$1:$1048576,MATCH('2018'!$A26,[1]DataEx!$D:$D,0),MATCH('2018'!R$6,[1]DataEx!$7:$7,0))</f>
        <v>4336127.47</v>
      </c>
      <c r="S26" s="405">
        <f t="shared" si="3"/>
        <v>71315064.620000005</v>
      </c>
      <c r="T26" s="390">
        <f t="shared" si="4"/>
        <v>1.529338976610131E-2</v>
      </c>
    </row>
    <row r="27" spans="1:25">
      <c r="A27" s="152">
        <v>73</v>
      </c>
      <c r="B27" s="513" t="s">
        <v>101</v>
      </c>
      <c r="C27" s="514"/>
      <c r="D27" s="514"/>
      <c r="E27" s="514"/>
      <c r="F27" s="514"/>
      <c r="G27" s="177">
        <f>+INDEX([1]DataEx!$1:$1048576,MATCH('2018'!$A27,[1]DataEx!$D:$D,0),MATCH('2018'!G$6,[1]DataEx!$7:$7,0))</f>
        <v>172043.05</v>
      </c>
      <c r="H27" s="177">
        <f>+INDEX([1]DataEx!$1:$1048576,MATCH('2018'!$A27,[1]DataEx!$D:$D,0),MATCH('2018'!H$6,[1]DataEx!$7:$7,0))</f>
        <v>78777.210000000006</v>
      </c>
      <c r="I27" s="177">
        <f>+INDEX([1]DataEx!$1:$1048576,MATCH('2018'!$A27,[1]DataEx!$D:$D,0),MATCH('2018'!I$6,[1]DataEx!$7:$7,0))</f>
        <v>195694.06</v>
      </c>
      <c r="J27" s="177">
        <f>+INDEX([1]DataEx!$1:$1048576,MATCH('2018'!$A27,[1]DataEx!$D:$D,0),MATCH('2018'!J$6,[1]DataEx!$7:$7,0))</f>
        <v>443978.03</v>
      </c>
      <c r="K27" s="177">
        <f>+INDEX([1]DataEx!$1:$1048576,MATCH('2018'!$A27,[1]DataEx!$D:$D,0),MATCH('2018'!K$6,[1]DataEx!$7:$7,0))</f>
        <v>1090667.1299999999</v>
      </c>
      <c r="L27" s="177">
        <f>+INDEX([1]DataEx!$1:$1048576,MATCH('2018'!$A27,[1]DataEx!$D:$D,0),MATCH('2018'!L$6,[1]DataEx!$7:$7,0))</f>
        <v>2374596.09</v>
      </c>
      <c r="M27" s="177">
        <f>+INDEX([1]DataEx!$1:$1048576,MATCH('2018'!$A27,[1]DataEx!$D:$D,0),MATCH('2018'!M$6,[1]DataEx!$7:$7,0))</f>
        <v>178131.97</v>
      </c>
      <c r="N27" s="177">
        <f>+INDEX([1]DataEx!$1:$1048576,MATCH('2018'!$A27,[1]DataEx!$D:$D,0),MATCH('2018'!N$6,[1]DataEx!$7:$7,0))</f>
        <v>146792.74</v>
      </c>
      <c r="O27" s="177">
        <f>+INDEX([1]DataEx!$1:$1048576,MATCH('2018'!$A27,[1]DataEx!$D:$D,0),MATCH('2018'!O$6,[1]DataEx!$7:$7,0))</f>
        <v>907089.49</v>
      </c>
      <c r="P27" s="177">
        <f>+INDEX([1]DataEx!$1:$1048576,MATCH('2018'!$A27,[1]DataEx!$D:$D,0),MATCH('2018'!P$6,[1]DataEx!$7:$7,0))</f>
        <v>525509.51</v>
      </c>
      <c r="Q27" s="177">
        <f>+INDEX([1]DataEx!$1:$1048576,MATCH('2018'!$A27,[1]DataEx!$D:$D,0),MATCH('2018'!Q$6,[1]DataEx!$7:$7,0))</f>
        <v>4230114.6399999997</v>
      </c>
      <c r="R27" s="246">
        <f>+INDEX([1]DataEx!$1:$1048576,MATCH('2018'!$A27,[1]DataEx!$D:$D,0),MATCH('2018'!R$6,[1]DataEx!$7:$7,0))</f>
        <v>942551.18</v>
      </c>
      <c r="S27" s="405">
        <f t="shared" si="3"/>
        <v>11285945.1</v>
      </c>
      <c r="T27" s="390">
        <f t="shared" si="4"/>
        <v>2.4202510116595505E-3</v>
      </c>
    </row>
    <row r="28" spans="1:25" ht="13.5" thickBot="1">
      <c r="A28" s="152">
        <v>74</v>
      </c>
      <c r="B28" s="515" t="s">
        <v>107</v>
      </c>
      <c r="C28" s="516"/>
      <c r="D28" s="516"/>
      <c r="E28" s="516"/>
      <c r="F28" s="516"/>
      <c r="G28" s="177">
        <f>+INDEX([1]DataEx!$1:$1048576,MATCH('2018'!$A28,[1]DataEx!$D:$D,0),MATCH('2018'!G$6,[1]DataEx!$7:$7,0))</f>
        <v>1517510.59</v>
      </c>
      <c r="H28" s="177">
        <f>+INDEX([1]DataEx!$1:$1048576,MATCH('2018'!$A28,[1]DataEx!$D:$D,0),MATCH('2018'!H$6,[1]DataEx!$7:$7,0))</f>
        <v>776556.18</v>
      </c>
      <c r="I28" s="177">
        <f>+INDEX([1]DataEx!$1:$1048576,MATCH('2018'!$A28,[1]DataEx!$D:$D,0),MATCH('2018'!I$6,[1]DataEx!$7:$7,0))</f>
        <v>1210159.24</v>
      </c>
      <c r="J28" s="177">
        <f>+INDEX([1]DataEx!$1:$1048576,MATCH('2018'!$A28,[1]DataEx!$D:$D,0),MATCH('2018'!J$6,[1]DataEx!$7:$7,0))</f>
        <v>8493510.6400000006</v>
      </c>
      <c r="K28" s="177">
        <f>+INDEX([1]DataEx!$1:$1048576,MATCH('2018'!$A28,[1]DataEx!$D:$D,0),MATCH('2018'!K$6,[1]DataEx!$7:$7,0))</f>
        <v>1746477.29</v>
      </c>
      <c r="L28" s="177">
        <f>+INDEX([1]DataEx!$1:$1048576,MATCH('2018'!$A28,[1]DataEx!$D:$D,0),MATCH('2018'!L$6,[1]DataEx!$7:$7,0))</f>
        <v>1534287.36</v>
      </c>
      <c r="M28" s="177">
        <f>+INDEX([1]DataEx!$1:$1048576,MATCH('2018'!$A28,[1]DataEx!$D:$D,0),MATCH('2018'!M$6,[1]DataEx!$7:$7,0))</f>
        <v>716886.96</v>
      </c>
      <c r="N28" s="177">
        <f>+INDEX([1]DataEx!$1:$1048576,MATCH('2018'!$A28,[1]DataEx!$D:$D,0),MATCH('2018'!N$6,[1]DataEx!$7:$7,0))</f>
        <v>259046.56</v>
      </c>
      <c r="O28" s="177">
        <f>+INDEX([1]DataEx!$1:$1048576,MATCH('2018'!$A28,[1]DataEx!$D:$D,0),MATCH('2018'!O$6,[1]DataEx!$7:$7,0))</f>
        <v>658145.13</v>
      </c>
      <c r="P28" s="177">
        <f>+INDEX([1]DataEx!$1:$1048576,MATCH('2018'!$A28,[1]DataEx!$D:$D,0),MATCH('2018'!P$6,[1]DataEx!$7:$7,0))</f>
        <v>1526648.73</v>
      </c>
      <c r="Q28" s="177">
        <f>+INDEX([1]DataEx!$1:$1048576,MATCH('2018'!$A28,[1]DataEx!$D:$D,0),MATCH('2018'!Q$6,[1]DataEx!$7:$7,0))</f>
        <v>4414865.1500000004</v>
      </c>
      <c r="R28" s="246">
        <f>+INDEX([1]DataEx!$1:$1048576,MATCH('2018'!$A28,[1]DataEx!$D:$D,0),MATCH('2018'!R$6,[1]DataEx!$7:$7,0))</f>
        <v>3855321.16</v>
      </c>
      <c r="S28" s="405">
        <f t="shared" si="3"/>
        <v>26709414.990000006</v>
      </c>
      <c r="T28" s="391">
        <f t="shared" si="4"/>
        <v>5.7277869135108836E-3</v>
      </c>
    </row>
    <row r="29" spans="1:25" ht="13.5" thickBot="1">
      <c r="A29" s="152">
        <v>4</v>
      </c>
      <c r="B29" s="501" t="s">
        <v>807</v>
      </c>
      <c r="C29" s="502"/>
      <c r="D29" s="502"/>
      <c r="E29" s="502"/>
      <c r="F29" s="502"/>
      <c r="G29" s="153">
        <f>+G31+G42+G48+SUM(G49:G53)</f>
        <v>106111880.91999999</v>
      </c>
      <c r="H29" s="153">
        <f t="shared" ref="H29:R29" si="5">+H31+H42+H48+SUM(H49:H53)</f>
        <v>118973047.13999999</v>
      </c>
      <c r="I29" s="153">
        <f t="shared" si="5"/>
        <v>172441842.06000003</v>
      </c>
      <c r="J29" s="153">
        <f t="shared" si="5"/>
        <v>163080353.41</v>
      </c>
      <c r="K29" s="153">
        <f t="shared" si="5"/>
        <v>141754488.21000001</v>
      </c>
      <c r="L29" s="153">
        <f t="shared" si="5"/>
        <v>162100744.01999998</v>
      </c>
      <c r="M29" s="153">
        <f t="shared" si="5"/>
        <v>155869732.34999999</v>
      </c>
      <c r="N29" s="153">
        <f t="shared" si="5"/>
        <v>127160004.33</v>
      </c>
      <c r="O29" s="153">
        <f t="shared" si="5"/>
        <v>166113295.93000001</v>
      </c>
      <c r="P29" s="153">
        <f t="shared" si="5"/>
        <v>158133326.80000001</v>
      </c>
      <c r="Q29" s="153">
        <f t="shared" si="5"/>
        <v>187133728.62</v>
      </c>
      <c r="R29" s="153">
        <f t="shared" si="5"/>
        <v>256046017.87</v>
      </c>
      <c r="S29" s="406">
        <f t="shared" si="3"/>
        <v>1914918461.6599998</v>
      </c>
      <c r="T29" s="392">
        <f t="shared" si="4"/>
        <v>0.41065088506217923</v>
      </c>
    </row>
    <row r="30" spans="1:25" ht="13.5" thickBot="1">
      <c r="A30" s="152">
        <v>40</v>
      </c>
      <c r="B30" s="517" t="s">
        <v>778</v>
      </c>
      <c r="C30" s="518"/>
      <c r="D30" s="518"/>
      <c r="E30" s="518"/>
      <c r="F30" s="518"/>
      <c r="G30" s="183">
        <f>+G29-G49</f>
        <v>104051306.64999999</v>
      </c>
      <c r="H30" s="183">
        <f t="shared" ref="H30:R30" si="6">+H29-H49</f>
        <v>116014651.64999999</v>
      </c>
      <c r="I30" s="183">
        <f t="shared" si="6"/>
        <v>161635336.39000005</v>
      </c>
      <c r="J30" s="183">
        <f t="shared" si="6"/>
        <v>134304861.93000001</v>
      </c>
      <c r="K30" s="183">
        <f t="shared" si="6"/>
        <v>129440129.29000001</v>
      </c>
      <c r="L30" s="183">
        <f t="shared" si="6"/>
        <v>139850147.45999998</v>
      </c>
      <c r="M30" s="183">
        <f t="shared" si="6"/>
        <v>133650268.63</v>
      </c>
      <c r="N30" s="183">
        <f t="shared" si="6"/>
        <v>120092933.75999999</v>
      </c>
      <c r="O30" s="183">
        <f t="shared" si="6"/>
        <v>127759879.86000001</v>
      </c>
      <c r="P30" s="183">
        <f t="shared" si="6"/>
        <v>130847228.48000002</v>
      </c>
      <c r="Q30" s="183">
        <f t="shared" si="6"/>
        <v>162421720.44</v>
      </c>
      <c r="R30" s="183">
        <f t="shared" si="6"/>
        <v>211487546.94</v>
      </c>
      <c r="S30" s="407">
        <f t="shared" si="3"/>
        <v>1671556011.4800003</v>
      </c>
      <c r="T30" s="393">
        <f t="shared" si="4"/>
        <v>0.35846223705536845</v>
      </c>
    </row>
    <row r="31" spans="1:25">
      <c r="A31" s="152">
        <v>41</v>
      </c>
      <c r="B31" s="519" t="s">
        <v>122</v>
      </c>
      <c r="C31" s="520"/>
      <c r="D31" s="520"/>
      <c r="E31" s="520"/>
      <c r="F31" s="520"/>
      <c r="G31" s="189">
        <f>+SUM(G32:G41)</f>
        <v>48875827.799999997</v>
      </c>
      <c r="H31" s="189">
        <f t="shared" ref="H31:R31" si="7">+SUM(H32:H41)</f>
        <v>54703640.709999993</v>
      </c>
      <c r="I31" s="189">
        <f t="shared" si="7"/>
        <v>95706627.480000019</v>
      </c>
      <c r="J31" s="189">
        <f t="shared" si="7"/>
        <v>72361165.059999987</v>
      </c>
      <c r="K31" s="189">
        <f t="shared" si="7"/>
        <v>66893583.370000005</v>
      </c>
      <c r="L31" s="189">
        <f t="shared" si="7"/>
        <v>72162166.459999993</v>
      </c>
      <c r="M31" s="189">
        <f t="shared" si="7"/>
        <v>62873678.450000003</v>
      </c>
      <c r="N31" s="189">
        <f t="shared" si="7"/>
        <v>54571129.889999993</v>
      </c>
      <c r="O31" s="189">
        <f t="shared" si="7"/>
        <v>63478184.120000005</v>
      </c>
      <c r="P31" s="189">
        <f t="shared" si="7"/>
        <v>65885930.929999992</v>
      </c>
      <c r="Q31" s="189">
        <f t="shared" si="7"/>
        <v>94991094.110000014</v>
      </c>
      <c r="R31" s="248">
        <f t="shared" si="7"/>
        <v>114128464.19999999</v>
      </c>
      <c r="S31" s="408">
        <f t="shared" si="3"/>
        <v>866631492.57999992</v>
      </c>
      <c r="T31" s="388">
        <f t="shared" si="4"/>
        <v>0.185847594336851</v>
      </c>
    </row>
    <row r="32" spans="1:25">
      <c r="A32" s="152">
        <v>411</v>
      </c>
      <c r="B32" s="511" t="s">
        <v>124</v>
      </c>
      <c r="C32" s="512"/>
      <c r="D32" s="512"/>
      <c r="E32" s="512"/>
      <c r="F32" s="512"/>
      <c r="G32" s="165">
        <f>+INDEX([1]DataEx!$1:$1048576,MATCH('2018'!$A32,[1]DataEx!$D:$D,0),MATCH('2018'!G$6,[1]DataEx!$7:$7,0))</f>
        <v>37313745.240000002</v>
      </c>
      <c r="H32" s="165">
        <f>+INDEX([1]DataEx!$1:$1048576,MATCH('2018'!$A32,[1]DataEx!$D:$D,0),MATCH('2018'!H$6,[1]DataEx!$7:$7,0))</f>
        <v>38053361.399999999</v>
      </c>
      <c r="I32" s="165">
        <f>+INDEX([1]DataEx!$1:$1048576,MATCH('2018'!$A32,[1]DataEx!$D:$D,0),MATCH('2018'!I$6,[1]DataEx!$7:$7,0))</f>
        <v>36623552.420000002</v>
      </c>
      <c r="J32" s="165">
        <f>+INDEX([1]DataEx!$1:$1048576,MATCH('2018'!$A32,[1]DataEx!$D:$D,0),MATCH('2018'!J$6,[1]DataEx!$7:$7,0))</f>
        <v>38350898.119999997</v>
      </c>
      <c r="K32" s="165">
        <f>+INDEX([1]DataEx!$1:$1048576,MATCH('2018'!$A32,[1]DataEx!$D:$D,0),MATCH('2018'!K$6,[1]DataEx!$7:$7,0))</f>
        <v>38447534.82</v>
      </c>
      <c r="L32" s="165">
        <f>+INDEX([1]DataEx!$1:$1048576,MATCH('2018'!$A32,[1]DataEx!$D:$D,0),MATCH('2018'!L$6,[1]DataEx!$7:$7,0))</f>
        <v>38983266.57</v>
      </c>
      <c r="M32" s="165">
        <f>+INDEX([1]DataEx!$1:$1048576,MATCH('2018'!$A32,[1]DataEx!$D:$D,0),MATCH('2018'!M$6,[1]DataEx!$7:$7,0))</f>
        <v>37411972.93</v>
      </c>
      <c r="N32" s="165">
        <f>+INDEX([1]DataEx!$1:$1048576,MATCH('2018'!$A32,[1]DataEx!$D:$D,0),MATCH('2018'!N$6,[1]DataEx!$7:$7,0))</f>
        <v>36767851.93</v>
      </c>
      <c r="O32" s="165">
        <f>+INDEX([1]DataEx!$1:$1048576,MATCH('2018'!$A32,[1]DataEx!$D:$D,0),MATCH('2018'!O$6,[1]DataEx!$7:$7,0))</f>
        <v>38163535.509999998</v>
      </c>
      <c r="P32" s="165">
        <f>+INDEX([1]DataEx!$1:$1048576,MATCH('2018'!$A32,[1]DataEx!$D:$D,0),MATCH('2018'!P$6,[1]DataEx!$7:$7,0))</f>
        <v>39555048.049999997</v>
      </c>
      <c r="Q32" s="165">
        <f>+INDEX([1]DataEx!$1:$1048576,MATCH('2018'!$A32,[1]DataEx!$D:$D,0),MATCH('2018'!Q$6,[1]DataEx!$7:$7,0))</f>
        <v>45304980.549999997</v>
      </c>
      <c r="R32" s="165">
        <f>+INDEX([1]DataEx!$1:$1048576,MATCH('2018'!$A32,[1]DataEx!$D:$D,0),MATCH('2018'!R$6,[1]DataEx!$7:$7,0))</f>
        <v>34820487.009999998</v>
      </c>
      <c r="S32" s="404">
        <f t="shared" si="3"/>
        <v>459796234.55000001</v>
      </c>
      <c r="T32" s="389">
        <f t="shared" si="4"/>
        <v>9.860249114864908E-2</v>
      </c>
    </row>
    <row r="33" spans="1:22">
      <c r="A33" s="152">
        <v>412</v>
      </c>
      <c r="B33" s="511" t="s">
        <v>135</v>
      </c>
      <c r="C33" s="512"/>
      <c r="D33" s="512"/>
      <c r="E33" s="512"/>
      <c r="F33" s="512"/>
      <c r="G33" s="165">
        <f>+INDEX([1]DataEx!$1:$1048576,MATCH('2018'!$A33,[1]DataEx!$D:$D,0),MATCH('2018'!G$6,[1]DataEx!$7:$7,0))</f>
        <v>363127.64</v>
      </c>
      <c r="H33" s="165">
        <f>+INDEX([1]DataEx!$1:$1048576,MATCH('2018'!$A33,[1]DataEx!$D:$D,0),MATCH('2018'!H$6,[1]DataEx!$7:$7,0))</f>
        <v>848575.97</v>
      </c>
      <c r="I33" s="165">
        <f>+INDEX([1]DataEx!$1:$1048576,MATCH('2018'!$A33,[1]DataEx!$D:$D,0),MATCH('2018'!I$6,[1]DataEx!$7:$7,0))</f>
        <v>933832.27</v>
      </c>
      <c r="J33" s="165">
        <f>+INDEX([1]DataEx!$1:$1048576,MATCH('2018'!$A33,[1]DataEx!$D:$D,0),MATCH('2018'!J$6,[1]DataEx!$7:$7,0))</f>
        <v>983620.43</v>
      </c>
      <c r="K33" s="165">
        <f>+INDEX([1]DataEx!$1:$1048576,MATCH('2018'!$A33,[1]DataEx!$D:$D,0),MATCH('2018'!K$6,[1]DataEx!$7:$7,0))</f>
        <v>835475.63</v>
      </c>
      <c r="L33" s="165">
        <f>+INDEX([1]DataEx!$1:$1048576,MATCH('2018'!$A33,[1]DataEx!$D:$D,0),MATCH('2018'!L$6,[1]DataEx!$7:$7,0))</f>
        <v>1164263.1200000001</v>
      </c>
      <c r="M33" s="165">
        <f>+INDEX([1]DataEx!$1:$1048576,MATCH('2018'!$A33,[1]DataEx!$D:$D,0),MATCH('2018'!M$6,[1]DataEx!$7:$7,0))</f>
        <v>853949.13</v>
      </c>
      <c r="N33" s="165">
        <f>+INDEX([1]DataEx!$1:$1048576,MATCH('2018'!$A33,[1]DataEx!$D:$D,0),MATCH('2018'!N$6,[1]DataEx!$7:$7,0))</f>
        <v>804909.73</v>
      </c>
      <c r="O33" s="165">
        <f>+INDEX([1]DataEx!$1:$1048576,MATCH('2018'!$A33,[1]DataEx!$D:$D,0),MATCH('2018'!O$6,[1]DataEx!$7:$7,0))</f>
        <v>963637.57</v>
      </c>
      <c r="P33" s="165">
        <f>+INDEX([1]DataEx!$1:$1048576,MATCH('2018'!$A33,[1]DataEx!$D:$D,0),MATCH('2018'!P$6,[1]DataEx!$7:$7,0))</f>
        <v>1011368.26</v>
      </c>
      <c r="Q33" s="165">
        <f>+INDEX([1]DataEx!$1:$1048576,MATCH('2018'!$A33,[1]DataEx!$D:$D,0),MATCH('2018'!Q$6,[1]DataEx!$7:$7,0))</f>
        <v>1172083.78</v>
      </c>
      <c r="R33" s="165">
        <f>+INDEX([1]DataEx!$1:$1048576,MATCH('2018'!$A33,[1]DataEx!$D:$D,0),MATCH('2018'!R$6,[1]DataEx!$7:$7,0))</f>
        <v>3278096.68</v>
      </c>
      <c r="S33" s="404">
        <f t="shared" si="3"/>
        <v>13212940.209999999</v>
      </c>
      <c r="T33" s="389">
        <f t="shared" si="4"/>
        <v>2.8334917126479424E-3</v>
      </c>
      <c r="U33" s="307"/>
    </row>
    <row r="34" spans="1:22">
      <c r="A34" s="152">
        <v>413</v>
      </c>
      <c r="B34" s="511" t="s">
        <v>150</v>
      </c>
      <c r="C34" s="512"/>
      <c r="D34" s="512"/>
      <c r="E34" s="512"/>
      <c r="F34" s="512"/>
      <c r="G34" s="165">
        <f>+INDEX([1]DataEx!$1:$1048576,MATCH('2018'!$A34,[1]DataEx!$D:$D,0),MATCH('2018'!G$6,[1]DataEx!$7:$7,0))</f>
        <v>1028193.82</v>
      </c>
      <c r="H34" s="165">
        <f>+INDEX([1]DataEx!$1:$1048576,MATCH('2018'!$A34,[1]DataEx!$D:$D,0),MATCH('2018'!H$6,[1]DataEx!$7:$7,0))</f>
        <v>2319006.39</v>
      </c>
      <c r="I34" s="165">
        <f>+INDEX([1]DataEx!$1:$1048576,MATCH('2018'!$A34,[1]DataEx!$D:$D,0),MATCH('2018'!I$6,[1]DataEx!$7:$7,0))</f>
        <v>3799655</v>
      </c>
      <c r="J34" s="165">
        <f>+INDEX([1]DataEx!$1:$1048576,MATCH('2018'!$A34,[1]DataEx!$D:$D,0),MATCH('2018'!J$6,[1]DataEx!$7:$7,0))</f>
        <v>2444213.75</v>
      </c>
      <c r="K34" s="165">
        <f>+INDEX([1]DataEx!$1:$1048576,MATCH('2018'!$A34,[1]DataEx!$D:$D,0),MATCH('2018'!K$6,[1]DataEx!$7:$7,0))</f>
        <v>2819164.34</v>
      </c>
      <c r="L34" s="165">
        <f>+INDEX([1]DataEx!$1:$1048576,MATCH('2018'!$A34,[1]DataEx!$D:$D,0),MATCH('2018'!L$6,[1]DataEx!$7:$7,0))</f>
        <v>2228904.96</v>
      </c>
      <c r="M34" s="165">
        <f>+INDEX([1]DataEx!$1:$1048576,MATCH('2018'!$A34,[1]DataEx!$D:$D,0),MATCH('2018'!M$6,[1]DataEx!$7:$7,0))</f>
        <v>2858658.74</v>
      </c>
      <c r="N34" s="165">
        <f>+INDEX([1]DataEx!$1:$1048576,MATCH('2018'!$A34,[1]DataEx!$D:$D,0),MATCH('2018'!N$6,[1]DataEx!$7:$7,0))</f>
        <v>2380224.89</v>
      </c>
      <c r="O34" s="165">
        <f>+INDEX([1]DataEx!$1:$1048576,MATCH('2018'!$A34,[1]DataEx!$D:$D,0),MATCH('2018'!O$6,[1]DataEx!$7:$7,0))</f>
        <v>1933588.85</v>
      </c>
      <c r="P34" s="165">
        <f>+INDEX([1]DataEx!$1:$1048576,MATCH('2018'!$A34,[1]DataEx!$D:$D,0),MATCH('2018'!P$6,[1]DataEx!$7:$7,0))</f>
        <v>2993464.74</v>
      </c>
      <c r="Q34" s="165">
        <f>+INDEX([1]DataEx!$1:$1048576,MATCH('2018'!$A34,[1]DataEx!$D:$D,0),MATCH('2018'!Q$6,[1]DataEx!$7:$7,0))</f>
        <v>3031428.93</v>
      </c>
      <c r="R34" s="165">
        <f>+INDEX([1]DataEx!$1:$1048576,MATCH('2018'!$A34,[1]DataEx!$D:$D,0),MATCH('2018'!R$6,[1]DataEx!$7:$7,0))</f>
        <v>8894630.3100000005</v>
      </c>
      <c r="S34" s="404">
        <f t="shared" si="3"/>
        <v>36731134.720000006</v>
      </c>
      <c r="T34" s="389">
        <f t="shared" si="4"/>
        <v>7.8769270254099733E-3</v>
      </c>
      <c r="U34" s="325"/>
      <c r="V34" s="305"/>
    </row>
    <row r="35" spans="1:22">
      <c r="A35" s="152">
        <v>414</v>
      </c>
      <c r="B35" s="511" t="s">
        <v>164</v>
      </c>
      <c r="C35" s="512"/>
      <c r="D35" s="512"/>
      <c r="E35" s="512"/>
      <c r="F35" s="512"/>
      <c r="G35" s="165">
        <f>+INDEX([1]DataEx!$1:$1048576,MATCH('2018'!$A35,[1]DataEx!$D:$D,0),MATCH('2018'!G$6,[1]DataEx!$7:$7,0))</f>
        <v>1680235.02</v>
      </c>
      <c r="H35" s="165">
        <f>+INDEX([1]DataEx!$1:$1048576,MATCH('2018'!$A35,[1]DataEx!$D:$D,0),MATCH('2018'!H$6,[1]DataEx!$7:$7,0))</f>
        <v>3138627.78</v>
      </c>
      <c r="I35" s="165">
        <f>+INDEX([1]DataEx!$1:$1048576,MATCH('2018'!$A35,[1]DataEx!$D:$D,0),MATCH('2018'!I$6,[1]DataEx!$7:$7,0))</f>
        <v>4224659.0199999996</v>
      </c>
      <c r="J35" s="165">
        <f>+INDEX([1]DataEx!$1:$1048576,MATCH('2018'!$A35,[1]DataEx!$D:$D,0),MATCH('2018'!J$6,[1]DataEx!$7:$7,0))</f>
        <v>4569774.72</v>
      </c>
      <c r="K35" s="165">
        <f>+INDEX([1]DataEx!$1:$1048576,MATCH('2018'!$A35,[1]DataEx!$D:$D,0),MATCH('2018'!K$6,[1]DataEx!$7:$7,0))</f>
        <v>4902792.45</v>
      </c>
      <c r="L35" s="165">
        <f>+INDEX([1]DataEx!$1:$1048576,MATCH('2018'!$A35,[1]DataEx!$D:$D,0),MATCH('2018'!L$6,[1]DataEx!$7:$7,0))</f>
        <v>14378872.84</v>
      </c>
      <c r="M35" s="165">
        <f>+INDEX([1]DataEx!$1:$1048576,MATCH('2018'!$A35,[1]DataEx!$D:$D,0),MATCH('2018'!M$6,[1]DataEx!$7:$7,0))</f>
        <v>4934074.01</v>
      </c>
      <c r="N35" s="165">
        <f>+INDEX([1]DataEx!$1:$1048576,MATCH('2018'!$A35,[1]DataEx!$D:$D,0),MATCH('2018'!N$6,[1]DataEx!$7:$7,0))</f>
        <v>3590546.61</v>
      </c>
      <c r="O35" s="165">
        <f>+INDEX([1]DataEx!$1:$1048576,MATCH('2018'!$A35,[1]DataEx!$D:$D,0),MATCH('2018'!O$6,[1]DataEx!$7:$7,0))</f>
        <v>5520674.5999999996</v>
      </c>
      <c r="P35" s="165">
        <f>+INDEX([1]DataEx!$1:$1048576,MATCH('2018'!$A35,[1]DataEx!$D:$D,0),MATCH('2018'!P$6,[1]DataEx!$7:$7,0))</f>
        <v>5584761.9900000002</v>
      </c>
      <c r="Q35" s="165">
        <f>+INDEX([1]DataEx!$1:$1048576,MATCH('2018'!$A35,[1]DataEx!$D:$D,0),MATCH('2018'!Q$6,[1]DataEx!$7:$7,0))</f>
        <v>5166021.46</v>
      </c>
      <c r="R35" s="165">
        <f>+INDEX([1]DataEx!$1:$1048576,MATCH('2018'!$A35,[1]DataEx!$D:$D,0),MATCH('2018'!R$6,[1]DataEx!$7:$7,0))</f>
        <v>17447882.190000001</v>
      </c>
      <c r="S35" s="404">
        <f t="shared" si="3"/>
        <v>75138922.689999998</v>
      </c>
      <c r="T35" s="389">
        <f t="shared" si="4"/>
        <v>1.6113409381681404E-2</v>
      </c>
    </row>
    <row r="36" spans="1:22">
      <c r="A36" s="152">
        <v>415</v>
      </c>
      <c r="B36" s="511" t="s">
        <v>184</v>
      </c>
      <c r="C36" s="512"/>
      <c r="D36" s="512"/>
      <c r="E36" s="512"/>
      <c r="F36" s="512"/>
      <c r="G36" s="165">
        <f>+INDEX([1]DataEx!$1:$1048576,MATCH('2018'!$A36,[1]DataEx!$D:$D,0),MATCH('2018'!G$6,[1]DataEx!$7:$7,0))</f>
        <v>106817.18</v>
      </c>
      <c r="H36" s="165">
        <f>+INDEX([1]DataEx!$1:$1048576,MATCH('2018'!$A36,[1]DataEx!$D:$D,0),MATCH('2018'!H$6,[1]DataEx!$7:$7,0))</f>
        <v>1250394.3700000001</v>
      </c>
      <c r="I36" s="165">
        <f>+INDEX([1]DataEx!$1:$1048576,MATCH('2018'!$A36,[1]DataEx!$D:$D,0),MATCH('2018'!I$6,[1]DataEx!$7:$7,0))</f>
        <v>1932637.76</v>
      </c>
      <c r="J36" s="165">
        <f>+INDEX([1]DataEx!$1:$1048576,MATCH('2018'!$A36,[1]DataEx!$D:$D,0),MATCH('2018'!J$6,[1]DataEx!$7:$7,0))</f>
        <v>1701228.15</v>
      </c>
      <c r="K36" s="165">
        <f>+INDEX([1]DataEx!$1:$1048576,MATCH('2018'!$A36,[1]DataEx!$D:$D,0),MATCH('2018'!K$6,[1]DataEx!$7:$7,0))</f>
        <v>1674065.37</v>
      </c>
      <c r="L36" s="165">
        <f>+INDEX([1]DataEx!$1:$1048576,MATCH('2018'!$A36,[1]DataEx!$D:$D,0),MATCH('2018'!L$6,[1]DataEx!$7:$7,0))</f>
        <v>1595157.28</v>
      </c>
      <c r="M36" s="165">
        <f>+INDEX([1]DataEx!$1:$1048576,MATCH('2018'!$A36,[1]DataEx!$D:$D,0),MATCH('2018'!M$6,[1]DataEx!$7:$7,0))</f>
        <v>1764069.48</v>
      </c>
      <c r="N36" s="165">
        <f>+INDEX([1]DataEx!$1:$1048576,MATCH('2018'!$A36,[1]DataEx!$D:$D,0),MATCH('2018'!N$6,[1]DataEx!$7:$7,0))</f>
        <v>822546.3</v>
      </c>
      <c r="O36" s="165">
        <f>+INDEX([1]DataEx!$1:$1048576,MATCH('2018'!$A36,[1]DataEx!$D:$D,0),MATCH('2018'!O$6,[1]DataEx!$7:$7,0))</f>
        <v>2309329.44</v>
      </c>
      <c r="P36" s="165">
        <f>+INDEX([1]DataEx!$1:$1048576,MATCH('2018'!$A36,[1]DataEx!$D:$D,0),MATCH('2018'!P$6,[1]DataEx!$7:$7,0))</f>
        <v>1824056.36</v>
      </c>
      <c r="Q36" s="165">
        <f>+INDEX([1]DataEx!$1:$1048576,MATCH('2018'!$A36,[1]DataEx!$D:$D,0),MATCH('2018'!Q$6,[1]DataEx!$7:$7,0))</f>
        <v>1126241.5900000001</v>
      </c>
      <c r="R36" s="165">
        <f>+INDEX([1]DataEx!$1:$1048576,MATCH('2018'!$A36,[1]DataEx!$D:$D,0),MATCH('2018'!R$6,[1]DataEx!$7:$7,0))</f>
        <v>4866689.49</v>
      </c>
      <c r="S36" s="404">
        <f t="shared" si="3"/>
        <v>20973232.77</v>
      </c>
      <c r="T36" s="389">
        <f t="shared" si="4"/>
        <v>4.4976727584262076E-3</v>
      </c>
    </row>
    <row r="37" spans="1:22">
      <c r="A37" s="152">
        <v>416</v>
      </c>
      <c r="B37" s="511" t="s">
        <v>192</v>
      </c>
      <c r="C37" s="512"/>
      <c r="D37" s="512"/>
      <c r="E37" s="512"/>
      <c r="F37" s="512"/>
      <c r="G37" s="165">
        <f>+INDEX([1]DataEx!$1:$1048576,MATCH('2018'!$A37,[1]DataEx!$D:$D,0),MATCH('2018'!G$6,[1]DataEx!$7:$7,0))</f>
        <v>4324077.55</v>
      </c>
      <c r="H37" s="165">
        <f>+INDEX([1]DataEx!$1:$1048576,MATCH('2018'!$A37,[1]DataEx!$D:$D,0),MATCH('2018'!H$6,[1]DataEx!$7:$7,0))</f>
        <v>1050801.23</v>
      </c>
      <c r="I37" s="165">
        <f>+INDEX([1]DataEx!$1:$1048576,MATCH('2018'!$A37,[1]DataEx!$D:$D,0),MATCH('2018'!I$6,[1]DataEx!$7:$7,0))</f>
        <v>39514676.710000001</v>
      </c>
      <c r="J37" s="165">
        <f>+INDEX([1]DataEx!$1:$1048576,MATCH('2018'!$A37,[1]DataEx!$D:$D,0),MATCH('2018'!J$6,[1]DataEx!$7:$7,0))</f>
        <v>17000784.449999999</v>
      </c>
      <c r="K37" s="165">
        <f>+INDEX([1]DataEx!$1:$1048576,MATCH('2018'!$A37,[1]DataEx!$D:$D,0),MATCH('2018'!K$6,[1]DataEx!$7:$7,0))</f>
        <v>10064809.060000001</v>
      </c>
      <c r="L37" s="165">
        <f>+INDEX([1]DataEx!$1:$1048576,MATCH('2018'!$A37,[1]DataEx!$D:$D,0),MATCH('2018'!L$6,[1]DataEx!$7:$7,0))</f>
        <v>1838720.63</v>
      </c>
      <c r="M37" s="165">
        <f>+INDEX([1]DataEx!$1:$1048576,MATCH('2018'!$A37,[1]DataEx!$D:$D,0),MATCH('2018'!M$6,[1]DataEx!$7:$7,0))</f>
        <v>7518062.3499999996</v>
      </c>
      <c r="N37" s="165">
        <f>+INDEX([1]DataEx!$1:$1048576,MATCH('2018'!$A37,[1]DataEx!$D:$D,0),MATCH('2018'!N$6,[1]DataEx!$7:$7,0))</f>
        <v>1168435.74</v>
      </c>
      <c r="O37" s="165">
        <f>+INDEX([1]DataEx!$1:$1048576,MATCH('2018'!$A37,[1]DataEx!$D:$D,0),MATCH('2018'!O$6,[1]DataEx!$7:$7,0))</f>
        <v>3617355.6</v>
      </c>
      <c r="P37" s="165">
        <f>+INDEX([1]DataEx!$1:$1048576,MATCH('2018'!$A37,[1]DataEx!$D:$D,0),MATCH('2018'!P$6,[1]DataEx!$7:$7,0))</f>
        <v>1538688.3</v>
      </c>
      <c r="Q37" s="165">
        <f>+INDEX([1]DataEx!$1:$1048576,MATCH('2018'!$A37,[1]DataEx!$D:$D,0),MATCH('2018'!Q$6,[1]DataEx!$7:$7,0))</f>
        <v>4283049.2</v>
      </c>
      <c r="R37" s="165">
        <f>+INDEX([1]DataEx!$1:$1048576,MATCH('2018'!$A37,[1]DataEx!$D:$D,0),MATCH('2018'!R$6,[1]DataEx!$7:$7,0))</f>
        <v>5677848.6699999999</v>
      </c>
      <c r="S37" s="404">
        <f>+SUM(G37:R37)</f>
        <v>97597309.48999998</v>
      </c>
      <c r="T37" s="389">
        <f t="shared" si="4"/>
        <v>2.0929570801157159E-2</v>
      </c>
    </row>
    <row r="38" spans="1:22">
      <c r="A38" s="152">
        <v>417</v>
      </c>
      <c r="B38" s="511" t="s">
        <v>198</v>
      </c>
      <c r="C38" s="512"/>
      <c r="D38" s="512"/>
      <c r="E38" s="512"/>
      <c r="F38" s="512"/>
      <c r="G38" s="165">
        <f>+INDEX([1]DataEx!$1:$1048576,MATCH('2018'!$A38,[1]DataEx!$D:$D,0),MATCH('2018'!G$6,[1]DataEx!$7:$7,0))</f>
        <v>175603.34</v>
      </c>
      <c r="H38" s="165">
        <f>+INDEX([1]DataEx!$1:$1048576,MATCH('2018'!$A38,[1]DataEx!$D:$D,0),MATCH('2018'!H$6,[1]DataEx!$7:$7,0))</f>
        <v>1124463.03</v>
      </c>
      <c r="I38" s="165">
        <f>+INDEX([1]DataEx!$1:$1048576,MATCH('2018'!$A38,[1]DataEx!$D:$D,0),MATCH('2018'!I$6,[1]DataEx!$7:$7,0))</f>
        <v>523950.18</v>
      </c>
      <c r="J38" s="165">
        <f>+INDEX([1]DataEx!$1:$1048576,MATCH('2018'!$A38,[1]DataEx!$D:$D,0),MATCH('2018'!J$6,[1]DataEx!$7:$7,0))</f>
        <v>641415.42000000004</v>
      </c>
      <c r="K38" s="165">
        <f>+INDEX([1]DataEx!$1:$1048576,MATCH('2018'!$A38,[1]DataEx!$D:$D,0),MATCH('2018'!K$6,[1]DataEx!$7:$7,0))</f>
        <v>933048.68</v>
      </c>
      <c r="L38" s="165">
        <f>+INDEX([1]DataEx!$1:$1048576,MATCH('2018'!$A38,[1]DataEx!$D:$D,0),MATCH('2018'!L$6,[1]DataEx!$7:$7,0))</f>
        <v>835746.88</v>
      </c>
      <c r="M38" s="165">
        <f>+INDEX([1]DataEx!$1:$1048576,MATCH('2018'!$A38,[1]DataEx!$D:$D,0),MATCH('2018'!M$6,[1]DataEx!$7:$7,0))</f>
        <v>824828.88</v>
      </c>
      <c r="N38" s="165">
        <f>+INDEX([1]DataEx!$1:$1048576,MATCH('2018'!$A38,[1]DataEx!$D:$D,0),MATCH('2018'!N$6,[1]DataEx!$7:$7,0))</f>
        <v>555711.06999999995</v>
      </c>
      <c r="O38" s="165">
        <f>+INDEX([1]DataEx!$1:$1048576,MATCH('2018'!$A38,[1]DataEx!$D:$D,0),MATCH('2018'!O$6,[1]DataEx!$7:$7,0))</f>
        <v>949304.64</v>
      </c>
      <c r="P38" s="165">
        <f>+INDEX([1]DataEx!$1:$1048576,MATCH('2018'!$A38,[1]DataEx!$D:$D,0),MATCH('2018'!P$6,[1]DataEx!$7:$7,0))</f>
        <v>827176.94</v>
      </c>
      <c r="Q38" s="165">
        <f>+INDEX([1]DataEx!$1:$1048576,MATCH('2018'!$A38,[1]DataEx!$D:$D,0),MATCH('2018'!Q$6,[1]DataEx!$7:$7,0))</f>
        <v>584262.68000000005</v>
      </c>
      <c r="R38" s="165">
        <f>+INDEX([1]DataEx!$1:$1048576,MATCH('2018'!$A38,[1]DataEx!$D:$D,0),MATCH('2018'!R$6,[1]DataEx!$7:$7,0))</f>
        <v>2717616.81</v>
      </c>
      <c r="S38" s="404">
        <f t="shared" si="3"/>
        <v>10693128.550000001</v>
      </c>
      <c r="T38" s="389">
        <f t="shared" si="4"/>
        <v>2.2931225485886093E-3</v>
      </c>
    </row>
    <row r="39" spans="1:22">
      <c r="A39" s="152">
        <v>418</v>
      </c>
      <c r="B39" s="511" t="s">
        <v>206</v>
      </c>
      <c r="C39" s="512"/>
      <c r="D39" s="512"/>
      <c r="E39" s="512"/>
      <c r="F39" s="512"/>
      <c r="G39" s="165">
        <f>+INDEX([1]DataEx!$1:$1048576,MATCH('2018'!$A39,[1]DataEx!$D:$D,0),MATCH('2018'!G$6,[1]DataEx!$7:$7,0))</f>
        <v>31033.66</v>
      </c>
      <c r="H39" s="165">
        <f>+INDEX([1]DataEx!$1:$1048576,MATCH('2018'!$A39,[1]DataEx!$D:$D,0),MATCH('2018'!H$6,[1]DataEx!$7:$7,0))</f>
        <v>2281116.2599999998</v>
      </c>
      <c r="I39" s="165">
        <f>+INDEX([1]DataEx!$1:$1048576,MATCH('2018'!$A39,[1]DataEx!$D:$D,0),MATCH('2018'!I$6,[1]DataEx!$7:$7,0))</f>
        <v>3600137.18</v>
      </c>
      <c r="J39" s="165">
        <f>+INDEX([1]DataEx!$1:$1048576,MATCH('2018'!$A39,[1]DataEx!$D:$D,0),MATCH('2018'!J$6,[1]DataEx!$7:$7,0))</f>
        <v>1218773.67</v>
      </c>
      <c r="K39" s="165">
        <f>+INDEX([1]DataEx!$1:$1048576,MATCH('2018'!$A39,[1]DataEx!$D:$D,0),MATCH('2018'!K$6,[1]DataEx!$7:$7,0))</f>
        <v>1488510.36</v>
      </c>
      <c r="L39" s="165">
        <f>+INDEX([1]DataEx!$1:$1048576,MATCH('2018'!$A39,[1]DataEx!$D:$D,0),MATCH('2018'!L$6,[1]DataEx!$7:$7,0))</f>
        <v>2469572.83</v>
      </c>
      <c r="M39" s="165">
        <f>+INDEX([1]DataEx!$1:$1048576,MATCH('2018'!$A39,[1]DataEx!$D:$D,0),MATCH('2018'!M$6,[1]DataEx!$7:$7,0))</f>
        <v>1172428.94</v>
      </c>
      <c r="N39" s="165">
        <f>+INDEX([1]DataEx!$1:$1048576,MATCH('2018'!$A39,[1]DataEx!$D:$D,0),MATCH('2018'!N$6,[1]DataEx!$7:$7,0))</f>
        <v>2244079.69</v>
      </c>
      <c r="O39" s="165">
        <f>+INDEX([1]DataEx!$1:$1048576,MATCH('2018'!$A39,[1]DataEx!$D:$D,0),MATCH('2018'!O$6,[1]DataEx!$7:$7,0))</f>
        <v>3480196.8</v>
      </c>
      <c r="P39" s="165">
        <f>+INDEX([1]DataEx!$1:$1048576,MATCH('2018'!$A39,[1]DataEx!$D:$D,0),MATCH('2018'!P$6,[1]DataEx!$7:$7,0))</f>
        <v>3547724.18</v>
      </c>
      <c r="Q39" s="165">
        <f>+INDEX([1]DataEx!$1:$1048576,MATCH('2018'!$A39,[1]DataEx!$D:$D,0),MATCH('2018'!Q$6,[1]DataEx!$7:$7,0))</f>
        <v>2265915.5499999998</v>
      </c>
      <c r="R39" s="165">
        <f>+INDEX([1]DataEx!$1:$1048576,MATCH('2018'!$A39,[1]DataEx!$D:$D,0),MATCH('2018'!R$6,[1]DataEx!$7:$7,0))</f>
        <v>6761395.8499999996</v>
      </c>
      <c r="S39" s="404">
        <f t="shared" si="3"/>
        <v>30560884.969999999</v>
      </c>
      <c r="T39" s="389">
        <f t="shared" si="4"/>
        <v>6.5537278544668493E-3</v>
      </c>
    </row>
    <row r="40" spans="1:22">
      <c r="A40" s="152">
        <v>419</v>
      </c>
      <c r="B40" s="511" t="s">
        <v>214</v>
      </c>
      <c r="C40" s="512"/>
      <c r="D40" s="512"/>
      <c r="E40" s="512"/>
      <c r="F40" s="512"/>
      <c r="G40" s="165">
        <f>+INDEX([1]DataEx!$1:$1048576,MATCH('2018'!$A40,[1]DataEx!$D:$D,0),MATCH('2018'!G$6,[1]DataEx!$7:$7,0))</f>
        <v>586002.18999999994</v>
      </c>
      <c r="H40" s="165">
        <f>+INDEX([1]DataEx!$1:$1048576,MATCH('2018'!$A40,[1]DataEx!$D:$D,0),MATCH('2018'!H$6,[1]DataEx!$7:$7,0))</f>
        <v>3384331.52</v>
      </c>
      <c r="I40" s="165">
        <f>+INDEX([1]DataEx!$1:$1048576,MATCH('2018'!$A40,[1]DataEx!$D:$D,0),MATCH('2018'!I$6,[1]DataEx!$7:$7,0))</f>
        <v>2155321.13</v>
      </c>
      <c r="J40" s="165">
        <f>+INDEX([1]DataEx!$1:$1048576,MATCH('2018'!$A40,[1]DataEx!$D:$D,0),MATCH('2018'!J$6,[1]DataEx!$7:$7,0))</f>
        <v>2882966.63</v>
      </c>
      <c r="K40" s="165">
        <f>+INDEX([1]DataEx!$1:$1048576,MATCH('2018'!$A40,[1]DataEx!$D:$D,0),MATCH('2018'!K$6,[1]DataEx!$7:$7,0))</f>
        <v>2637225.6800000002</v>
      </c>
      <c r="L40" s="165">
        <f>+INDEX([1]DataEx!$1:$1048576,MATCH('2018'!$A40,[1]DataEx!$D:$D,0),MATCH('2018'!L$6,[1]DataEx!$7:$7,0))</f>
        <v>3635960.61</v>
      </c>
      <c r="M40" s="165">
        <f>+INDEX([1]DataEx!$1:$1048576,MATCH('2018'!$A40,[1]DataEx!$D:$D,0),MATCH('2018'!M$6,[1]DataEx!$7:$7,0))</f>
        <v>2919935.46</v>
      </c>
      <c r="N40" s="165">
        <f>+INDEX([1]DataEx!$1:$1048576,MATCH('2018'!$A40,[1]DataEx!$D:$D,0),MATCH('2018'!N$6,[1]DataEx!$7:$7,0))</f>
        <v>3454663.76</v>
      </c>
      <c r="O40" s="165">
        <f>+INDEX([1]DataEx!$1:$1048576,MATCH('2018'!$A40,[1]DataEx!$D:$D,0),MATCH('2018'!O$6,[1]DataEx!$7:$7,0))</f>
        <v>3201193.66</v>
      </c>
      <c r="P40" s="165">
        <f>+INDEX([1]DataEx!$1:$1048576,MATCH('2018'!$A40,[1]DataEx!$D:$D,0),MATCH('2018'!P$6,[1]DataEx!$7:$7,0))</f>
        <v>3091262.43</v>
      </c>
      <c r="Q40" s="165">
        <f>+INDEX([1]DataEx!$1:$1048576,MATCH('2018'!$A40,[1]DataEx!$D:$D,0),MATCH('2018'!Q$6,[1]DataEx!$7:$7,0))</f>
        <v>3357403.41</v>
      </c>
      <c r="R40" s="165">
        <f>+INDEX([1]DataEx!$1:$1048576,MATCH('2018'!$A40,[1]DataEx!$D:$D,0),MATCH('2018'!R$6,[1]DataEx!$7:$7,0))</f>
        <v>12250161.189999999</v>
      </c>
      <c r="S40" s="404">
        <f t="shared" si="3"/>
        <v>43556427.669999994</v>
      </c>
      <c r="T40" s="389">
        <f t="shared" si="4"/>
        <v>9.3405990547121773E-3</v>
      </c>
    </row>
    <row r="41" spans="1:22">
      <c r="A41" s="152">
        <v>440</v>
      </c>
      <c r="B41" s="511" t="s">
        <v>808</v>
      </c>
      <c r="C41" s="512"/>
      <c r="D41" s="512"/>
      <c r="E41" s="512"/>
      <c r="F41" s="512"/>
      <c r="G41" s="165">
        <f>+INDEX([1]DataEx!$1:$1048576,MATCH('2018'!$A41,[1]DataEx!$D:$D,0),MATCH('2018'!G$6,[1]DataEx!$7:$7,0))</f>
        <v>3266992.16</v>
      </c>
      <c r="H41" s="165">
        <f>+INDEX([1]DataEx!$1:$1048576,MATCH('2018'!$A41,[1]DataEx!$D:$D,0),MATCH('2018'!H$6,[1]DataEx!$7:$7,0))</f>
        <v>1252962.76</v>
      </c>
      <c r="I41" s="165">
        <f>+INDEX([1]DataEx!$1:$1048576,MATCH('2018'!$A41,[1]DataEx!$D:$D,0),MATCH('2018'!I$6,[1]DataEx!$7:$7,0))</f>
        <v>2398205.81</v>
      </c>
      <c r="J41" s="165">
        <f>+INDEX([1]DataEx!$1:$1048576,MATCH('2018'!$A41,[1]DataEx!$D:$D,0),MATCH('2018'!J$6,[1]DataEx!$7:$7,0))</f>
        <v>2567489.7200000002</v>
      </c>
      <c r="K41" s="165">
        <f>+INDEX([1]DataEx!$1:$1048576,MATCH('2018'!$A41,[1]DataEx!$D:$D,0),MATCH('2018'!K$6,[1]DataEx!$7:$7,0))</f>
        <v>3090956.98</v>
      </c>
      <c r="L41" s="165">
        <f>+INDEX([1]DataEx!$1:$1048576,MATCH('2018'!$A41,[1]DataEx!$D:$D,0),MATCH('2018'!L$6,[1]DataEx!$7:$7,0))</f>
        <v>5031700.74</v>
      </c>
      <c r="M41" s="165">
        <f>+INDEX([1]DataEx!$1:$1048576,MATCH('2018'!$A41,[1]DataEx!$D:$D,0),MATCH('2018'!M$6,[1]DataEx!$7:$7,0))</f>
        <v>2615698.5299999998</v>
      </c>
      <c r="N41" s="165">
        <f>+INDEX([1]DataEx!$1:$1048576,MATCH('2018'!$A41,[1]DataEx!$D:$D,0),MATCH('2018'!N$6,[1]DataEx!$7:$7,0))</f>
        <v>2782160.17</v>
      </c>
      <c r="O41" s="165">
        <f>+INDEX([1]DataEx!$1:$1048576,MATCH('2018'!$A41,[1]DataEx!$D:$D,0),MATCH('2018'!O$6,[1]DataEx!$7:$7,0))</f>
        <v>3339367.45</v>
      </c>
      <c r="P41" s="165">
        <f>+INDEX([1]DataEx!$1:$1048576,MATCH('2018'!$A41,[1]DataEx!$D:$D,0),MATCH('2018'!P$6,[1]DataEx!$7:$7,0))</f>
        <v>5912379.6799999997</v>
      </c>
      <c r="Q41" s="165">
        <f>+INDEX([1]DataEx!$1:$1048576,MATCH('2018'!$A41,[1]DataEx!$D:$D,0),MATCH('2018'!Q$6,[1]DataEx!$7:$7,0))</f>
        <v>28699706.960000001</v>
      </c>
      <c r="R41" s="165">
        <f>+INDEX([1]DataEx!$1:$1048576,MATCH('2018'!$A41,[1]DataEx!$D:$D,0),MATCH('2018'!R$6,[1]DataEx!$7:$7,0))</f>
        <v>17413656</v>
      </c>
      <c r="S41" s="404">
        <f t="shared" si="3"/>
        <v>78371276.960000008</v>
      </c>
      <c r="T41" s="389">
        <f t="shared" si="4"/>
        <v>1.6806582051111595E-2</v>
      </c>
    </row>
    <row r="42" spans="1:22">
      <c r="A42" s="152">
        <v>42</v>
      </c>
      <c r="B42" s="507" t="s">
        <v>232</v>
      </c>
      <c r="C42" s="508"/>
      <c r="D42" s="508"/>
      <c r="E42" s="508"/>
      <c r="F42" s="508"/>
      <c r="G42" s="195">
        <f>+SUM(G43:G47)</f>
        <v>42244817.569999993</v>
      </c>
      <c r="H42" s="195">
        <f t="shared" ref="H42:R42" si="8">+SUM(H43:H47)</f>
        <v>45525440.089999996</v>
      </c>
      <c r="I42" s="195">
        <f t="shared" si="8"/>
        <v>45200709.080000006</v>
      </c>
      <c r="J42" s="177">
        <f t="shared" si="8"/>
        <v>43012361.310000002</v>
      </c>
      <c r="K42" s="195">
        <f t="shared" si="8"/>
        <v>43668965.609999999</v>
      </c>
      <c r="L42" s="195">
        <f t="shared" si="8"/>
        <v>45562152.019999996</v>
      </c>
      <c r="M42" s="195">
        <f t="shared" si="8"/>
        <v>43960900.179999992</v>
      </c>
      <c r="N42" s="195">
        <f t="shared" si="8"/>
        <v>47054124.259999998</v>
      </c>
      <c r="O42" s="195">
        <f t="shared" si="8"/>
        <v>45439390.599999994</v>
      </c>
      <c r="P42" s="195">
        <f t="shared" si="8"/>
        <v>45490648.009999998</v>
      </c>
      <c r="Q42" s="195">
        <f t="shared" si="8"/>
        <v>45937393.469999991</v>
      </c>
      <c r="R42" s="249">
        <f t="shared" si="8"/>
        <v>51388669.280000001</v>
      </c>
      <c r="S42" s="405">
        <f t="shared" si="3"/>
        <v>544485571.48000002</v>
      </c>
      <c r="T42" s="390">
        <f t="shared" si="4"/>
        <v>0.11676397001155876</v>
      </c>
    </row>
    <row r="43" spans="1:22">
      <c r="A43" s="152">
        <v>421</v>
      </c>
      <c r="B43" s="511" t="s">
        <v>234</v>
      </c>
      <c r="C43" s="512"/>
      <c r="D43" s="512"/>
      <c r="E43" s="512"/>
      <c r="F43" s="512"/>
      <c r="G43" s="165">
        <f>+INDEX([1]DataEx!$1:$1048576,MATCH('2018'!$A43,[1]DataEx!$D:$D,0),MATCH('2018'!G$6,[1]DataEx!$7:$7,0))</f>
        <v>6003212.1200000001</v>
      </c>
      <c r="H43" s="165">
        <f>+INDEX([1]DataEx!$1:$1048576,MATCH('2018'!$A43,[1]DataEx!$D:$D,0),MATCH('2018'!H$6,[1]DataEx!$7:$7,0))</f>
        <v>7135869.1500000004</v>
      </c>
      <c r="I43" s="165">
        <f>+INDEX([1]DataEx!$1:$1048576,MATCH('2018'!$A43,[1]DataEx!$D:$D,0),MATCH('2018'!I$6,[1]DataEx!$7:$7,0))</f>
        <v>6207886.6699999999</v>
      </c>
      <c r="J43" s="165">
        <f>+INDEX([1]DataEx!$1:$1048576,MATCH('2018'!$A43,[1]DataEx!$D:$D,0),MATCH('2018'!J$6,[1]DataEx!$7:$7,0))</f>
        <v>6327448.5300000003</v>
      </c>
      <c r="K43" s="165">
        <f>+INDEX([1]DataEx!$1:$1048576,MATCH('2018'!$A43,[1]DataEx!$D:$D,0),MATCH('2018'!K$6,[1]DataEx!$7:$7,0))</f>
        <v>6153473.4699999997</v>
      </c>
      <c r="L43" s="165">
        <f>+INDEX([1]DataEx!$1:$1048576,MATCH('2018'!$A43,[1]DataEx!$D:$D,0),MATCH('2018'!L$6,[1]DataEx!$7:$7,0))</f>
        <v>6326119.0300000003</v>
      </c>
      <c r="M43" s="165">
        <f>+INDEX([1]DataEx!$1:$1048576,MATCH('2018'!$A43,[1]DataEx!$D:$D,0),MATCH('2018'!M$6,[1]DataEx!$7:$7,0))</f>
        <v>6430553.0499999998</v>
      </c>
      <c r="N43" s="165">
        <f>+INDEX([1]DataEx!$1:$1048576,MATCH('2018'!$A43,[1]DataEx!$D:$D,0),MATCH('2018'!N$6,[1]DataEx!$7:$7,0))</f>
        <v>6218395.7000000002</v>
      </c>
      <c r="O43" s="165">
        <f>+INDEX([1]DataEx!$1:$1048576,MATCH('2018'!$A43,[1]DataEx!$D:$D,0),MATCH('2018'!O$6,[1]DataEx!$7:$7,0))</f>
        <v>6862261.6200000001</v>
      </c>
      <c r="P43" s="165">
        <f>+INDEX([1]DataEx!$1:$1048576,MATCH('2018'!$A43,[1]DataEx!$D:$D,0),MATCH('2018'!P$6,[1]DataEx!$7:$7,0))</f>
        <v>7143348.9900000002</v>
      </c>
      <c r="Q43" s="165">
        <f>+INDEX([1]DataEx!$1:$1048576,MATCH('2018'!$A43,[1]DataEx!$D:$D,0),MATCH('2018'!Q$6,[1]DataEx!$7:$7,0))</f>
        <v>7029331</v>
      </c>
      <c r="R43" s="165">
        <f>+INDEX([1]DataEx!$1:$1048576,MATCH('2018'!$A43,[1]DataEx!$D:$D,0),MATCH('2018'!R$6,[1]DataEx!$7:$7,0))</f>
        <v>10456885.15</v>
      </c>
      <c r="S43" s="404">
        <f t="shared" si="3"/>
        <v>82294784.480000004</v>
      </c>
      <c r="T43" s="389">
        <f t="shared" si="4"/>
        <v>1.7647971315404031E-2</v>
      </c>
    </row>
    <row r="44" spans="1:22">
      <c r="A44" s="152">
        <v>422</v>
      </c>
      <c r="B44" s="511" t="s">
        <v>250</v>
      </c>
      <c r="C44" s="512"/>
      <c r="D44" s="512"/>
      <c r="E44" s="512"/>
      <c r="F44" s="512"/>
      <c r="G44" s="165">
        <f>+INDEX([1]DataEx!$1:$1048576,MATCH('2018'!$A44,[1]DataEx!$D:$D,0),MATCH('2018'!G$6,[1]DataEx!$7:$7,0))</f>
        <v>110952</v>
      </c>
      <c r="H44" s="165">
        <f>+INDEX([1]DataEx!$1:$1048576,MATCH('2018'!$A44,[1]DataEx!$D:$D,0),MATCH('2018'!H$6,[1]DataEx!$7:$7,0))</f>
        <v>1323906.01</v>
      </c>
      <c r="I44" s="165">
        <f>+INDEX([1]DataEx!$1:$1048576,MATCH('2018'!$A44,[1]DataEx!$D:$D,0),MATCH('2018'!I$6,[1]DataEx!$7:$7,0))</f>
        <v>1098216.9099999999</v>
      </c>
      <c r="J44" s="165">
        <f>+INDEX([1]DataEx!$1:$1048576,MATCH('2018'!$A44,[1]DataEx!$D:$D,0),MATCH('2018'!J$6,[1]DataEx!$7:$7,0))</f>
        <v>945506.13</v>
      </c>
      <c r="K44" s="165">
        <f>+INDEX([1]DataEx!$1:$1048576,MATCH('2018'!$A44,[1]DataEx!$D:$D,0),MATCH('2018'!K$6,[1]DataEx!$7:$7,0))</f>
        <v>1061504.47</v>
      </c>
      <c r="L44" s="165">
        <f>+INDEX([1]DataEx!$1:$1048576,MATCH('2018'!$A44,[1]DataEx!$D:$D,0),MATCH('2018'!L$6,[1]DataEx!$7:$7,0))</f>
        <v>1474735.96</v>
      </c>
      <c r="M44" s="165">
        <f>+INDEX([1]DataEx!$1:$1048576,MATCH('2018'!$A44,[1]DataEx!$D:$D,0),MATCH('2018'!M$6,[1]DataEx!$7:$7,0))</f>
        <v>980063.88</v>
      </c>
      <c r="N44" s="165">
        <f>+INDEX([1]DataEx!$1:$1048576,MATCH('2018'!$A44,[1]DataEx!$D:$D,0),MATCH('2018'!N$6,[1]DataEx!$7:$7,0))</f>
        <v>960558.89</v>
      </c>
      <c r="O44" s="165">
        <f>+INDEX([1]DataEx!$1:$1048576,MATCH('2018'!$A44,[1]DataEx!$D:$D,0),MATCH('2018'!O$6,[1]DataEx!$7:$7,0))</f>
        <v>1031337.39</v>
      </c>
      <c r="P44" s="165">
        <f>+INDEX([1]DataEx!$1:$1048576,MATCH('2018'!$A44,[1]DataEx!$D:$D,0),MATCH('2018'!P$6,[1]DataEx!$7:$7,0))</f>
        <v>1282662.6599999999</v>
      </c>
      <c r="Q44" s="165">
        <f>+INDEX([1]DataEx!$1:$1048576,MATCH('2018'!$A44,[1]DataEx!$D:$D,0),MATCH('2018'!Q$6,[1]DataEx!$7:$7,0))</f>
        <v>1131669.69</v>
      </c>
      <c r="R44" s="165">
        <f>+INDEX([1]DataEx!$1:$1048576,MATCH('2018'!$A44,[1]DataEx!$D:$D,0),MATCH('2018'!R$6,[1]DataEx!$7:$7,0))</f>
        <v>2795677.95</v>
      </c>
      <c r="S44" s="404">
        <f t="shared" si="3"/>
        <v>14196791.939999998</v>
      </c>
      <c r="T44" s="389">
        <f t="shared" si="4"/>
        <v>3.0444769800541693E-3</v>
      </c>
    </row>
    <row r="45" spans="1:22">
      <c r="A45" s="152">
        <v>423</v>
      </c>
      <c r="B45" s="511" t="s">
        <v>261</v>
      </c>
      <c r="C45" s="512"/>
      <c r="D45" s="512"/>
      <c r="E45" s="512"/>
      <c r="F45" s="512"/>
      <c r="G45" s="165">
        <f>+INDEX([1]DataEx!$1:$1048576,MATCH('2018'!$A45,[1]DataEx!$D:$D,0),MATCH('2018'!G$6,[1]DataEx!$7:$7,0))</f>
        <v>34029606.390000001</v>
      </c>
      <c r="H45" s="165">
        <f>+INDEX([1]DataEx!$1:$1048576,MATCH('2018'!$A45,[1]DataEx!$D:$D,0),MATCH('2018'!H$6,[1]DataEx!$7:$7,0))</f>
        <v>34751702.420000002</v>
      </c>
      <c r="I45" s="165">
        <f>+INDEX([1]DataEx!$1:$1048576,MATCH('2018'!$A45,[1]DataEx!$D:$D,0),MATCH('2018'!I$6,[1]DataEx!$7:$7,0))</f>
        <v>34761880.880000003</v>
      </c>
      <c r="J45" s="165">
        <f>+INDEX([1]DataEx!$1:$1048576,MATCH('2018'!$A45,[1]DataEx!$D:$D,0),MATCH('2018'!J$6,[1]DataEx!$7:$7,0))</f>
        <v>34790406.869999997</v>
      </c>
      <c r="K45" s="165">
        <f>+INDEX([1]DataEx!$1:$1048576,MATCH('2018'!$A45,[1]DataEx!$D:$D,0),MATCH('2018'!K$6,[1]DataEx!$7:$7,0))</f>
        <v>34624926.579999998</v>
      </c>
      <c r="L45" s="165">
        <f>+INDEX([1]DataEx!$1:$1048576,MATCH('2018'!$A45,[1]DataEx!$D:$D,0),MATCH('2018'!L$6,[1]DataEx!$7:$7,0))</f>
        <v>34392603.229999997</v>
      </c>
      <c r="M45" s="165">
        <f>+INDEX([1]DataEx!$1:$1048576,MATCH('2018'!$A45,[1]DataEx!$D:$D,0),MATCH('2018'!M$6,[1]DataEx!$7:$7,0))</f>
        <v>34541467.619999997</v>
      </c>
      <c r="N45" s="165">
        <f>+INDEX([1]DataEx!$1:$1048576,MATCH('2018'!$A45,[1]DataEx!$D:$D,0),MATCH('2018'!N$6,[1]DataEx!$7:$7,0))</f>
        <v>34591609.219999999</v>
      </c>
      <c r="O45" s="165">
        <f>+INDEX([1]DataEx!$1:$1048576,MATCH('2018'!$A45,[1]DataEx!$D:$D,0),MATCH('2018'!O$6,[1]DataEx!$7:$7,0))</f>
        <v>34579708.640000001</v>
      </c>
      <c r="P45" s="165">
        <f>+INDEX([1]DataEx!$1:$1048576,MATCH('2018'!$A45,[1]DataEx!$D:$D,0),MATCH('2018'!P$6,[1]DataEx!$7:$7,0))</f>
        <v>34511618.530000001</v>
      </c>
      <c r="Q45" s="165">
        <f>+INDEX([1]DataEx!$1:$1048576,MATCH('2018'!$A45,[1]DataEx!$D:$D,0),MATCH('2018'!Q$6,[1]DataEx!$7:$7,0))</f>
        <v>34549297.82</v>
      </c>
      <c r="R45" s="165">
        <f>+INDEX([1]DataEx!$1:$1048576,MATCH('2018'!$A45,[1]DataEx!$D:$D,0),MATCH('2018'!R$6,[1]DataEx!$7:$7,0))</f>
        <v>34625437.600000001</v>
      </c>
      <c r="S45" s="404">
        <f t="shared" si="3"/>
        <v>414750265.80000001</v>
      </c>
      <c r="T45" s="389">
        <f t="shared" si="4"/>
        <v>8.8942462637756181E-2</v>
      </c>
    </row>
    <row r="46" spans="1:22">
      <c r="A46" s="152">
        <v>424</v>
      </c>
      <c r="B46" s="511" t="s">
        <v>276</v>
      </c>
      <c r="C46" s="512"/>
      <c r="D46" s="512"/>
      <c r="E46" s="512"/>
      <c r="F46" s="512"/>
      <c r="G46" s="165">
        <f>+INDEX([1]DataEx!$1:$1048576,MATCH('2018'!$A46,[1]DataEx!$D:$D,0),MATCH('2018'!G$6,[1]DataEx!$7:$7,0))</f>
        <v>1365364.87</v>
      </c>
      <c r="H46" s="165">
        <f>+INDEX([1]DataEx!$1:$1048576,MATCH('2018'!$A46,[1]DataEx!$D:$D,0),MATCH('2018'!H$6,[1]DataEx!$7:$7,0))</f>
        <v>1602918.54</v>
      </c>
      <c r="I46" s="165">
        <f>+INDEX([1]DataEx!$1:$1048576,MATCH('2018'!$A46,[1]DataEx!$D:$D,0),MATCH('2018'!I$6,[1]DataEx!$7:$7,0))</f>
        <v>2368731.41</v>
      </c>
      <c r="J46" s="165">
        <f>+INDEX([1]DataEx!$1:$1048576,MATCH('2018'!$A46,[1]DataEx!$D:$D,0),MATCH('2018'!J$6,[1]DataEx!$7:$7,0))</f>
        <v>425632.96</v>
      </c>
      <c r="K46" s="165">
        <f>+INDEX([1]DataEx!$1:$1048576,MATCH('2018'!$A46,[1]DataEx!$D:$D,0),MATCH('2018'!K$6,[1]DataEx!$7:$7,0))</f>
        <v>1118465.46</v>
      </c>
      <c r="L46" s="165">
        <f>+INDEX([1]DataEx!$1:$1048576,MATCH('2018'!$A46,[1]DataEx!$D:$D,0),MATCH('2018'!L$6,[1]DataEx!$7:$7,0))</f>
        <v>2503607.61</v>
      </c>
      <c r="M46" s="165">
        <f>+INDEX([1]DataEx!$1:$1048576,MATCH('2018'!$A46,[1]DataEx!$D:$D,0),MATCH('2018'!M$6,[1]DataEx!$7:$7,0))</f>
        <v>1103217.6599999999</v>
      </c>
      <c r="N46" s="165">
        <f>+INDEX([1]DataEx!$1:$1048576,MATCH('2018'!$A46,[1]DataEx!$D:$D,0),MATCH('2018'!N$6,[1]DataEx!$7:$7,0))</f>
        <v>1728889.83</v>
      </c>
      <c r="O46" s="165">
        <f>+INDEX([1]DataEx!$1:$1048576,MATCH('2018'!$A46,[1]DataEx!$D:$D,0),MATCH('2018'!O$6,[1]DataEx!$7:$7,0))</f>
        <v>1736713.62</v>
      </c>
      <c r="P46" s="165">
        <f>+INDEX([1]DataEx!$1:$1048576,MATCH('2018'!$A46,[1]DataEx!$D:$D,0),MATCH('2018'!P$6,[1]DataEx!$7:$7,0))</f>
        <v>1661059.04</v>
      </c>
      <c r="Q46" s="165">
        <f>+INDEX([1]DataEx!$1:$1048576,MATCH('2018'!$A46,[1]DataEx!$D:$D,0),MATCH('2018'!Q$6,[1]DataEx!$7:$7,0))</f>
        <v>2052677.16</v>
      </c>
      <c r="R46" s="165">
        <f>+INDEX([1]DataEx!$1:$1048576,MATCH('2018'!$A46,[1]DataEx!$D:$D,0),MATCH('2018'!R$6,[1]DataEx!$7:$7,0))</f>
        <v>2337551.12</v>
      </c>
      <c r="S46" s="404">
        <f t="shared" si="3"/>
        <v>20004829.280000001</v>
      </c>
      <c r="T46" s="389">
        <f t="shared" si="4"/>
        <v>4.2900003388282124E-3</v>
      </c>
    </row>
    <row r="47" spans="1:22">
      <c r="A47" s="152">
        <v>425</v>
      </c>
      <c r="B47" s="591" t="s">
        <v>280</v>
      </c>
      <c r="C47" s="592"/>
      <c r="D47" s="592"/>
      <c r="E47" s="592"/>
      <c r="F47" s="592"/>
      <c r="G47" s="165">
        <f>+INDEX([1]DataEx!$1:$1048576,MATCH('2018'!$A47,[1]DataEx!$D:$D,0),MATCH('2018'!G$6,[1]DataEx!$7:$7,0))</f>
        <v>735682.19</v>
      </c>
      <c r="H47" s="165">
        <f>+INDEX([1]DataEx!$1:$1048576,MATCH('2018'!$A47,[1]DataEx!$D:$D,0),MATCH('2018'!H$6,[1]DataEx!$7:$7,0))</f>
        <v>711043.97</v>
      </c>
      <c r="I47" s="165">
        <f>+INDEX([1]DataEx!$1:$1048576,MATCH('2018'!$A47,[1]DataEx!$D:$D,0),MATCH('2018'!I$6,[1]DataEx!$7:$7,0))</f>
        <v>763993.21</v>
      </c>
      <c r="J47" s="165">
        <f>+INDEX([1]DataEx!$1:$1048576,MATCH('2018'!$A47,[1]DataEx!$D:$D,0),MATCH('2018'!J$6,[1]DataEx!$7:$7,0))</f>
        <v>523366.82</v>
      </c>
      <c r="K47" s="165">
        <f>+INDEX([1]DataEx!$1:$1048576,MATCH('2018'!$A47,[1]DataEx!$D:$D,0),MATCH('2018'!K$6,[1]DataEx!$7:$7,0))</f>
        <v>710595.63</v>
      </c>
      <c r="L47" s="165">
        <f>+INDEX([1]DataEx!$1:$1048576,MATCH('2018'!$A47,[1]DataEx!$D:$D,0),MATCH('2018'!L$6,[1]DataEx!$7:$7,0))</f>
        <v>865086.19</v>
      </c>
      <c r="M47" s="165">
        <f>+INDEX([1]DataEx!$1:$1048576,MATCH('2018'!$A47,[1]DataEx!$D:$D,0),MATCH('2018'!M$6,[1]DataEx!$7:$7,0))</f>
        <v>905597.97</v>
      </c>
      <c r="N47" s="165">
        <f>+INDEX([1]DataEx!$1:$1048576,MATCH('2018'!$A47,[1]DataEx!$D:$D,0),MATCH('2018'!N$6,[1]DataEx!$7:$7,0))</f>
        <v>3554670.62</v>
      </c>
      <c r="O47" s="165">
        <f>+INDEX([1]DataEx!$1:$1048576,MATCH('2018'!$A47,[1]DataEx!$D:$D,0),MATCH('2018'!O$6,[1]DataEx!$7:$7,0))</f>
        <v>1229369.33</v>
      </c>
      <c r="P47" s="165">
        <f>+INDEX([1]DataEx!$1:$1048576,MATCH('2018'!$A47,[1]DataEx!$D:$D,0),MATCH('2018'!P$6,[1]DataEx!$7:$7,0))</f>
        <v>891958.79</v>
      </c>
      <c r="Q47" s="165">
        <f>+INDEX([1]DataEx!$1:$1048576,MATCH('2018'!$A47,[1]DataEx!$D:$D,0),MATCH('2018'!Q$6,[1]DataEx!$7:$7,0))</f>
        <v>1174417.8</v>
      </c>
      <c r="R47" s="165">
        <f>+INDEX([1]DataEx!$1:$1048576,MATCH('2018'!$A47,[1]DataEx!$D:$D,0),MATCH('2018'!R$6,[1]DataEx!$7:$7,0))</f>
        <v>1173117.46</v>
      </c>
      <c r="S47" s="404">
        <f t="shared" si="3"/>
        <v>13238899.98</v>
      </c>
      <c r="T47" s="389">
        <f t="shared" si="4"/>
        <v>2.8390587395161621E-3</v>
      </c>
    </row>
    <row r="48" spans="1:22">
      <c r="A48" s="152">
        <v>43</v>
      </c>
      <c r="B48" s="509" t="s">
        <v>288</v>
      </c>
      <c r="C48" s="510"/>
      <c r="D48" s="510"/>
      <c r="E48" s="510"/>
      <c r="F48" s="510"/>
      <c r="G48" s="177">
        <f>+INDEX([1]DataEx!$1:$1048576,MATCH('2018'!$A48,[1]DataEx!$D:$D,0),MATCH('2018'!G$6,[1]DataEx!$7:$7,0))</f>
        <v>11036841.98</v>
      </c>
      <c r="H48" s="177">
        <f>+INDEX([1]DataEx!$1:$1048576,MATCH('2018'!$A48,[1]DataEx!$D:$D,0),MATCH('2018'!H$6,[1]DataEx!$7:$7,0))</f>
        <v>13096709.15</v>
      </c>
      <c r="I48" s="177">
        <f>+INDEX([1]DataEx!$1:$1048576,MATCH('2018'!$A48,[1]DataEx!$D:$D,0),MATCH('2018'!I$6,[1]DataEx!$7:$7,0))</f>
        <v>16347312.470000001</v>
      </c>
      <c r="J48" s="177">
        <f>+INDEX([1]DataEx!$1:$1048576,MATCH('2018'!$A48,[1]DataEx!$D:$D,0),MATCH('2018'!J$6,[1]DataEx!$7:$7,0))</f>
        <v>15696656.369999999</v>
      </c>
      <c r="K48" s="177">
        <f>+INDEX([1]DataEx!$1:$1048576,MATCH('2018'!$A48,[1]DataEx!$D:$D,0),MATCH('2018'!K$6,[1]DataEx!$7:$7,0))</f>
        <v>13306183.48</v>
      </c>
      <c r="L48" s="177">
        <f>+INDEX([1]DataEx!$1:$1048576,MATCH('2018'!$A48,[1]DataEx!$D:$D,0),MATCH('2018'!L$6,[1]DataEx!$7:$7,0))</f>
        <v>17878544.43</v>
      </c>
      <c r="M48" s="177">
        <f>+INDEX([1]DataEx!$1:$1048576,MATCH('2018'!$A48,[1]DataEx!$D:$D,0),MATCH('2018'!M$6,[1]DataEx!$7:$7,0))</f>
        <v>20218156.109999999</v>
      </c>
      <c r="N48" s="177">
        <f>+INDEX([1]DataEx!$1:$1048576,MATCH('2018'!$A48,[1]DataEx!$D:$D,0),MATCH('2018'!N$6,[1]DataEx!$7:$7,0))</f>
        <v>17179475.350000001</v>
      </c>
      <c r="O48" s="177">
        <f>+INDEX([1]DataEx!$1:$1048576,MATCH('2018'!$A48,[1]DataEx!$D:$D,0),MATCH('2018'!O$6,[1]DataEx!$7:$7,0))</f>
        <v>16100951.01</v>
      </c>
      <c r="P48" s="177">
        <f>+INDEX([1]DataEx!$1:$1048576,MATCH('2018'!$A48,[1]DataEx!$D:$D,0),MATCH('2018'!P$6,[1]DataEx!$7:$7,0))</f>
        <v>16865388.859999999</v>
      </c>
      <c r="Q48" s="177">
        <f>+INDEX([1]DataEx!$1:$1048576,MATCH('2018'!$A48,[1]DataEx!$D:$D,0),MATCH('2018'!Q$6,[1]DataEx!$7:$7,0))</f>
        <v>17575098.66</v>
      </c>
      <c r="R48" s="246">
        <f>+INDEX([1]DataEx!$1:$1048576,MATCH('2018'!$A48,[1]DataEx!$D:$D,0),MATCH('2018'!R$6,[1]DataEx!$7:$7,0))</f>
        <v>33425392.469999999</v>
      </c>
      <c r="S48" s="405">
        <f t="shared" si="3"/>
        <v>208726710.33999997</v>
      </c>
      <c r="T48" s="390">
        <f t="shared" si="4"/>
        <v>4.4761074715909697E-2</v>
      </c>
    </row>
    <row r="49" spans="1:22">
      <c r="A49" s="152">
        <v>44</v>
      </c>
      <c r="B49" s="509" t="s">
        <v>322</v>
      </c>
      <c r="C49" s="510"/>
      <c r="D49" s="510"/>
      <c r="E49" s="510"/>
      <c r="F49" s="510"/>
      <c r="G49" s="177">
        <f>+INDEX([1]DataEx!$1:$1048576,MATCH('2018'!$A49,[1]DataEx!$D:$D,0),MATCH('2018'!G$6,[1]DataEx!$7:$7,0))</f>
        <v>2060574.27</v>
      </c>
      <c r="H49" s="177">
        <f>+INDEX([1]DataEx!$1:$1048576,MATCH('2018'!$A49,[1]DataEx!$D:$D,0),MATCH('2018'!H$6,[1]DataEx!$7:$7,0))</f>
        <v>2958395.49</v>
      </c>
      <c r="I49" s="177">
        <f>+INDEX([1]DataEx!$1:$1048576,MATCH('2018'!$A49,[1]DataEx!$D:$D,0),MATCH('2018'!I$6,[1]DataEx!$7:$7,0))</f>
        <v>10806505.67</v>
      </c>
      <c r="J49" s="177">
        <f>+INDEX([1]DataEx!$1:$1048576,MATCH('2018'!$A49,[1]DataEx!$D:$D,0),MATCH('2018'!J$6,[1]DataEx!$7:$7,0))</f>
        <v>28775491.48</v>
      </c>
      <c r="K49" s="177">
        <f>+INDEX([1]DataEx!$1:$1048576,MATCH('2018'!$A49,[1]DataEx!$D:$D,0),MATCH('2018'!K$6,[1]DataEx!$7:$7,0))</f>
        <v>12314358.92</v>
      </c>
      <c r="L49" s="177">
        <f>+INDEX([1]DataEx!$1:$1048576,MATCH('2018'!$A49,[1]DataEx!$D:$D,0),MATCH('2018'!L$6,[1]DataEx!$7:$7,0))</f>
        <v>22250596.559999999</v>
      </c>
      <c r="M49" s="177">
        <f>+INDEX([1]DataEx!$1:$1048576,MATCH('2018'!$A49,[1]DataEx!$D:$D,0),MATCH('2018'!M$6,[1]DataEx!$7:$7,0))</f>
        <v>22219463.719999999</v>
      </c>
      <c r="N49" s="177">
        <f>+INDEX([1]DataEx!$1:$1048576,MATCH('2018'!$A49,[1]DataEx!$D:$D,0),MATCH('2018'!N$6,[1]DataEx!$7:$7,0))</f>
        <v>7067070.5700000003</v>
      </c>
      <c r="O49" s="177">
        <f>+INDEX([1]DataEx!$1:$1048576,MATCH('2018'!$A49,[1]DataEx!$D:$D,0),MATCH('2018'!O$6,[1]DataEx!$7:$7,0))</f>
        <v>38353416.07</v>
      </c>
      <c r="P49" s="177">
        <f>+INDEX([1]DataEx!$1:$1048576,MATCH('2018'!$A49,[1]DataEx!$D:$D,0),MATCH('2018'!P$6,[1]DataEx!$7:$7,0))</f>
        <v>27286098.32</v>
      </c>
      <c r="Q49" s="177">
        <f>+INDEX([1]DataEx!$1:$1048576,MATCH('2018'!$A49,[1]DataEx!$D:$D,0),MATCH('2018'!Q$6,[1]DataEx!$7:$7,0))</f>
        <v>24712008.18</v>
      </c>
      <c r="R49" s="177">
        <f>+INDEX([1]DataEx!$1:$1048576,MATCH('2018'!$A49,[1]DataEx!$D:$D,0),MATCH('2018'!R$6,[1]DataEx!$7:$7,0))</f>
        <v>44558470.93</v>
      </c>
      <c r="S49" s="405">
        <f t="shared" si="3"/>
        <v>243362450.18000001</v>
      </c>
      <c r="T49" s="390">
        <f t="shared" si="4"/>
        <v>5.2188648006810875E-2</v>
      </c>
    </row>
    <row r="50" spans="1:22">
      <c r="A50" s="152">
        <v>451</v>
      </c>
      <c r="B50" s="572" t="s">
        <v>115</v>
      </c>
      <c r="C50" s="573"/>
      <c r="D50" s="573"/>
      <c r="E50" s="573"/>
      <c r="F50" s="573"/>
      <c r="G50" s="165">
        <f>+INDEX([1]DataEx!$1:$1048576,MATCH('2018'!$A50,[1]DataEx!$D:$D,0),MATCH('2018'!G$6,[1]DataEx!$7:$7,0))</f>
        <v>5000</v>
      </c>
      <c r="H50" s="165">
        <f>+INDEX([1]DataEx!$1:$1048576,MATCH('2018'!$A50,[1]DataEx!$D:$D,0),MATCH('2018'!H$6,[1]DataEx!$7:$7,0))</f>
        <v>380906.62</v>
      </c>
      <c r="I50" s="165">
        <f>+INDEX([1]DataEx!$1:$1048576,MATCH('2018'!$A50,[1]DataEx!$D:$D,0),MATCH('2018'!I$6,[1]DataEx!$7:$7,0))</f>
        <v>0</v>
      </c>
      <c r="J50" s="213">
        <f>+INDEX([1]DataEx!$1:$1048576,MATCH('2018'!$A50,[1]DataEx!$D:$D,0),MATCH('2018'!J$6,[1]DataEx!$7:$7,0))</f>
        <v>285264</v>
      </c>
      <c r="K50" s="165">
        <f>+INDEX([1]DataEx!$1:$1048576,MATCH('2018'!$A50,[1]DataEx!$D:$D,0),MATCH('2018'!K$6,[1]DataEx!$7:$7,0))</f>
        <v>278222</v>
      </c>
      <c r="L50" s="165">
        <f>+INDEX([1]DataEx!$1:$1048576,MATCH('2018'!$A50,[1]DataEx!$D:$D,0),MATCH('2018'!L$6,[1]DataEx!$7:$7,0))</f>
        <v>285000.05</v>
      </c>
      <c r="M50" s="165">
        <f>+INDEX([1]DataEx!$1:$1048576,MATCH('2018'!$A50,[1]DataEx!$D:$D,0),MATCH('2018'!M$6,[1]DataEx!$7:$7,0))</f>
        <v>236298.33</v>
      </c>
      <c r="N50" s="165">
        <f>+INDEX([1]DataEx!$1:$1048576,MATCH('2018'!$A50,[1]DataEx!$D:$D,0),MATCH('2018'!N$6,[1]DataEx!$7:$7,0))</f>
        <v>114200</v>
      </c>
      <c r="O50" s="165">
        <f>+INDEX([1]DataEx!$1:$1048576,MATCH('2018'!$A50,[1]DataEx!$D:$D,0),MATCH('2018'!O$6,[1]DataEx!$7:$7,0))</f>
        <v>359390</v>
      </c>
      <c r="P50" s="165">
        <f>+INDEX([1]DataEx!$1:$1048576,MATCH('2018'!$A50,[1]DataEx!$D:$D,0),MATCH('2018'!P$6,[1]DataEx!$7:$7,0))</f>
        <v>80000</v>
      </c>
      <c r="Q50" s="165">
        <f>+INDEX([1]DataEx!$1:$1048576,MATCH('2018'!$A50,[1]DataEx!$D:$D,0),MATCH('2018'!Q$6,[1]DataEx!$7:$7,0))</f>
        <v>305000</v>
      </c>
      <c r="R50" s="165">
        <f>+INDEX([1]DataEx!$1:$1048576,MATCH('2018'!$A50,[1]DataEx!$D:$D,0),MATCH('2018'!R$6,[1]DataEx!$7:$7,0))</f>
        <v>2267088</v>
      </c>
      <c r="S50" s="404">
        <f t="shared" si="3"/>
        <v>4596369</v>
      </c>
      <c r="T50" s="389">
        <f t="shared" si="4"/>
        <v>9.8568322135561309E-4</v>
      </c>
    </row>
    <row r="51" spans="1:22">
      <c r="A51" s="152">
        <v>47</v>
      </c>
      <c r="B51" s="479" t="s">
        <v>368</v>
      </c>
      <c r="C51" s="480"/>
      <c r="D51" s="480"/>
      <c r="E51" s="480"/>
      <c r="F51" s="480"/>
      <c r="G51" s="165">
        <f>+INDEX([1]DataEx!$1:$1048576,MATCH('2018'!$A51,[1]DataEx!$D:$D,0),MATCH('2018'!G$6,[1]DataEx!$7:$7,0))</f>
        <v>190000</v>
      </c>
      <c r="H51" s="165">
        <f>+INDEX([1]DataEx!$1:$1048576,MATCH('2018'!$A51,[1]DataEx!$D:$D,0),MATCH('2018'!H$6,[1]DataEx!$7:$7,0))</f>
        <v>92000</v>
      </c>
      <c r="I51" s="165">
        <f>+INDEX([1]DataEx!$1:$1048576,MATCH('2018'!$A51,[1]DataEx!$D:$D,0),MATCH('2018'!I$6,[1]DataEx!$7:$7,0))</f>
        <v>2352909.08</v>
      </c>
      <c r="J51" s="213">
        <f>+INDEX([1]DataEx!$1:$1048576,MATCH('2018'!$A51,[1]DataEx!$D:$D,0),MATCH('2018'!J$6,[1]DataEx!$7:$7,0))</f>
        <v>460039.86</v>
      </c>
      <c r="K51" s="165">
        <f>+INDEX([1]DataEx!$1:$1048576,MATCH('2018'!$A51,[1]DataEx!$D:$D,0),MATCH('2018'!K$6,[1]DataEx!$7:$7,0))</f>
        <v>4042331.56</v>
      </c>
      <c r="L51" s="165">
        <f>+INDEX([1]DataEx!$1:$1048576,MATCH('2018'!$A51,[1]DataEx!$D:$D,0),MATCH('2018'!L$6,[1]DataEx!$7:$7,0))</f>
        <v>1980934.15</v>
      </c>
      <c r="M51" s="165">
        <f>+INDEX([1]DataEx!$1:$1048576,MATCH('2018'!$A51,[1]DataEx!$D:$D,0),MATCH('2018'!M$6,[1]DataEx!$7:$7,0))</f>
        <v>1798952.01</v>
      </c>
      <c r="N51" s="165">
        <f>+INDEX([1]DataEx!$1:$1048576,MATCH('2018'!$A51,[1]DataEx!$D:$D,0),MATCH('2018'!N$6,[1]DataEx!$7:$7,0))</f>
        <v>249386.57</v>
      </c>
      <c r="O51" s="165">
        <f>+INDEX([1]DataEx!$1:$1048576,MATCH('2018'!$A51,[1]DataEx!$D:$D,0),MATCH('2018'!O$6,[1]DataEx!$7:$7,0))</f>
        <v>1509208.74</v>
      </c>
      <c r="P51" s="165">
        <f>+INDEX([1]DataEx!$1:$1048576,MATCH('2018'!$A51,[1]DataEx!$D:$D,0),MATCH('2018'!P$6,[1]DataEx!$7:$7,0))</f>
        <v>559184.78</v>
      </c>
      <c r="Q51" s="165">
        <f>+INDEX([1]DataEx!$1:$1048576,MATCH('2018'!$A51,[1]DataEx!$D:$D,0),MATCH('2018'!Q$6,[1]DataEx!$7:$7,0))</f>
        <v>1953551.9</v>
      </c>
      <c r="R51" s="165">
        <f>+INDEX([1]DataEx!$1:$1048576,MATCH('2018'!$A51,[1]DataEx!$D:$D,0),MATCH('2018'!R$6,[1]DataEx!$7:$7,0))</f>
        <v>8699001.4000000004</v>
      </c>
      <c r="S51" s="404">
        <f t="shared" si="3"/>
        <v>23887500.050000001</v>
      </c>
      <c r="T51" s="389">
        <f t="shared" si="4"/>
        <v>5.1226322341431617E-3</v>
      </c>
      <c r="U51" s="371"/>
    </row>
    <row r="52" spans="1:22" ht="13.5" thickBot="1">
      <c r="A52" s="152">
        <v>462</v>
      </c>
      <c r="B52" s="497" t="s">
        <v>361</v>
      </c>
      <c r="C52" s="498"/>
      <c r="D52" s="498"/>
      <c r="E52" s="498"/>
      <c r="F52" s="498"/>
      <c r="G52" s="201">
        <f>+INDEX([1]DataEx!$1:$1048576,MATCH('2018'!$A52,[1]DataEx!$D:$D,0),MATCH('2018'!G$6,[1]DataEx!$7:$7,0))</f>
        <v>0</v>
      </c>
      <c r="H52" s="201">
        <f>+INDEX([1]DataEx!$1:$1048576,MATCH('2018'!$A52,[1]DataEx!$D:$D,0),MATCH('2018'!H$6,[1]DataEx!$7:$7,0))</f>
        <v>0</v>
      </c>
      <c r="I52" s="201">
        <f>+INDEX([1]DataEx!$1:$1048576,MATCH('2018'!$A52,[1]DataEx!$D:$D,0),MATCH('2018'!I$6,[1]DataEx!$7:$7,0))</f>
        <v>0</v>
      </c>
      <c r="J52" s="201">
        <f>+INDEX([1]DataEx!$1:$1048576,MATCH('2018'!$A52,[1]DataEx!$D:$D,0),MATCH('2018'!J$6,[1]DataEx!$7:$7,0))</f>
        <v>0</v>
      </c>
      <c r="K52" s="201">
        <f>+INDEX([1]DataEx!$1:$1048576,MATCH('2018'!$A52,[1]DataEx!$D:$D,0),MATCH('2018'!K$6,[1]DataEx!$7:$7,0))</f>
        <v>0</v>
      </c>
      <c r="L52" s="201">
        <f>+INDEX([1]DataEx!$1:$1048576,MATCH('2018'!$A52,[1]DataEx!$D:$D,0),MATCH('2018'!L$6,[1]DataEx!$7:$7,0))</f>
        <v>0</v>
      </c>
      <c r="M52" s="201">
        <f>+INDEX([1]DataEx!$1:$1048576,MATCH('2018'!$A52,[1]DataEx!$D:$D,0),MATCH('2018'!M$6,[1]DataEx!$7:$7,0))</f>
        <v>0</v>
      </c>
      <c r="N52" s="201">
        <f>+INDEX([1]DataEx!$1:$1048576,MATCH('2018'!$A52,[1]DataEx!$D:$D,0),MATCH('2018'!N$6,[1]DataEx!$7:$7,0))</f>
        <v>0</v>
      </c>
      <c r="O52" s="201">
        <f>+INDEX([1]DataEx!$1:$1048576,MATCH('2018'!$A52,[1]DataEx!$D:$D,0),MATCH('2018'!O$6,[1]DataEx!$7:$7,0))</f>
        <v>0</v>
      </c>
      <c r="P52" s="201">
        <f>+INDEX([1]DataEx!$1:$1048576,MATCH('2018'!$A52,[1]DataEx!$D:$D,0),MATCH('2018'!P$6,[1]DataEx!$7:$7,0))</f>
        <v>0</v>
      </c>
      <c r="Q52" s="201">
        <f>+INDEX([1]DataEx!$1:$1048576,MATCH('2018'!$A52,[1]DataEx!$D:$D,0),MATCH('2018'!Q$6,[1]DataEx!$7:$7,0))</f>
        <v>0</v>
      </c>
      <c r="R52" s="201">
        <f>+INDEX([1]DataEx!$1:$1048576,MATCH('2018'!$A52,[1]DataEx!$D:$D,0),MATCH('2018'!R$6,[1]DataEx!$7:$7,0))</f>
        <v>0</v>
      </c>
      <c r="S52" s="404">
        <f t="shared" si="3"/>
        <v>0</v>
      </c>
      <c r="T52" s="394">
        <f t="shared" si="4"/>
        <v>0</v>
      </c>
      <c r="U52" s="306"/>
    </row>
    <row r="53" spans="1:22" ht="13.5" thickBot="1">
      <c r="A53" s="146">
        <v>4630</v>
      </c>
      <c r="B53" s="576" t="s">
        <v>799</v>
      </c>
      <c r="C53" s="577"/>
      <c r="D53" s="577"/>
      <c r="E53" s="577"/>
      <c r="F53" s="577"/>
      <c r="G53" s="201">
        <f>+INDEX([1]DataEx!$1:$1048576,MATCH('2018'!$A53,[1]DataEx!$D:$D,0),MATCH('2018'!G$6,[1]DataEx!$7:$7,0))</f>
        <v>1698819.3</v>
      </c>
      <c r="H53" s="201">
        <f>+INDEX([1]DataEx!$1:$1048576,MATCH('2018'!$A53,[1]DataEx!$D:$D,0),MATCH('2018'!H$6,[1]DataEx!$7:$7,0))</f>
        <v>2215955.08</v>
      </c>
      <c r="I53" s="201">
        <f>+INDEX([1]DataEx!$1:$1048576,MATCH('2018'!$A53,[1]DataEx!$D:$D,0),MATCH('2018'!I$6,[1]DataEx!$7:$7,0))</f>
        <v>2027778.28</v>
      </c>
      <c r="J53" s="201">
        <f>+INDEX([1]DataEx!$1:$1048576,MATCH('2018'!$A53,[1]DataEx!$D:$D,0),MATCH('2018'!J$6,[1]DataEx!$7:$7,0))</f>
        <v>2489375.33</v>
      </c>
      <c r="K53" s="201">
        <f>+INDEX([1]DataEx!$1:$1048576,MATCH('2018'!$A53,[1]DataEx!$D:$D,0),MATCH('2018'!K$6,[1]DataEx!$7:$7,0))</f>
        <v>1250843.27</v>
      </c>
      <c r="L53" s="201">
        <f>+INDEX([1]DataEx!$1:$1048576,MATCH('2018'!$A53,[1]DataEx!$D:$D,0),MATCH('2018'!L$6,[1]DataEx!$7:$7,0))</f>
        <v>1981350.35</v>
      </c>
      <c r="M53" s="201">
        <f>+INDEX([1]DataEx!$1:$1048576,MATCH('2018'!$A53,[1]DataEx!$D:$D,0),MATCH('2018'!M$6,[1]DataEx!$7:$7,0))</f>
        <v>4562283.55</v>
      </c>
      <c r="N53" s="201">
        <f>+INDEX([1]DataEx!$1:$1048576,MATCH('2018'!$A53,[1]DataEx!$D:$D,0),MATCH('2018'!N$6,[1]DataEx!$7:$7,0))</f>
        <v>924617.69</v>
      </c>
      <c r="O53" s="201">
        <f>+INDEX([1]DataEx!$1:$1048576,MATCH('2018'!$A53,[1]DataEx!$D:$D,0),MATCH('2018'!O$6,[1]DataEx!$7:$7,0))</f>
        <v>872755.39</v>
      </c>
      <c r="P53" s="201">
        <f>+INDEX([1]DataEx!$1:$1048576,MATCH('2018'!$A53,[1]DataEx!$D:$D,0),MATCH('2018'!P$6,[1]DataEx!$7:$7,0))</f>
        <v>1966075.9</v>
      </c>
      <c r="Q53" s="201">
        <f>+INDEX([1]DataEx!$1:$1048576,MATCH('2018'!$A53,[1]DataEx!$D:$D,0),MATCH('2018'!Q$6,[1]DataEx!$7:$7,0))</f>
        <v>1659582.3</v>
      </c>
      <c r="R53" s="201">
        <f>+INDEX([1]DataEx!$1:$1048576,MATCH('2018'!$A53,[1]DataEx!$D:$D,0),MATCH('2018'!R$6,[1]DataEx!$7:$7,0))</f>
        <v>1578931.59</v>
      </c>
      <c r="S53" s="409">
        <f>+SUM(G53:R53)</f>
        <v>23228368.030000001</v>
      </c>
      <c r="T53" s="394">
        <f>+S53/$T$7</f>
        <v>4.9812825355501564E-3</v>
      </c>
    </row>
    <row r="54" spans="1:22" ht="13.5" thickBot="1">
      <c r="A54" s="70">
        <v>1005</v>
      </c>
      <c r="B54" s="578" t="s">
        <v>687</v>
      </c>
      <c r="C54" s="579"/>
      <c r="D54" s="579"/>
      <c r="E54" s="579"/>
      <c r="F54" s="579"/>
      <c r="G54" s="95">
        <f>+INDEX([1]DataEx!$1:$1048576,MATCH('2018'!$A54,[1]DataEx!$D:$D,0),MATCH('2018'!G$6,[1]DataEx!$7:$7,0))</f>
        <v>0</v>
      </c>
      <c r="H54" s="95">
        <f>+INDEX([1]DataEx!$1:$1048576,MATCH('2018'!$A54,[1]DataEx!$D:$D,0),MATCH('2018'!H$6,[1]DataEx!$7:$7,0))</f>
        <v>0</v>
      </c>
      <c r="I54" s="95">
        <f>+INDEX([1]DataEx!$1:$1048576,MATCH('2018'!$A54,[1]DataEx!$D:$D,0),MATCH('2018'!I$6,[1]DataEx!$7:$7,0))</f>
        <v>0</v>
      </c>
      <c r="J54" s="213">
        <f>+INDEX([1]DataEx!$1:$1048576,MATCH('2018'!$A54,[1]DataEx!$D:$D,0),MATCH('2018'!J$6,[1]DataEx!$7:$7,0))</f>
        <v>0</v>
      </c>
      <c r="K54" s="95">
        <f>+INDEX([1]DataEx!$1:$1048576,MATCH('2018'!$A54,[1]DataEx!$D:$D,0),MATCH('2018'!K$6,[1]DataEx!$7:$7,0))</f>
        <v>0</v>
      </c>
      <c r="L54" s="95">
        <f>+INDEX([1]DataEx!$1:$1048576,MATCH('2018'!$A54,[1]DataEx!$D:$D,0),MATCH('2018'!L$6,[1]DataEx!$7:$7,0))</f>
        <v>0</v>
      </c>
      <c r="M54" s="95">
        <f>+INDEX([1]DataEx!$1:$1048576,MATCH('2018'!$A54,[1]DataEx!$D:$D,0),MATCH('2018'!M$6,[1]DataEx!$7:$7,0))</f>
        <v>0</v>
      </c>
      <c r="N54" s="95">
        <f>+INDEX([1]DataEx!$1:$1048576,MATCH('2018'!$A54,[1]DataEx!$D:$D,0),MATCH('2018'!N$6,[1]DataEx!$7:$7,0))</f>
        <v>0</v>
      </c>
      <c r="O54" s="95">
        <f>+INDEX([1]DataEx!$1:$1048576,MATCH('2018'!$A54,[1]DataEx!$D:$D,0),MATCH('2018'!O$6,[1]DataEx!$7:$7,0))</f>
        <v>0</v>
      </c>
      <c r="P54" s="95">
        <f>+INDEX([1]DataEx!$1:$1048576,MATCH('2018'!$A54,[1]DataEx!$D:$D,0),MATCH('2018'!P$6,[1]DataEx!$7:$7,0))</f>
        <v>0</v>
      </c>
      <c r="Q54" s="95">
        <f>+INDEX([1]DataEx!$1:$1048576,MATCH('2018'!$A54,[1]DataEx!$D:$D,0),MATCH('2018'!Q$6,[1]DataEx!$7:$7,0))</f>
        <v>0</v>
      </c>
      <c r="R54" s="95">
        <f>+INDEX([1]DataEx!$1:$1048576,MATCH('2018'!$A54,[1]DataEx!$D:$D,0),MATCH('2018'!R$6,[1]DataEx!$7:$7,0))</f>
        <v>28097590.27</v>
      </c>
      <c r="S54" s="410">
        <f>+SUM(G54:R54)</f>
        <v>28097590.27</v>
      </c>
      <c r="T54" s="395">
        <f>+S54/$T$7</f>
        <v>6.0254786527504057E-3</v>
      </c>
    </row>
    <row r="55" spans="1:22" ht="13.5" thickBot="1">
      <c r="A55" s="146">
        <v>1000</v>
      </c>
      <c r="B55" s="503" t="s">
        <v>547</v>
      </c>
      <c r="C55" s="504"/>
      <c r="D55" s="504"/>
      <c r="E55" s="504"/>
      <c r="F55" s="504"/>
      <c r="G55" s="153">
        <f t="shared" ref="G55:R55" si="9">+G10-G29</f>
        <v>-24538834.569999993</v>
      </c>
      <c r="H55" s="153">
        <f t="shared" si="9"/>
        <v>-11892939.799999982</v>
      </c>
      <c r="I55" s="153">
        <f t="shared" si="9"/>
        <v>-33617099.900000036</v>
      </c>
      <c r="J55" s="153">
        <f t="shared" si="9"/>
        <v>-6242156.6799999774</v>
      </c>
      <c r="K55" s="153">
        <f t="shared" si="9"/>
        <v>-2911341.5200000107</v>
      </c>
      <c r="L55" s="153">
        <f t="shared" si="9"/>
        <v>-21387841.279999971</v>
      </c>
      <c r="M55" s="153">
        <f t="shared" si="9"/>
        <v>4663865.349999994</v>
      </c>
      <c r="N55" s="153">
        <f t="shared" si="9"/>
        <v>34104025.840000018</v>
      </c>
      <c r="O55" s="153">
        <f t="shared" si="9"/>
        <v>21220000.719999999</v>
      </c>
      <c r="P55" s="153">
        <f t="shared" si="9"/>
        <v>-12364672.099999994</v>
      </c>
      <c r="Q55" s="153">
        <f t="shared" si="9"/>
        <v>-44897753.730000019</v>
      </c>
      <c r="R55" s="153">
        <f t="shared" si="9"/>
        <v>-71035426.850000024</v>
      </c>
      <c r="S55" s="411">
        <f t="shared" si="3"/>
        <v>-168900174.51999998</v>
      </c>
      <c r="T55" s="396">
        <f t="shared" si="4"/>
        <v>-3.6220344386710207E-2</v>
      </c>
    </row>
    <row r="56" spans="1:22" ht="13.5" thickBot="1">
      <c r="A56" s="146"/>
      <c r="B56" s="383" t="s">
        <v>809</v>
      </c>
      <c r="C56" s="384"/>
      <c r="D56" s="384"/>
      <c r="E56" s="384"/>
      <c r="F56" s="384"/>
      <c r="G56" s="153">
        <f>G55-G54</f>
        <v>-24538834.569999993</v>
      </c>
      <c r="H56" s="153">
        <f t="shared" ref="H56:R56" si="10">H55-H54</f>
        <v>-11892939.799999982</v>
      </c>
      <c r="I56" s="153">
        <f t="shared" si="10"/>
        <v>-33617099.900000036</v>
      </c>
      <c r="J56" s="153">
        <f t="shared" si="10"/>
        <v>-6242156.6799999774</v>
      </c>
      <c r="K56" s="153">
        <f t="shared" si="10"/>
        <v>-2911341.5200000107</v>
      </c>
      <c r="L56" s="153">
        <f t="shared" si="10"/>
        <v>-21387841.279999971</v>
      </c>
      <c r="M56" s="153">
        <f t="shared" si="10"/>
        <v>4663865.349999994</v>
      </c>
      <c r="N56" s="153">
        <f t="shared" si="10"/>
        <v>34104025.840000018</v>
      </c>
      <c r="O56" s="153">
        <f t="shared" si="10"/>
        <v>21220000.719999999</v>
      </c>
      <c r="P56" s="153">
        <f t="shared" si="10"/>
        <v>-12364672.099999994</v>
      </c>
      <c r="Q56" s="153">
        <f t="shared" si="10"/>
        <v>-44897753.730000019</v>
      </c>
      <c r="R56" s="153">
        <f t="shared" si="10"/>
        <v>-99133017.12000002</v>
      </c>
      <c r="S56" s="411">
        <f t="shared" si="3"/>
        <v>-196997764.78999999</v>
      </c>
      <c r="T56" s="396">
        <f t="shared" si="4"/>
        <v>-4.2245823039460617E-2</v>
      </c>
    </row>
    <row r="57" spans="1:22" ht="13.5" thickBot="1">
      <c r="A57" s="146">
        <v>1001</v>
      </c>
      <c r="B57" s="505" t="s">
        <v>798</v>
      </c>
      <c r="C57" s="506"/>
      <c r="D57" s="506"/>
      <c r="E57" s="506"/>
      <c r="F57" s="506"/>
      <c r="G57" s="207">
        <f>+G56+G37</f>
        <v>-20214757.019999992</v>
      </c>
      <c r="H57" s="207">
        <f t="shared" ref="H57:R57" si="11">+H56+H37</f>
        <v>-10842138.569999982</v>
      </c>
      <c r="I57" s="207">
        <f t="shared" si="11"/>
        <v>5897576.8099999651</v>
      </c>
      <c r="J57" s="207">
        <f t="shared" si="11"/>
        <v>10758627.770000022</v>
      </c>
      <c r="K57" s="207">
        <f t="shared" si="11"/>
        <v>7153467.5399999898</v>
      </c>
      <c r="L57" s="207">
        <f t="shared" si="11"/>
        <v>-19549120.649999972</v>
      </c>
      <c r="M57" s="207">
        <f t="shared" si="11"/>
        <v>12181927.699999994</v>
      </c>
      <c r="N57" s="207">
        <f t="shared" si="11"/>
        <v>35272461.580000021</v>
      </c>
      <c r="O57" s="207">
        <f t="shared" si="11"/>
        <v>24837356.32</v>
      </c>
      <c r="P57" s="207">
        <f t="shared" si="11"/>
        <v>-10825983.799999993</v>
      </c>
      <c r="Q57" s="207">
        <f t="shared" si="11"/>
        <v>-40614704.530000016</v>
      </c>
      <c r="R57" s="207">
        <f t="shared" si="11"/>
        <v>-93455168.450000018</v>
      </c>
      <c r="S57" s="411">
        <f t="shared" si="3"/>
        <v>-99400455.299999982</v>
      </c>
      <c r="T57" s="396">
        <f t="shared" si="4"/>
        <v>-2.1316252238303454E-2</v>
      </c>
    </row>
    <row r="58" spans="1:22">
      <c r="A58" s="146">
        <v>46</v>
      </c>
      <c r="B58" s="570" t="s">
        <v>354</v>
      </c>
      <c r="C58" s="571"/>
      <c r="D58" s="571"/>
      <c r="E58" s="571"/>
      <c r="F58" s="571"/>
      <c r="G58" s="195">
        <f t="shared" ref="G58:R58" si="12">+SUM(G59:G60)</f>
        <v>26200164.98</v>
      </c>
      <c r="H58" s="195">
        <f t="shared" si="12"/>
        <v>54488971.759999998</v>
      </c>
      <c r="I58" s="195">
        <f t="shared" si="12"/>
        <v>19066024.490000002</v>
      </c>
      <c r="J58" s="177">
        <f t="shared" si="12"/>
        <v>382332471.99000001</v>
      </c>
      <c r="K58" s="195">
        <f t="shared" si="12"/>
        <v>14760695.76</v>
      </c>
      <c r="L58" s="195">
        <f t="shared" si="12"/>
        <v>12929550.809999999</v>
      </c>
      <c r="M58" s="195">
        <f t="shared" si="12"/>
        <v>43965766.020000003</v>
      </c>
      <c r="N58" s="195">
        <f t="shared" si="12"/>
        <v>98580105.140000001</v>
      </c>
      <c r="O58" s="195">
        <f t="shared" si="12"/>
        <v>17423705.899999999</v>
      </c>
      <c r="P58" s="195">
        <f t="shared" si="12"/>
        <v>6031992.4700000007</v>
      </c>
      <c r="Q58" s="195">
        <f t="shared" si="12"/>
        <v>9590322.8100000005</v>
      </c>
      <c r="R58" s="195">
        <f t="shared" si="12"/>
        <v>10911687.780000001</v>
      </c>
      <c r="S58" s="412">
        <f t="shared" si="3"/>
        <v>696281459.90999997</v>
      </c>
      <c r="T58" s="397">
        <f t="shared" si="4"/>
        <v>0.14931633042827455</v>
      </c>
      <c r="V58" s="323"/>
    </row>
    <row r="59" spans="1:22">
      <c r="A59" s="146">
        <v>4611</v>
      </c>
      <c r="B59" s="495" t="s">
        <v>357</v>
      </c>
      <c r="C59" s="496"/>
      <c r="D59" s="496"/>
      <c r="E59" s="496"/>
      <c r="F59" s="496"/>
      <c r="G59" s="213">
        <f>+INDEX([1]DataEx!$1:$1048576,MATCH('2018'!$A59,[1]DataEx!$D:$D,0),MATCH('2018'!G$6,[1]DataEx!$7:$7,0))</f>
        <v>24566746.16</v>
      </c>
      <c r="H59" s="213">
        <f>+INDEX([1]DataEx!$1:$1048576,MATCH('2018'!$A59,[1]DataEx!$D:$D,0),MATCH('2018'!H$6,[1]DataEx!$7:$7,0))</f>
        <v>50952373.509999998</v>
      </c>
      <c r="I59" s="213">
        <f>+INDEX([1]DataEx!$1:$1048576,MATCH('2018'!$A59,[1]DataEx!$D:$D,0),MATCH('2018'!I$6,[1]DataEx!$7:$7,0))</f>
        <v>7051404.0099999998</v>
      </c>
      <c r="J59" s="213">
        <f>+INDEX([1]DataEx!$1:$1048576,MATCH('2018'!$A59,[1]DataEx!$D:$D,0),MATCH('2018'!J$6,[1]DataEx!$7:$7,0))</f>
        <v>2231658.5099999998</v>
      </c>
      <c r="K59" s="213">
        <f>+INDEX([1]DataEx!$1:$1048576,MATCH('2018'!$A59,[1]DataEx!$D:$D,0),MATCH('2018'!K$6,[1]DataEx!$7:$7,0))</f>
        <v>831498.83</v>
      </c>
      <c r="L59" s="213">
        <f>+INDEX([1]DataEx!$1:$1048576,MATCH('2018'!$A59,[1]DataEx!$D:$D,0),MATCH('2018'!L$6,[1]DataEx!$7:$7,0))</f>
        <v>4420027.8</v>
      </c>
      <c r="M59" s="213">
        <f>+INDEX([1]DataEx!$1:$1048576,MATCH('2018'!$A59,[1]DataEx!$D:$D,0),MATCH('2018'!M$6,[1]DataEx!$7:$7,0))</f>
        <v>42332347.200000003</v>
      </c>
      <c r="N59" s="213">
        <f>+INDEX([1]DataEx!$1:$1048576,MATCH('2018'!$A59,[1]DataEx!$D:$D,0),MATCH('2018'!N$6,[1]DataEx!$7:$7,0))</f>
        <v>95932773.739999995</v>
      </c>
      <c r="O59" s="213">
        <f>+INDEX([1]DataEx!$1:$1048576,MATCH('2018'!$A59,[1]DataEx!$D:$D,0),MATCH('2018'!O$6,[1]DataEx!$7:$7,0))</f>
        <v>1208382.96</v>
      </c>
      <c r="P59" s="213">
        <f>+INDEX([1]DataEx!$1:$1048576,MATCH('2018'!$A59,[1]DataEx!$D:$D,0),MATCH('2018'!P$6,[1]DataEx!$7:$7,0))</f>
        <v>2260146.02</v>
      </c>
      <c r="Q59" s="213">
        <f>+INDEX([1]DataEx!$1:$1048576,MATCH('2018'!$A59,[1]DataEx!$D:$D,0),MATCH('2018'!Q$6,[1]DataEx!$7:$7,0))</f>
        <v>834069.65</v>
      </c>
      <c r="R59" s="213">
        <f>+INDEX([1]DataEx!$1:$1048576,MATCH('2018'!$A59,[1]DataEx!$D:$D,0),MATCH('2018'!R$6,[1]DataEx!$7:$7,0))</f>
        <v>2202164.71</v>
      </c>
      <c r="S59" s="413">
        <f t="shared" si="3"/>
        <v>234823593.10000002</v>
      </c>
      <c r="T59" s="398">
        <f t="shared" si="4"/>
        <v>5.0357505173563681E-2</v>
      </c>
    </row>
    <row r="60" spans="1:22" ht="13.5" thickBot="1">
      <c r="A60" s="146">
        <v>4612</v>
      </c>
      <c r="B60" s="479" t="s">
        <v>359</v>
      </c>
      <c r="C60" s="480"/>
      <c r="D60" s="480"/>
      <c r="E60" s="480"/>
      <c r="F60" s="480"/>
      <c r="G60" s="213">
        <f>+INDEX([1]DataEx!$1:$1048576,MATCH('2018'!$A60,[1]DataEx!$D:$D,0),MATCH('2018'!G$6,[1]DataEx!$7:$7,0))</f>
        <v>1633418.82</v>
      </c>
      <c r="H60" s="213">
        <f>+INDEX([1]DataEx!$1:$1048576,MATCH('2018'!$A60,[1]DataEx!$D:$D,0),MATCH('2018'!H$6,[1]DataEx!$7:$7,0))</f>
        <v>3536598.25</v>
      </c>
      <c r="I60" s="213">
        <f>+INDEX([1]DataEx!$1:$1048576,MATCH('2018'!$A60,[1]DataEx!$D:$D,0),MATCH('2018'!I$6,[1]DataEx!$7:$7,0))</f>
        <v>12014620.48</v>
      </c>
      <c r="J60" s="213">
        <f>+INDEX([1]DataEx!$1:$1048576,MATCH('2018'!$A60,[1]DataEx!$D:$D,0),MATCH('2018'!J$6,[1]DataEx!$7:$7,0))</f>
        <v>380100813.48000002</v>
      </c>
      <c r="K60" s="213">
        <f>+INDEX([1]DataEx!$1:$1048576,MATCH('2018'!$A60,[1]DataEx!$D:$D,0),MATCH('2018'!K$6,[1]DataEx!$7:$7,0))</f>
        <v>13929196.93</v>
      </c>
      <c r="L60" s="213">
        <f>+INDEX([1]DataEx!$1:$1048576,MATCH('2018'!$A60,[1]DataEx!$D:$D,0),MATCH('2018'!L$6,[1]DataEx!$7:$7,0))</f>
        <v>8509523.0099999998</v>
      </c>
      <c r="M60" s="213">
        <f>+INDEX([1]DataEx!$1:$1048576,MATCH('2018'!$A60,[1]DataEx!$D:$D,0),MATCH('2018'!M$6,[1]DataEx!$7:$7,0))</f>
        <v>1633418.82</v>
      </c>
      <c r="N60" s="213">
        <f>+INDEX([1]DataEx!$1:$1048576,MATCH('2018'!$A60,[1]DataEx!$D:$D,0),MATCH('2018'!N$6,[1]DataEx!$7:$7,0))</f>
        <v>2647331.4</v>
      </c>
      <c r="O60" s="213">
        <f>+INDEX([1]DataEx!$1:$1048576,MATCH('2018'!$A60,[1]DataEx!$D:$D,0),MATCH('2018'!O$6,[1]DataEx!$7:$7,0))</f>
        <v>16215322.939999999</v>
      </c>
      <c r="P60" s="213">
        <f>+INDEX([1]DataEx!$1:$1048576,MATCH('2018'!$A60,[1]DataEx!$D:$D,0),MATCH('2018'!P$6,[1]DataEx!$7:$7,0))</f>
        <v>3771846.45</v>
      </c>
      <c r="Q60" s="213">
        <f>+INDEX([1]DataEx!$1:$1048576,MATCH('2018'!$A60,[1]DataEx!$D:$D,0),MATCH('2018'!Q$6,[1]DataEx!$7:$7,0))</f>
        <v>8756253.1600000001</v>
      </c>
      <c r="R60" s="213">
        <f>+INDEX([1]DataEx!$1:$1048576,MATCH('2018'!$A60,[1]DataEx!$D:$D,0),MATCH('2018'!R$6,[1]DataEx!$7:$7,0))</f>
        <v>8709523.0700000003</v>
      </c>
      <c r="S60" s="413">
        <f t="shared" si="3"/>
        <v>461457866.81</v>
      </c>
      <c r="T60" s="398">
        <f t="shared" si="4"/>
        <v>9.8958825254710892E-2</v>
      </c>
      <c r="V60" s="333"/>
    </row>
    <row r="61" spans="1:22" ht="13.5" thickBot="1">
      <c r="A61" s="146">
        <v>4418</v>
      </c>
      <c r="B61" s="589" t="s">
        <v>338</v>
      </c>
      <c r="C61" s="590"/>
      <c r="D61" s="590"/>
      <c r="E61" s="590"/>
      <c r="F61" s="590"/>
      <c r="G61" s="195">
        <f>[1]DataEx!ET168</f>
        <v>0</v>
      </c>
      <c r="H61" s="195">
        <f>[1]DataEx!EU168</f>
        <v>0</v>
      </c>
      <c r="I61" s="195">
        <f>[1]DataEx!EV168</f>
        <v>0</v>
      </c>
      <c r="J61" s="195">
        <f>[1]DataEx!EW168</f>
        <v>0</v>
      </c>
      <c r="K61" s="195">
        <f>[1]DataEx!EX168</f>
        <v>68939595.359999999</v>
      </c>
      <c r="L61" s="195">
        <f>[1]DataEx!EY168</f>
        <v>0</v>
      </c>
      <c r="M61" s="195">
        <f>[1]DataEx!EZ168</f>
        <v>0</v>
      </c>
      <c r="N61" s="195">
        <f>[1]DataEx!FA168</f>
        <v>0</v>
      </c>
      <c r="O61" s="195">
        <f>[1]DataEx!FB168</f>
        <v>0</v>
      </c>
      <c r="P61" s="195">
        <f>[1]DataEx!FC168</f>
        <v>0</v>
      </c>
      <c r="Q61" s="195">
        <f>[1]DataEx!FD168</f>
        <v>0</v>
      </c>
      <c r="R61" s="195">
        <f>[1]DataEx!FE168</f>
        <v>305701.3</v>
      </c>
      <c r="S61" s="412">
        <f>SUM(G61:R61)</f>
        <v>69245296.659999996</v>
      </c>
      <c r="T61" s="397">
        <f>+S61/$T$7</f>
        <v>1.4849531679365575E-2</v>
      </c>
      <c r="V61" s="333"/>
    </row>
    <row r="62" spans="1:22" ht="13.5" thickBot="1">
      <c r="A62" s="146">
        <v>1002</v>
      </c>
      <c r="B62" s="499" t="s">
        <v>545</v>
      </c>
      <c r="C62" s="500"/>
      <c r="D62" s="500"/>
      <c r="E62" s="500"/>
      <c r="F62" s="500"/>
      <c r="G62" s="219">
        <f>+G56-G58-G61</f>
        <v>-50738999.549999997</v>
      </c>
      <c r="H62" s="219">
        <f t="shared" ref="H62:R62" si="13">+H56-H58-H61</f>
        <v>-66381911.55999998</v>
      </c>
      <c r="I62" s="219">
        <f t="shared" si="13"/>
        <v>-52683124.390000038</v>
      </c>
      <c r="J62" s="219">
        <f t="shared" si="13"/>
        <v>-388574628.66999996</v>
      </c>
      <c r="K62" s="219">
        <f t="shared" si="13"/>
        <v>-86611632.640000015</v>
      </c>
      <c r="L62" s="219">
        <f t="shared" si="13"/>
        <v>-34317392.089999974</v>
      </c>
      <c r="M62" s="219">
        <f t="shared" si="13"/>
        <v>-39301900.670000009</v>
      </c>
      <c r="N62" s="219">
        <f t="shared" si="13"/>
        <v>-64476079.299999982</v>
      </c>
      <c r="O62" s="219">
        <f t="shared" si="13"/>
        <v>3796294.8200000003</v>
      </c>
      <c r="P62" s="219">
        <f t="shared" si="13"/>
        <v>-18396664.569999993</v>
      </c>
      <c r="Q62" s="219">
        <f t="shared" si="13"/>
        <v>-54488076.540000021</v>
      </c>
      <c r="R62" s="219">
        <f t="shared" si="13"/>
        <v>-110350406.20000002</v>
      </c>
      <c r="S62" s="414">
        <f t="shared" si="3"/>
        <v>-962524521.35999966</v>
      </c>
      <c r="T62" s="399">
        <f t="shared" si="4"/>
        <v>-0.2064116851471007</v>
      </c>
    </row>
    <row r="63" spans="1:22" ht="13.5" thickBot="1">
      <c r="A63" s="146">
        <v>1003</v>
      </c>
      <c r="B63" s="501" t="s">
        <v>546</v>
      </c>
      <c r="C63" s="502"/>
      <c r="D63" s="502"/>
      <c r="E63" s="502"/>
      <c r="F63" s="502"/>
      <c r="G63" s="153">
        <f>+SUM(G64:G67)</f>
        <v>50738999.549999997</v>
      </c>
      <c r="H63" s="153">
        <f t="shared" ref="H63:R63" si="14">+SUM(H64:H67)</f>
        <v>66381911.55999998</v>
      </c>
      <c r="I63" s="153">
        <f t="shared" si="14"/>
        <v>52683124.390000038</v>
      </c>
      <c r="J63" s="153">
        <f t="shared" si="14"/>
        <v>388574628.66999996</v>
      </c>
      <c r="K63" s="153">
        <f t="shared" si="14"/>
        <v>86611632.640000015</v>
      </c>
      <c r="L63" s="153">
        <f t="shared" si="14"/>
        <v>34317392.089999974</v>
      </c>
      <c r="M63" s="153">
        <f t="shared" si="14"/>
        <v>39301900.670000009</v>
      </c>
      <c r="N63" s="153">
        <f t="shared" si="14"/>
        <v>64476079.299999982</v>
      </c>
      <c r="O63" s="153">
        <f t="shared" si="14"/>
        <v>-3796294.8200000003</v>
      </c>
      <c r="P63" s="153">
        <f t="shared" si="14"/>
        <v>18396664.569999993</v>
      </c>
      <c r="Q63" s="153">
        <f t="shared" si="14"/>
        <v>54488076.540000021</v>
      </c>
      <c r="R63" s="153">
        <f t="shared" si="14"/>
        <v>110350406.20000002</v>
      </c>
      <c r="S63" s="415">
        <f t="shared" si="3"/>
        <v>962524521.35999966</v>
      </c>
      <c r="T63" s="400">
        <f t="shared" si="4"/>
        <v>0.2064116851471007</v>
      </c>
    </row>
    <row r="64" spans="1:22">
      <c r="A64" s="146">
        <v>7511</v>
      </c>
      <c r="B64" s="495" t="s">
        <v>116</v>
      </c>
      <c r="C64" s="496"/>
      <c r="D64" s="496"/>
      <c r="E64" s="496"/>
      <c r="F64" s="496"/>
      <c r="G64" s="213">
        <f>+INDEX([1]DataEx!$1:$1048576,MATCH('2018'!$A64,[1]DataEx!$D:$D,0),MATCH('2018'!G$6,[1]DataEx!$7:$7,0))</f>
        <v>24535941.960000001</v>
      </c>
      <c r="H64" s="213">
        <f>+INDEX([1]DataEx!$1:$1048576,MATCH('2018'!$A64,[1]DataEx!$D:$D,0),MATCH('2018'!H$6,[1]DataEx!$7:$7,0))</f>
        <v>91357443.420000002</v>
      </c>
      <c r="I64" s="213">
        <f>+INDEX([1]DataEx!$1:$1048576,MATCH('2018'!$A64,[1]DataEx!$D:$D,0),MATCH('2018'!I$6,[1]DataEx!$7:$7,0))</f>
        <v>20706614.620000001</v>
      </c>
      <c r="J64" s="213">
        <f>+INDEX([1]DataEx!$1:$1048576,MATCH('2018'!$A64,[1]DataEx!$D:$D,0),MATCH('2018'!J$6,[1]DataEx!$7:$7,0))</f>
        <v>0</v>
      </c>
      <c r="K64" s="213">
        <f>+INDEX([1]DataEx!$1:$1048576,MATCH('2018'!$A64,[1]DataEx!$D:$D,0),MATCH('2018'!K$6,[1]DataEx!$7:$7,0))</f>
        <v>0</v>
      </c>
      <c r="L64" s="213">
        <f>+INDEX([1]DataEx!$1:$1048576,MATCH('2018'!$A64,[1]DataEx!$D:$D,0),MATCH('2018'!L$6,[1]DataEx!$7:$7,0))</f>
        <v>0</v>
      </c>
      <c r="M64" s="213">
        <f>+INDEX([1]DataEx!$1:$1048576,MATCH('2018'!$A64,[1]DataEx!$D:$D,0),MATCH('2018'!M$6,[1]DataEx!$7:$7,0))</f>
        <v>18000000</v>
      </c>
      <c r="N64" s="213">
        <f>+INDEX([1]DataEx!$1:$1048576,MATCH('2018'!$A64,[1]DataEx!$D:$D,0),MATCH('2018'!N$6,[1]DataEx!$7:$7,0))</f>
        <v>59000000</v>
      </c>
      <c r="O64" s="213">
        <f>+INDEX([1]DataEx!$1:$1048576,MATCH('2018'!$A64,[1]DataEx!$D:$D,0),MATCH('2018'!O$6,[1]DataEx!$7:$7,0))</f>
        <v>0</v>
      </c>
      <c r="P64" s="213">
        <f>+INDEX([1]DataEx!$1:$1048576,MATCH('2018'!$A64,[1]DataEx!$D:$D,0),MATCH('2018'!P$6,[1]DataEx!$7:$7,0))</f>
        <v>0</v>
      </c>
      <c r="Q64" s="213">
        <f>+INDEX([1]DataEx!$1:$1048576,MATCH('2018'!$A64,[1]DataEx!$D:$D,0),MATCH('2018'!Q$6,[1]DataEx!$7:$7,0))</f>
        <v>0</v>
      </c>
      <c r="R64" s="213">
        <f>+INDEX([1]DataEx!$1:$1048576,MATCH('2018'!$A64,[1]DataEx!$D:$D,0),MATCH('2018'!R$6,[1]DataEx!$7:$7,0))</f>
        <v>0</v>
      </c>
      <c r="S64" s="413">
        <f t="shared" si="3"/>
        <v>213600000</v>
      </c>
      <c r="T64" s="398">
        <f t="shared" si="4"/>
        <v>4.5806143084151631E-2</v>
      </c>
    </row>
    <row r="65" spans="1:20">
      <c r="A65" s="146">
        <v>7512</v>
      </c>
      <c r="B65" s="479" t="s">
        <v>118</v>
      </c>
      <c r="C65" s="480"/>
      <c r="D65" s="480"/>
      <c r="E65" s="480"/>
      <c r="F65" s="480"/>
      <c r="G65" s="213">
        <f>+INDEX([1]DataEx!$1:$1048576,MATCH('2018'!$A65,[1]DataEx!$D:$D,0),MATCH('2018'!G$6,[1]DataEx!$7:$7,0))</f>
        <v>220322.84</v>
      </c>
      <c r="H65" s="213">
        <f>+INDEX([1]DataEx!$1:$1048576,MATCH('2018'!$A65,[1]DataEx!$D:$D,0),MATCH('2018'!H$6,[1]DataEx!$7:$7,0))</f>
        <v>191078.77</v>
      </c>
      <c r="I65" s="213">
        <f>+INDEX([1]DataEx!$1:$1048576,MATCH('2018'!$A65,[1]DataEx!$D:$D,0),MATCH('2018'!I$6,[1]DataEx!$7:$7,0))</f>
        <v>5273085.6500000004</v>
      </c>
      <c r="J65" s="213">
        <f>+INDEX([1]DataEx!$1:$1048576,MATCH('2018'!$A65,[1]DataEx!$D:$D,0),MATCH('2018'!J$6,[1]DataEx!$7:$7,0))</f>
        <v>503121949.51999998</v>
      </c>
      <c r="K65" s="213">
        <f>+INDEX([1]DataEx!$1:$1048576,MATCH('2018'!$A65,[1]DataEx!$D:$D,0),MATCH('2018'!K$6,[1]DataEx!$7:$7,0))</f>
        <v>7673073.0999999996</v>
      </c>
      <c r="L65" s="213">
        <f>+INDEX([1]DataEx!$1:$1048576,MATCH('2018'!$A65,[1]DataEx!$D:$D,0),MATCH('2018'!L$6,[1]DataEx!$7:$7,0))</f>
        <v>266189636.84999999</v>
      </c>
      <c r="M65" s="213">
        <f>+INDEX([1]DataEx!$1:$1048576,MATCH('2018'!$A65,[1]DataEx!$D:$D,0),MATCH('2018'!M$6,[1]DataEx!$7:$7,0))</f>
        <v>15363581.189999999</v>
      </c>
      <c r="N65" s="213">
        <f>+INDEX([1]DataEx!$1:$1048576,MATCH('2018'!$A65,[1]DataEx!$D:$D,0),MATCH('2018'!N$6,[1]DataEx!$7:$7,0))</f>
        <v>13117458.42</v>
      </c>
      <c r="O65" s="213">
        <f>+INDEX([1]DataEx!$1:$1048576,MATCH('2018'!$A65,[1]DataEx!$D:$D,0),MATCH('2018'!O$6,[1]DataEx!$7:$7,0))</f>
        <v>16543113.73</v>
      </c>
      <c r="P65" s="213">
        <f>+INDEX([1]DataEx!$1:$1048576,MATCH('2018'!$A65,[1]DataEx!$D:$D,0),MATCH('2018'!P$6,[1]DataEx!$7:$7,0))</f>
        <v>18813731.219999999</v>
      </c>
      <c r="Q65" s="213">
        <f>+INDEX([1]DataEx!$1:$1048576,MATCH('2018'!$A65,[1]DataEx!$D:$D,0),MATCH('2018'!Q$6,[1]DataEx!$7:$7,0))</f>
        <v>38823788.329999998</v>
      </c>
      <c r="R65" s="213">
        <f>+INDEX([1]DataEx!$1:$1048576,MATCH('2018'!$A65,[1]DataEx!$D:$D,0),MATCH('2018'!R$6,[1]DataEx!$7:$7,0))</f>
        <v>24442619.199999999</v>
      </c>
      <c r="S65" s="413">
        <f t="shared" si="3"/>
        <v>909773438.82000017</v>
      </c>
      <c r="T65" s="398">
        <f t="shared" si="4"/>
        <v>0.19509930858028837</v>
      </c>
    </row>
    <row r="66" spans="1:20">
      <c r="A66" s="146">
        <v>72</v>
      </c>
      <c r="B66" s="479" t="s">
        <v>95</v>
      </c>
      <c r="C66" s="480"/>
      <c r="D66" s="480"/>
      <c r="E66" s="480"/>
      <c r="F66" s="480"/>
      <c r="G66" s="213">
        <f>+INDEX([1]DataEx!$1:$1048576,MATCH('2018'!$A66,[1]DataEx!$D:$D,0),MATCH('2018'!G$6,[1]DataEx!$7:$7,0))</f>
        <v>136671.79999999999</v>
      </c>
      <c r="H66" s="213">
        <f>+INDEX([1]DataEx!$1:$1048576,MATCH('2018'!$A66,[1]DataEx!$D:$D,0),MATCH('2018'!H$6,[1]DataEx!$7:$7,0))</f>
        <v>273046.61</v>
      </c>
      <c r="I66" s="213">
        <f>+INDEX([1]DataEx!$1:$1048576,MATCH('2018'!$A66,[1]DataEx!$D:$D,0),MATCH('2018'!I$6,[1]DataEx!$7:$7,0))</f>
        <v>2343256.64</v>
      </c>
      <c r="J66" s="213">
        <f>+INDEX([1]DataEx!$1:$1048576,MATCH('2018'!$A66,[1]DataEx!$D:$D,0),MATCH('2018'!J$6,[1]DataEx!$7:$7,0))</f>
        <v>108273.11</v>
      </c>
      <c r="K66" s="213">
        <f>+INDEX([1]DataEx!$1:$1048576,MATCH('2018'!$A66,[1]DataEx!$D:$D,0),MATCH('2018'!K$6,[1]DataEx!$7:$7,0))</f>
        <v>215845.16</v>
      </c>
      <c r="L66" s="213">
        <f>+INDEX([1]DataEx!$1:$1048576,MATCH('2018'!$A66,[1]DataEx!$D:$D,0),MATCH('2018'!L$6,[1]DataEx!$7:$7,0))</f>
        <v>10312117.130000001</v>
      </c>
      <c r="M66" s="213">
        <f>+INDEX([1]DataEx!$1:$1048576,MATCH('2018'!$A66,[1]DataEx!$D:$D,0),MATCH('2018'!M$6,[1]DataEx!$7:$7,0))</f>
        <v>406327.81</v>
      </c>
      <c r="N66" s="213">
        <f>+INDEX([1]DataEx!$1:$1048576,MATCH('2018'!$A66,[1]DataEx!$D:$D,0),MATCH('2018'!N$6,[1]DataEx!$7:$7,0))</f>
        <v>257929.95</v>
      </c>
      <c r="O66" s="213">
        <f>+INDEX([1]DataEx!$1:$1048576,MATCH('2018'!$A66,[1]DataEx!$D:$D,0),MATCH('2018'!O$6,[1]DataEx!$7:$7,0))</f>
        <v>223709.29</v>
      </c>
      <c r="P66" s="213">
        <f>+INDEX([1]DataEx!$1:$1048576,MATCH('2018'!$A66,[1]DataEx!$D:$D,0),MATCH('2018'!P$6,[1]DataEx!$7:$7,0))</f>
        <v>158760.32999999999</v>
      </c>
      <c r="Q66" s="213">
        <f>+INDEX([1]DataEx!$1:$1048576,MATCH('2018'!$A66,[1]DataEx!$D:$D,0),MATCH('2018'!Q$6,[1]DataEx!$7:$7,0))</f>
        <v>314684.94</v>
      </c>
      <c r="R66" s="213">
        <f>+INDEX([1]DataEx!$1:$1048576,MATCH('2018'!$A66,[1]DataEx!$D:$D,0),MATCH('2018'!R$6,[1]DataEx!$7:$7,0))</f>
        <v>998458.94</v>
      </c>
      <c r="S66" s="413">
        <f t="shared" si="3"/>
        <v>15749081.709999999</v>
      </c>
      <c r="T66" s="398">
        <f t="shared" si="4"/>
        <v>3.3773627820798476E-3</v>
      </c>
    </row>
    <row r="67" spans="1:20" ht="13.5" thickBot="1">
      <c r="A67" s="146">
        <v>1004</v>
      </c>
      <c r="B67" s="225" t="s">
        <v>551</v>
      </c>
      <c r="C67" s="226"/>
      <c r="D67" s="226"/>
      <c r="E67" s="226"/>
      <c r="F67" s="226"/>
      <c r="G67" s="227">
        <f>-G62-SUM(G64:G66)</f>
        <v>25846062.949999996</v>
      </c>
      <c r="H67" s="227">
        <f t="shared" ref="H67:R67" si="15">-H62-SUM(H64:H66)</f>
        <v>-25439657.240000017</v>
      </c>
      <c r="I67" s="227">
        <f t="shared" si="15"/>
        <v>24360167.480000034</v>
      </c>
      <c r="J67" s="227">
        <f t="shared" si="15"/>
        <v>-114655593.96000004</v>
      </c>
      <c r="K67" s="227">
        <f t="shared" si="15"/>
        <v>78722714.38000001</v>
      </c>
      <c r="L67" s="227">
        <f t="shared" si="15"/>
        <v>-242184361.89000005</v>
      </c>
      <c r="M67" s="227">
        <f t="shared" si="15"/>
        <v>5531991.6700000092</v>
      </c>
      <c r="N67" s="227">
        <f t="shared" si="15"/>
        <v>-7899309.0700000226</v>
      </c>
      <c r="O67" s="227">
        <f t="shared" si="15"/>
        <v>-20563117.84</v>
      </c>
      <c r="P67" s="227">
        <f t="shared" si="15"/>
        <v>-575826.98000000417</v>
      </c>
      <c r="Q67" s="227">
        <f t="shared" si="15"/>
        <v>15349603.270000026</v>
      </c>
      <c r="R67" s="227">
        <f t="shared" si="15"/>
        <v>84909328.060000017</v>
      </c>
      <c r="S67" s="416">
        <f>+SUM(G67:R67)</f>
        <v>-176597999.17000002</v>
      </c>
      <c r="T67" s="401">
        <f t="shared" si="4"/>
        <v>-3.7871129299419062E-2</v>
      </c>
    </row>
    <row r="68" spans="1:20">
      <c r="R68" s="326"/>
    </row>
    <row r="69" spans="1:20">
      <c r="S69" s="325"/>
    </row>
    <row r="73" spans="1:20">
      <c r="R73" s="303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2" t="str">
        <f>+[1]Master!G252</f>
        <v>Plan ostvarenja budžeta</v>
      </c>
      <c r="C103" s="563"/>
      <c r="D103" s="563"/>
      <c r="E103" s="563"/>
      <c r="F103" s="563"/>
      <c r="G103" s="555">
        <v>2018</v>
      </c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7"/>
      <c r="S103" s="107" t="str">
        <f>+S7</f>
        <v>BDP</v>
      </c>
      <c r="T103" s="108">
        <f>+T7</f>
        <v>4663130000</v>
      </c>
    </row>
    <row r="104" spans="1:21" ht="15.75" customHeight="1">
      <c r="B104" s="564"/>
      <c r="C104" s="565"/>
      <c r="D104" s="565"/>
      <c r="E104" s="565"/>
      <c r="F104" s="566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55" t="str">
        <f>+[1]Master!G246</f>
        <v>Jan - Dec</v>
      </c>
      <c r="T104" s="557">
        <f>+T8</f>
        <v>0</v>
      </c>
    </row>
    <row r="105" spans="1:21" ht="13.5" thickBot="1">
      <c r="B105" s="567"/>
      <c r="C105" s="568"/>
      <c r="D105" s="568"/>
      <c r="E105" s="568"/>
      <c r="F105" s="569"/>
      <c r="G105" s="67" t="s">
        <v>419</v>
      </c>
      <c r="H105" s="67" t="s">
        <v>419</v>
      </c>
      <c r="I105" s="67" t="s">
        <v>419</v>
      </c>
      <c r="J105" s="67" t="s">
        <v>419</v>
      </c>
      <c r="K105" s="67" t="s">
        <v>419</v>
      </c>
      <c r="L105" s="67" t="s">
        <v>419</v>
      </c>
      <c r="M105" s="67" t="s">
        <v>419</v>
      </c>
      <c r="N105" s="67" t="s">
        <v>419</v>
      </c>
      <c r="O105" s="67" t="s">
        <v>419</v>
      </c>
      <c r="P105" s="67" t="s">
        <v>419</v>
      </c>
      <c r="Q105" s="67" t="s">
        <v>419</v>
      </c>
      <c r="R105" s="67" t="s">
        <v>419</v>
      </c>
      <c r="S105" s="65" t="s">
        <v>419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8" t="str">
        <f>+VLOOKUP(LEFT($A106,LEN(A106)-1)*1,[1]Master!$D$27:$G$225,4,FALSE)</f>
        <v>Prihodi budžeta</v>
      </c>
      <c r="C106" s="559"/>
      <c r="D106" s="559"/>
      <c r="E106" s="559"/>
      <c r="F106" s="559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417">
        <f>+SUM(G106:R106)</f>
        <v>1757003221.1342125</v>
      </c>
      <c r="T106" s="430">
        <f>+S106/$T$7</f>
        <v>0.37678624038665287</v>
      </c>
    </row>
    <row r="107" spans="1:21">
      <c r="A107" s="116" t="str">
        <f t="shared" si="18"/>
        <v>711p</v>
      </c>
      <c r="B107" s="560" t="str">
        <f>+VLOOKUP(LEFT($A107,LEN(A107)-1)*1,[1]Master!$D$27:$G$225,4,FALSE)</f>
        <v>Porezi</v>
      </c>
      <c r="C107" s="561"/>
      <c r="D107" s="561"/>
      <c r="E107" s="561"/>
      <c r="F107" s="561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18">
        <f t="shared" ref="S107:S162" si="21">+SUM(G107:R107)</f>
        <v>1078397189.3971882</v>
      </c>
      <c r="T107" s="431">
        <f t="shared" ref="T107:T162" si="22">+S107/$T$7</f>
        <v>0.23126037434023675</v>
      </c>
      <c r="U107" s="259"/>
    </row>
    <row r="108" spans="1:21">
      <c r="A108" s="116" t="str">
        <f t="shared" si="18"/>
        <v>7111p</v>
      </c>
      <c r="B108" s="543" t="str">
        <f>+VLOOKUP(LEFT($A108,LEN(A108)-1)*1,[1]Master!$D$27:$G$225,4,FALSE)</f>
        <v>Porez na dohodak fizičkih lica</v>
      </c>
      <c r="C108" s="544"/>
      <c r="D108" s="544"/>
      <c r="E108" s="544"/>
      <c r="F108" s="544"/>
      <c r="G108" s="87">
        <f>+SUM([1]DataEx!ET220)</f>
        <v>3496624.83</v>
      </c>
      <c r="H108" s="87">
        <f>+SUM([1]DataEx!EU220)</f>
        <v>8897390.9499999993</v>
      </c>
      <c r="I108" s="87">
        <f>+SUM([1]DataEx!EV220)</f>
        <v>10001520.890000001</v>
      </c>
      <c r="J108" s="87">
        <f>+SUM([1]DataEx!EW220)</f>
        <v>9899613.5099999998</v>
      </c>
      <c r="K108" s="87">
        <f>+SUM([1]DataEx!EX220)</f>
        <v>10330673.77</v>
      </c>
      <c r="L108" s="87">
        <f>+SUM([1]DataEx!EY220)</f>
        <v>10475384.99</v>
      </c>
      <c r="M108" s="87">
        <f>+SUM([1]DataEx!EZ220)</f>
        <v>11459377.222866835</v>
      </c>
      <c r="N108" s="87">
        <f>+SUM([1]DataEx!FA220)</f>
        <v>11349599.062734554</v>
      </c>
      <c r="O108" s="87">
        <f>+SUM([1]DataEx!FB220)</f>
        <v>10410490.432834331</v>
      </c>
      <c r="P108" s="87">
        <f>+SUM([1]DataEx!FC220)</f>
        <v>11079108.171049241</v>
      </c>
      <c r="Q108" s="87">
        <f>+SUM([1]DataEx!FD220)</f>
        <v>8309878.0236359257</v>
      </c>
      <c r="R108" s="87">
        <f>+SUM([1]DataEx!FE220)</f>
        <v>15650000.315266687</v>
      </c>
      <c r="S108" s="419">
        <f t="shared" si="21"/>
        <v>121359662.16838756</v>
      </c>
      <c r="T108" s="432">
        <f t="shared" si="22"/>
        <v>2.60253654022915E-2</v>
      </c>
    </row>
    <row r="109" spans="1:21">
      <c r="A109" s="116" t="str">
        <f t="shared" si="18"/>
        <v>7112p</v>
      </c>
      <c r="B109" s="543" t="str">
        <f>+VLOOKUP(LEFT($A109,LEN(A109)-1)*1,[1]Master!$D$27:$G$225,4,FALSE)</f>
        <v>Porez na dobit pravnih lica</v>
      </c>
      <c r="C109" s="544"/>
      <c r="D109" s="544"/>
      <c r="E109" s="544"/>
      <c r="F109" s="544"/>
      <c r="G109" s="87">
        <f>+SUM([1]DataEx!ET221)</f>
        <v>475602.8</v>
      </c>
      <c r="H109" s="87">
        <f>+SUM([1]DataEx!EU221)</f>
        <v>1641570.62</v>
      </c>
      <c r="I109" s="87">
        <f>+SUM([1]DataEx!EV221)</f>
        <v>22262597.649999999</v>
      </c>
      <c r="J109" s="87">
        <f>+SUM([1]DataEx!EW221)</f>
        <v>18095823.48</v>
      </c>
      <c r="K109" s="87">
        <f>+SUM([1]DataEx!EX221)</f>
        <v>3730435.57</v>
      </c>
      <c r="L109" s="87">
        <f>+SUM([1]DataEx!EY221)</f>
        <v>3402383.37</v>
      </c>
      <c r="M109" s="87">
        <f>+SUM([1]DataEx!EZ221)</f>
        <v>2907159.2955213021</v>
      </c>
      <c r="N109" s="87">
        <f>+SUM([1]DataEx!FA221)</f>
        <v>3013650.2072513374</v>
      </c>
      <c r="O109" s="87">
        <f>+SUM([1]DataEx!FB221)</f>
        <v>1324416.4348228676</v>
      </c>
      <c r="P109" s="87">
        <f>+SUM([1]DataEx!FC221)</f>
        <v>2025728.058812635</v>
      </c>
      <c r="Q109" s="87">
        <f>+SUM([1]DataEx!FD221)</f>
        <v>801101.06022479141</v>
      </c>
      <c r="R109" s="87">
        <f>+SUM([1]DataEx!FE221)</f>
        <v>1997896.823773731</v>
      </c>
      <c r="S109" s="419">
        <f t="shared" si="21"/>
        <v>61678365.370406665</v>
      </c>
      <c r="T109" s="432">
        <f t="shared" si="22"/>
        <v>1.3226816616823178E-2</v>
      </c>
    </row>
    <row r="110" spans="1:21">
      <c r="A110" s="116" t="str">
        <f t="shared" si="18"/>
        <v>7113p</v>
      </c>
      <c r="B110" s="543" t="str">
        <f>+VLOOKUP(LEFT($A110,LEN(A110)-1)*1,[1]Master!$D$27:$G$225,4,FALSE)</f>
        <v>Porez na promet nepokretnosti</v>
      </c>
      <c r="C110" s="544"/>
      <c r="D110" s="544"/>
      <c r="E110" s="544"/>
      <c r="F110" s="544"/>
      <c r="G110" s="87">
        <f>+SUM([1]DataEx!ET222)</f>
        <v>93380.49</v>
      </c>
      <c r="H110" s="87">
        <f>+SUM([1]DataEx!EU222)</f>
        <v>116565.53</v>
      </c>
      <c r="I110" s="87">
        <f>+SUM([1]DataEx!EV222)</f>
        <v>203411.31</v>
      </c>
      <c r="J110" s="87">
        <f>+SUM([1]DataEx!EW222)</f>
        <v>117398.62</v>
      </c>
      <c r="K110" s="87">
        <f>+SUM([1]DataEx!EX222)</f>
        <v>143886.48000000001</v>
      </c>
      <c r="L110" s="87">
        <f>+SUM([1]DataEx!EY222)</f>
        <v>122124.66</v>
      </c>
      <c r="M110" s="87">
        <f>+SUM([1]DataEx!EZ222)</f>
        <v>165237.90094273287</v>
      </c>
      <c r="N110" s="87">
        <f>+SUM([1]DataEx!FA222)</f>
        <v>179232.92735336185</v>
      </c>
      <c r="O110" s="87">
        <f>+SUM([1]DataEx!FB222)</f>
        <v>136199.31001440389</v>
      </c>
      <c r="P110" s="87">
        <f>+SUM([1]DataEx!FC222)</f>
        <v>229977.20409803133</v>
      </c>
      <c r="Q110" s="87">
        <f>+SUM([1]DataEx!FD222)</f>
        <v>194711.60663450463</v>
      </c>
      <c r="R110" s="87">
        <f>+SUM([1]DataEx!FE222)</f>
        <v>152772.0914955248</v>
      </c>
      <c r="S110" s="419">
        <f t="shared" si="21"/>
        <v>1854898.1305385595</v>
      </c>
      <c r="T110" s="432">
        <f t="shared" si="22"/>
        <v>3.9777963096430068E-4</v>
      </c>
    </row>
    <row r="111" spans="1:21">
      <c r="A111" s="116" t="str">
        <f t="shared" si="18"/>
        <v>7114p</v>
      </c>
      <c r="B111" s="543" t="str">
        <f>+VLOOKUP(LEFT($A111,LEN(A111)-1)*1,[1]Master!$D$27:$G$225,4,FALSE)</f>
        <v>Porez na dodatu vrijednost</v>
      </c>
      <c r="C111" s="544"/>
      <c r="D111" s="544"/>
      <c r="E111" s="544"/>
      <c r="F111" s="544"/>
      <c r="G111" s="87">
        <f>+SUM([1]DataEx!ET223)</f>
        <v>40926868.810000002</v>
      </c>
      <c r="H111" s="87">
        <f>+SUM([1]DataEx!EU223)</f>
        <v>38270122.18</v>
      </c>
      <c r="I111" s="87">
        <f>+SUM([1]DataEx!EV223)</f>
        <v>40510183.409999996</v>
      </c>
      <c r="J111" s="87">
        <f>+SUM([1]DataEx!EW223)</f>
        <v>50343037.649999999</v>
      </c>
      <c r="K111" s="87">
        <f>+SUM([1]DataEx!EX223)</f>
        <v>53847636.579999998</v>
      </c>
      <c r="L111" s="87">
        <f>+SUM([1]DataEx!EY223)</f>
        <v>52130099.289999999</v>
      </c>
      <c r="M111" s="87">
        <f>+SUM([1]DataEx!EZ223)</f>
        <v>58718115.561732136</v>
      </c>
      <c r="N111" s="87">
        <f>+SUM([1]DataEx!FA223)</f>
        <v>64446747.698135167</v>
      </c>
      <c r="O111" s="87">
        <f>+SUM([1]DataEx!FB223)</f>
        <v>60581956.959091514</v>
      </c>
      <c r="P111" s="87">
        <f>+SUM([1]DataEx!FC223)</f>
        <v>56752286.283165328</v>
      </c>
      <c r="Q111" s="87">
        <f>+SUM([1]DataEx!FD223)</f>
        <v>50951819.125281952</v>
      </c>
      <c r="R111" s="87">
        <f>+SUM([1]DataEx!FE223)</f>
        <v>56912908.473788776</v>
      </c>
      <c r="S111" s="419">
        <f t="shared" si="21"/>
        <v>624391782.02119482</v>
      </c>
      <c r="T111" s="432">
        <f t="shared" si="22"/>
        <v>0.13389971586063326</v>
      </c>
    </row>
    <row r="112" spans="1:21">
      <c r="A112" s="116" t="str">
        <f t="shared" si="18"/>
        <v>7115p</v>
      </c>
      <c r="B112" s="543" t="str">
        <f>+VLOOKUP(LEFT($A112,LEN(A112)-1)*1,[1]Master!$D$27:$G$225,4,FALSE)</f>
        <v>Akcize</v>
      </c>
      <c r="C112" s="544"/>
      <c r="D112" s="544"/>
      <c r="E112" s="544"/>
      <c r="F112" s="544"/>
      <c r="G112" s="87">
        <f>+SUM([1]DataEx!ET224)</f>
        <v>13370061.67</v>
      </c>
      <c r="H112" s="87">
        <f>+SUM([1]DataEx!EU224)</f>
        <v>13585674.48</v>
      </c>
      <c r="I112" s="87">
        <f>+SUM([1]DataEx!EV224)</f>
        <v>13376493.630000001</v>
      </c>
      <c r="J112" s="87">
        <f>+SUM([1]DataEx!EW224)</f>
        <v>16425170.310000001</v>
      </c>
      <c r="K112" s="87">
        <f>+SUM([1]DataEx!EX224)</f>
        <v>19160303.329999998</v>
      </c>
      <c r="L112" s="87">
        <f>+SUM([1]DataEx!EY224)</f>
        <v>18124078.879999999</v>
      </c>
      <c r="M112" s="87">
        <f>+SUM([1]DataEx!EZ224)</f>
        <v>22564675.182721738</v>
      </c>
      <c r="N112" s="87">
        <f>+SUM([1]DataEx!FA224)</f>
        <v>27485729.223607898</v>
      </c>
      <c r="O112" s="87">
        <f>+SUM([1]DataEx!FB224)</f>
        <v>26516012.978469536</v>
      </c>
      <c r="P112" s="87">
        <f>+SUM([1]DataEx!FC224)</f>
        <v>22441791.757639553</v>
      </c>
      <c r="Q112" s="87">
        <f>+SUM([1]DataEx!FD224)</f>
        <v>19412572.915558279</v>
      </c>
      <c r="R112" s="87">
        <f>+SUM([1]DataEx!FE224)</f>
        <v>20235266.586429998</v>
      </c>
      <c r="S112" s="419">
        <f t="shared" si="21"/>
        <v>232697830.94442701</v>
      </c>
      <c r="T112" s="432">
        <f t="shared" si="22"/>
        <v>4.9901639230393965E-2</v>
      </c>
    </row>
    <row r="113" spans="1:20">
      <c r="A113" s="116" t="str">
        <f t="shared" si="18"/>
        <v>7116p</v>
      </c>
      <c r="B113" s="543" t="str">
        <f>+VLOOKUP(LEFT($A113,LEN(A113)-1)*1,[1]Master!$D$27:$G$225,4,FALSE)</f>
        <v>Porez na međunarodnu trgovinu i transakcije</v>
      </c>
      <c r="C113" s="544"/>
      <c r="D113" s="544"/>
      <c r="E113" s="544"/>
      <c r="F113" s="544"/>
      <c r="G113" s="87">
        <f>+SUM([1]DataEx!ET225)</f>
        <v>1218936.71</v>
      </c>
      <c r="H113" s="87">
        <f>+SUM([1]DataEx!EU225)</f>
        <v>1678360</v>
      </c>
      <c r="I113" s="87">
        <f>+SUM([1]DataEx!EV225)</f>
        <v>2228428.98</v>
      </c>
      <c r="J113" s="87">
        <f>+SUM([1]DataEx!EW225)</f>
        <v>2192466.4500000002</v>
      </c>
      <c r="K113" s="87">
        <f>+SUM([1]DataEx!EX225)</f>
        <v>2597651.13</v>
      </c>
      <c r="L113" s="87">
        <f>+SUM([1]DataEx!EY225)</f>
        <v>2330703.23</v>
      </c>
      <c r="M113" s="87">
        <f>+SUM([1]DataEx!EZ225)</f>
        <v>2655462.9671497694</v>
      </c>
      <c r="N113" s="87">
        <f>+SUM([1]DataEx!FA225)</f>
        <v>3013417.3907755367</v>
      </c>
      <c r="O113" s="87">
        <f>+SUM([1]DataEx!FB225)</f>
        <v>2264822.404288616</v>
      </c>
      <c r="P113" s="87">
        <f>+SUM([1]DataEx!FC225)</f>
        <v>2282422.1778777274</v>
      </c>
      <c r="Q113" s="87">
        <f>+SUM([1]DataEx!FD225)</f>
        <v>1990595.3450587576</v>
      </c>
      <c r="R113" s="87">
        <f>+SUM([1]DataEx!FE225)</f>
        <v>2406738.0925977062</v>
      </c>
      <c r="S113" s="419">
        <f t="shared" si="21"/>
        <v>26860004.877748117</v>
      </c>
      <c r="T113" s="432">
        <f t="shared" si="22"/>
        <v>5.7600806492094613E-3</v>
      </c>
    </row>
    <row r="114" spans="1:20">
      <c r="A114" s="116" t="str">
        <f t="shared" si="18"/>
        <v>7118p</v>
      </c>
      <c r="B114" s="543" t="str">
        <f>+VLOOKUP(LEFT($A114,LEN(A114)-1)*1,[1]Master!$D$27:$G$225,4,FALSE)</f>
        <v>Ostali državni porezi</v>
      </c>
      <c r="C114" s="544"/>
      <c r="D114" s="544"/>
      <c r="E114" s="544"/>
      <c r="F114" s="544"/>
      <c r="G114" s="87">
        <f>+SUM([1]DataEx!ET227)</f>
        <v>714376.2</v>
      </c>
      <c r="H114" s="87">
        <f>+SUM([1]DataEx!EU227)</f>
        <v>607913.56999999995</v>
      </c>
      <c r="I114" s="87">
        <f>+SUM([1]DataEx!EV227)</f>
        <v>679214.74</v>
      </c>
      <c r="J114" s="87">
        <f>+SUM([1]DataEx!EW227)</f>
        <v>726283.06</v>
      </c>
      <c r="K114" s="87">
        <f>+SUM([1]DataEx!EX227)</f>
        <v>742764.21</v>
      </c>
      <c r="L114" s="87">
        <f>+SUM([1]DataEx!EY227)</f>
        <v>918480.01</v>
      </c>
      <c r="M114" s="87">
        <f>+SUM([1]DataEx!EZ227)</f>
        <v>927771.35189568857</v>
      </c>
      <c r="N114" s="87">
        <f>+SUM([1]DataEx!FA227)</f>
        <v>869393.84000284644</v>
      </c>
      <c r="O114" s="87">
        <f>+SUM([1]DataEx!FB227)</f>
        <v>859148.63920368766</v>
      </c>
      <c r="P114" s="87">
        <f>+SUM([1]DataEx!FC227)</f>
        <v>887199.17664592748</v>
      </c>
      <c r="Q114" s="87">
        <f>+SUM([1]DataEx!FD227)</f>
        <v>764150.97009006375</v>
      </c>
      <c r="R114" s="87">
        <f>+SUM([1]DataEx!FE227)</f>
        <v>857950.11664736422</v>
      </c>
      <c r="S114" s="419">
        <f t="shared" si="21"/>
        <v>9554645.8844855782</v>
      </c>
      <c r="T114" s="432">
        <f t="shared" si="22"/>
        <v>2.0489769499210998E-3</v>
      </c>
    </row>
    <row r="115" spans="1:20">
      <c r="A115" s="116" t="str">
        <f t="shared" si="18"/>
        <v>712p</v>
      </c>
      <c r="B115" s="553" t="str">
        <f>+VLOOKUP(LEFT($A115,LEN(A115)-1)*1,[1]Master!$D$27:$G$225,4,FALSE)</f>
        <v>Doprinosi</v>
      </c>
      <c r="C115" s="554"/>
      <c r="D115" s="554"/>
      <c r="E115" s="554"/>
      <c r="F115" s="554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20">
        <f t="shared" si="21"/>
        <v>522253828.92039472</v>
      </c>
      <c r="T115" s="433">
        <f t="shared" si="22"/>
        <v>0.1119964120495021</v>
      </c>
    </row>
    <row r="116" spans="1:20">
      <c r="A116" s="116" t="str">
        <f t="shared" si="18"/>
        <v>7121p</v>
      </c>
      <c r="B116" s="543" t="str">
        <f>+VLOOKUP(LEFT($A116,LEN(A116)-1)*1,[1]Master!$D$27:$G$225,4,FALSE)</f>
        <v>Doprinosi za penzijsko i invalidsko osiguranje</v>
      </c>
      <c r="C116" s="544"/>
      <c r="D116" s="544"/>
      <c r="E116" s="544"/>
      <c r="F116" s="544"/>
      <c r="G116" s="87">
        <f>+SUM([1]DataEx!ET229)</f>
        <v>8994145.9900000002</v>
      </c>
      <c r="H116" s="87">
        <f>+SUM([1]DataEx!EU229)</f>
        <v>22424749.280000001</v>
      </c>
      <c r="I116" s="87">
        <f>+SUM([1]DataEx!EV229)</f>
        <v>26103027.100000001</v>
      </c>
      <c r="J116" s="87">
        <f>+SUM([1]DataEx!EW229)</f>
        <v>24891690.100000001</v>
      </c>
      <c r="K116" s="87">
        <f>+SUM([1]DataEx!EX229)</f>
        <v>24475000.460000001</v>
      </c>
      <c r="L116" s="87">
        <f>+SUM([1]DataEx!EY229)</f>
        <v>25149415.170000002</v>
      </c>
      <c r="M116" s="87">
        <f>+SUM([1]DataEx!EZ229)</f>
        <v>27214533.213990007</v>
      </c>
      <c r="N116" s="87">
        <f>+SUM([1]DataEx!FA229)</f>
        <v>26766339.061796233</v>
      </c>
      <c r="O116" s="87">
        <f>+SUM([1]DataEx!FB229)</f>
        <v>24221524.281348474</v>
      </c>
      <c r="P116" s="87">
        <f>+SUM([1]DataEx!FC229)</f>
        <v>26183242.710226167</v>
      </c>
      <c r="Q116" s="87">
        <f>+SUM([1]DataEx!FD229)</f>
        <v>29430359.803999923</v>
      </c>
      <c r="R116" s="87">
        <f>+SUM([1]DataEx!FE229)</f>
        <v>48642087.791189887</v>
      </c>
      <c r="S116" s="419">
        <f t="shared" si="21"/>
        <v>314496114.9625507</v>
      </c>
      <c r="T116" s="432">
        <f t="shared" si="22"/>
        <v>6.7443136897867031E-2</v>
      </c>
    </row>
    <row r="117" spans="1:20">
      <c r="A117" s="116" t="str">
        <f t="shared" si="18"/>
        <v>7122p</v>
      </c>
      <c r="B117" s="543" t="str">
        <f>+VLOOKUP(LEFT($A117,LEN(A117)-1)*1,[1]Master!$D$27:$G$225,4,FALSE)</f>
        <v>Doprinosi za zdravstveno osiguranje</v>
      </c>
      <c r="C117" s="544"/>
      <c r="D117" s="544"/>
      <c r="E117" s="544"/>
      <c r="F117" s="544"/>
      <c r="G117" s="87">
        <f>+SUM([1]DataEx!ET230)</f>
        <v>4907250.76</v>
      </c>
      <c r="H117" s="87">
        <f>+SUM([1]DataEx!EU230)</f>
        <v>12702016.77</v>
      </c>
      <c r="I117" s="87">
        <f>+SUM([1]DataEx!EV230)</f>
        <v>14741947.74</v>
      </c>
      <c r="J117" s="87">
        <f>+SUM([1]DataEx!EW230)</f>
        <v>14077229.140000001</v>
      </c>
      <c r="K117" s="87">
        <f>+SUM([1]DataEx!EX230)</f>
        <v>13944751.890000001</v>
      </c>
      <c r="L117" s="87">
        <f>+SUM([1]DataEx!EY230)</f>
        <v>14898396.42</v>
      </c>
      <c r="M117" s="87">
        <f>+SUM([1]DataEx!EZ230)</f>
        <v>16351036.212440157</v>
      </c>
      <c r="N117" s="87">
        <f>+SUM([1]DataEx!FA230)</f>
        <v>16180831.542594498</v>
      </c>
      <c r="O117" s="87">
        <f>+SUM([1]DataEx!FB230)</f>
        <v>14961626.025683265</v>
      </c>
      <c r="P117" s="87">
        <f>+SUM([1]DataEx!FC230)</f>
        <v>15948125.340694834</v>
      </c>
      <c r="Q117" s="87">
        <f>+SUM([1]DataEx!FD230)</f>
        <v>14572835.35145361</v>
      </c>
      <c r="R117" s="87">
        <f>+SUM([1]DataEx!FE230)</f>
        <v>27610027.253725816</v>
      </c>
      <c r="S117" s="419">
        <f t="shared" si="21"/>
        <v>180896074.44659218</v>
      </c>
      <c r="T117" s="432">
        <f t="shared" si="22"/>
        <v>3.8792843958155181E-2</v>
      </c>
    </row>
    <row r="118" spans="1:20">
      <c r="A118" s="116" t="str">
        <f t="shared" si="18"/>
        <v>7123p</v>
      </c>
      <c r="B118" s="543" t="str">
        <f>+VLOOKUP(LEFT($A118,LEN(A118)-1)*1,[1]Master!$D$27:$G$225,4,FALSE)</f>
        <v>Doprinosi za osiguranje od nezaposlenosti</v>
      </c>
      <c r="C118" s="544"/>
      <c r="D118" s="544"/>
      <c r="E118" s="544"/>
      <c r="F118" s="544"/>
      <c r="G118" s="87">
        <f>+SUM([1]DataEx!ET231)</f>
        <v>365962.97</v>
      </c>
      <c r="H118" s="87">
        <f>+SUM([1]DataEx!EU231)</f>
        <v>960588.74</v>
      </c>
      <c r="I118" s="87">
        <f>+SUM([1]DataEx!EV231)</f>
        <v>1116426.95</v>
      </c>
      <c r="J118" s="87">
        <f>+SUM([1]DataEx!EW231)</f>
        <v>1036934.31</v>
      </c>
      <c r="K118" s="87">
        <f>+SUM([1]DataEx!EX231)</f>
        <v>1027117.44</v>
      </c>
      <c r="L118" s="87">
        <f>+SUM([1]DataEx!EY231)</f>
        <v>1092483.07</v>
      </c>
      <c r="M118" s="87">
        <f>+SUM([1]DataEx!EZ231)</f>
        <v>1576115.9476078246</v>
      </c>
      <c r="N118" s="87">
        <f>+SUM([1]DataEx!FA231)</f>
        <v>1557858.7518803985</v>
      </c>
      <c r="O118" s="87">
        <f>+SUM([1]DataEx!FB231)</f>
        <v>1653902.3276207412</v>
      </c>
      <c r="P118" s="87">
        <f>+SUM([1]DataEx!FC231)</f>
        <v>1132729.8160718586</v>
      </c>
      <c r="Q118" s="87">
        <f>+SUM([1]DataEx!FD231)</f>
        <v>1164089.0611646532</v>
      </c>
      <c r="R118" s="87">
        <f>+SUM([1]DataEx!FE231)</f>
        <v>1464942.2389943595</v>
      </c>
      <c r="S118" s="419">
        <f t="shared" si="21"/>
        <v>14149151.623339836</v>
      </c>
      <c r="T118" s="432">
        <f t="shared" si="22"/>
        <v>3.0342605982118954E-3</v>
      </c>
    </row>
    <row r="119" spans="1:20">
      <c r="A119" s="116" t="str">
        <f t="shared" si="18"/>
        <v>7124p</v>
      </c>
      <c r="B119" s="543" t="str">
        <f>+VLOOKUP(LEFT($A119,LEN(A119)-1)*1,[1]Master!$D$27:$G$225,4,FALSE)</f>
        <v>Ostali doprinosi</v>
      </c>
      <c r="C119" s="544"/>
      <c r="D119" s="544"/>
      <c r="E119" s="544"/>
      <c r="F119" s="544"/>
      <c r="G119" s="87">
        <f>+SUM([1]DataEx!ET232)</f>
        <v>305317.27</v>
      </c>
      <c r="H119" s="87">
        <f>+SUM([1]DataEx!EU232)</f>
        <v>850763.28</v>
      </c>
      <c r="I119" s="87">
        <f>+SUM([1]DataEx!EV232)</f>
        <v>1091854.18</v>
      </c>
      <c r="J119" s="87">
        <f>+SUM([1]DataEx!EW232)</f>
        <v>1024094.45</v>
      </c>
      <c r="K119" s="87">
        <f>+SUM([1]DataEx!EX232)</f>
        <v>941421.76</v>
      </c>
      <c r="L119" s="87">
        <f>+SUM([1]DataEx!EY232)</f>
        <v>937061.58</v>
      </c>
      <c r="M119" s="87">
        <f>+SUM([1]DataEx!EZ232)</f>
        <v>1220369.5527637345</v>
      </c>
      <c r="N119" s="87">
        <f>+SUM([1]DataEx!FA232)</f>
        <v>1219054.8974285366</v>
      </c>
      <c r="O119" s="87">
        <f>+SUM([1]DataEx!FB232)</f>
        <v>1110206.3349015415</v>
      </c>
      <c r="P119" s="87">
        <f>+SUM([1]DataEx!FC232)</f>
        <v>1169344.9351020544</v>
      </c>
      <c r="Q119" s="87">
        <f>+SUM([1]DataEx!FD232)</f>
        <v>621506.46778034756</v>
      </c>
      <c r="R119" s="87">
        <f>+SUM([1]DataEx!FE232)</f>
        <v>2221493.1799357985</v>
      </c>
      <c r="S119" s="419">
        <f t="shared" si="21"/>
        <v>12712487.887912013</v>
      </c>
      <c r="T119" s="432">
        <f t="shared" si="22"/>
        <v>2.7261705952679881E-3</v>
      </c>
    </row>
    <row r="120" spans="1:20">
      <c r="A120" s="116" t="str">
        <f t="shared" si="18"/>
        <v>713p</v>
      </c>
      <c r="B120" s="547" t="str">
        <f>+VLOOKUP(LEFT($A120,LEN(A120)-1)*1,[1]Master!$D$27:$G$225,4,FALSE)</f>
        <v>Takse</v>
      </c>
      <c r="C120" s="548"/>
      <c r="D120" s="548"/>
      <c r="E120" s="548"/>
      <c r="F120" s="548"/>
      <c r="G120" s="83">
        <f>+SUM([1]DataEx!ET233)</f>
        <v>785627.23999999987</v>
      </c>
      <c r="H120" s="83">
        <f>+SUM([1]DataEx!EU233)</f>
        <v>993423.94</v>
      </c>
      <c r="I120" s="83">
        <f>+SUM([1]DataEx!EV233)</f>
        <v>1089343.29</v>
      </c>
      <c r="J120" s="83">
        <f>+SUM([1]DataEx!EW233)</f>
        <v>1198538.77</v>
      </c>
      <c r="K120" s="83">
        <f>+SUM([1]DataEx!EX233)</f>
        <v>1382138.7799999998</v>
      </c>
      <c r="L120" s="83">
        <f>+SUM([1]DataEx!EY233)</f>
        <v>1539773.02</v>
      </c>
      <c r="M120" s="83">
        <f>+SUM([1]DataEx!EZ233)</f>
        <v>1993333.2050530105</v>
      </c>
      <c r="N120" s="83">
        <f>+SUM([1]DataEx!FA233)</f>
        <v>2094009.8411112905</v>
      </c>
      <c r="O120" s="83">
        <f>+SUM([1]DataEx!FB233)</f>
        <v>1758705.3100069393</v>
      </c>
      <c r="P120" s="83">
        <f>+SUM([1]DataEx!FC233)</f>
        <v>1756312.8353634721</v>
      </c>
      <c r="Q120" s="83">
        <f>+SUM([1]DataEx!FD233)</f>
        <v>1538063.0039378535</v>
      </c>
      <c r="R120" s="83">
        <f>+SUM([1]DataEx!FE233)</f>
        <v>1571199.152751297</v>
      </c>
      <c r="S120" s="420">
        <f t="shared" si="21"/>
        <v>17700468.388223864</v>
      </c>
      <c r="T120" s="433">
        <f t="shared" si="22"/>
        <v>3.7958342118327958E-3</v>
      </c>
    </row>
    <row r="121" spans="1:20">
      <c r="A121" s="116" t="str">
        <f t="shared" si="18"/>
        <v>714p</v>
      </c>
      <c r="B121" s="547" t="str">
        <f>+VLOOKUP(LEFT($A121,LEN(A121)-1)*1,[1]Master!$D$27:$G$225,4,FALSE)</f>
        <v>Naknade</v>
      </c>
      <c r="C121" s="548"/>
      <c r="D121" s="548"/>
      <c r="E121" s="548"/>
      <c r="F121" s="548"/>
      <c r="G121" s="83">
        <f>+SUM([1]DataEx!ET238)</f>
        <v>1774503.5699999998</v>
      </c>
      <c r="H121" s="83">
        <f>+SUM([1]DataEx!EU238)</f>
        <v>1885893.46</v>
      </c>
      <c r="I121" s="83">
        <f>+SUM([1]DataEx!EV238)</f>
        <v>2001213.06</v>
      </c>
      <c r="J121" s="83">
        <f>+SUM([1]DataEx!EW238)</f>
        <v>2389766.7799999998</v>
      </c>
      <c r="K121" s="83">
        <f>+SUM([1]DataEx!EX238)</f>
        <v>1530724.52</v>
      </c>
      <c r="L121" s="83">
        <f>+SUM([1]DataEx!EY238)</f>
        <v>2860047.35</v>
      </c>
      <c r="M121" s="83">
        <f>+SUM([1]DataEx!EZ238)</f>
        <v>2768982.89609381</v>
      </c>
      <c r="N121" s="83">
        <f>+SUM([1]DataEx!FA238)</f>
        <v>1878964.846878767</v>
      </c>
      <c r="O121" s="83">
        <f>+SUM([1]DataEx!FB238)</f>
        <v>2453431.0919642458</v>
      </c>
      <c r="P121" s="83">
        <f>+SUM([1]DataEx!FC238)</f>
        <v>3062621.0292725526</v>
      </c>
      <c r="Q121" s="83">
        <f>+SUM([1]DataEx!FD238)</f>
        <v>2157522.0205821833</v>
      </c>
      <c r="R121" s="83">
        <f>+SUM([1]DataEx!FE238)</f>
        <v>3364455.4723437326</v>
      </c>
      <c r="S121" s="420">
        <f t="shared" si="21"/>
        <v>28128126.097135291</v>
      </c>
      <c r="T121" s="433">
        <f t="shared" si="22"/>
        <v>6.0320270069964361E-3</v>
      </c>
    </row>
    <row r="122" spans="1:20">
      <c r="A122" s="116" t="str">
        <f t="shared" si="18"/>
        <v>715p</v>
      </c>
      <c r="B122" s="547" t="str">
        <f>+VLOOKUP(LEFT($A122,LEN(A122)-1)*1,[1]Master!$D$27:$G$225,4,FALSE)</f>
        <v>Ostali prihodi</v>
      </c>
      <c r="C122" s="548"/>
      <c r="D122" s="548"/>
      <c r="E122" s="548"/>
      <c r="F122" s="548"/>
      <c r="G122" s="83">
        <f>+SUM([1]DataEx!ET245)</f>
        <v>2425520.8099999996</v>
      </c>
      <c r="H122" s="83">
        <f>+SUM([1]DataEx!EU245)</f>
        <v>1609741.96</v>
      </c>
      <c r="I122" s="83">
        <f>+SUM([1]DataEx!EV245)</f>
        <v>2046839.3099999998</v>
      </c>
      <c r="J122" s="83">
        <f>+SUM([1]DataEx!EW245)</f>
        <v>5482431.4299999997</v>
      </c>
      <c r="K122" s="83">
        <f>+SUM([1]DataEx!EX245)</f>
        <v>2151437.83</v>
      </c>
      <c r="L122" s="83">
        <f>+SUM([1]DataEx!EY245)</f>
        <v>2740294.16</v>
      </c>
      <c r="M122" s="83">
        <f>+SUM([1]DataEx!EZ245)</f>
        <v>3610099.6149461018</v>
      </c>
      <c r="N122" s="83">
        <f>+SUM([1]DataEx!FA245)</f>
        <v>2856432.7673175023</v>
      </c>
      <c r="O122" s="83">
        <f>+SUM([1]DataEx!FB245)</f>
        <v>38693622.019299239</v>
      </c>
      <c r="P122" s="83">
        <f>+SUM([1]DataEx!FC245)</f>
        <v>3080614.3453884441</v>
      </c>
      <c r="Q122" s="83">
        <f>+SUM([1]DataEx!FD245)</f>
        <v>2054798.3756645597</v>
      </c>
      <c r="R122" s="83">
        <f>+SUM([1]DataEx!FE245)</f>
        <v>4981072.0471647922</v>
      </c>
      <c r="S122" s="420">
        <f t="shared" si="21"/>
        <v>71732904.669780642</v>
      </c>
      <c r="T122" s="433">
        <f t="shared" si="22"/>
        <v>1.5382994827461522E-2</v>
      </c>
    </row>
    <row r="123" spans="1:20">
      <c r="A123" s="116" t="str">
        <f t="shared" si="18"/>
        <v>73p</v>
      </c>
      <c r="B123" s="547" t="str">
        <f>+VLOOKUP(LEFT($A123,LEN(A123)-1)*1,[1]Master!$D$27:$G$225,4,FALSE)</f>
        <v>Primici od otplate kredita i sredstva prenesena iz prethodne godine</v>
      </c>
      <c r="C123" s="548"/>
      <c r="D123" s="548"/>
      <c r="E123" s="548"/>
      <c r="F123" s="548"/>
      <c r="G123" s="83">
        <f>+SUM([1]DataEx!ET253)</f>
        <v>172043.05</v>
      </c>
      <c r="H123" s="83">
        <f>+SUM([1]DataEx!EU253)</f>
        <v>78777.210000000006</v>
      </c>
      <c r="I123" s="83">
        <f>+SUM([1]DataEx!EV253)</f>
        <v>195694.06</v>
      </c>
      <c r="J123" s="83">
        <f>+SUM([1]DataEx!EW253)</f>
        <v>433978.03</v>
      </c>
      <c r="K123" s="83">
        <f>+SUM([1]DataEx!EX253)</f>
        <v>1090667.1299999999</v>
      </c>
      <c r="L123" s="83">
        <f>+SUM([1]DataEx!EY253)</f>
        <v>2374577.77</v>
      </c>
      <c r="M123" s="83">
        <f>+SUM([1]DataEx!EZ253)</f>
        <v>478781.26200871647</v>
      </c>
      <c r="N123" s="83">
        <f>+SUM([1]DataEx!FA253)</f>
        <v>135623.91601735391</v>
      </c>
      <c r="O123" s="83">
        <f>+SUM([1]DataEx!FB253)</f>
        <v>165878.65208433714</v>
      </c>
      <c r="P123" s="83">
        <f>+SUM([1]DataEx!FC253)</f>
        <v>490320.35892417241</v>
      </c>
      <c r="Q123" s="83">
        <f>+SUM([1]DataEx!FD253)</f>
        <v>785775.49666312477</v>
      </c>
      <c r="R123" s="83">
        <f>+SUM([1]DataEx!FE253)</f>
        <v>860197.30493980495</v>
      </c>
      <c r="S123" s="420">
        <f t="shared" si="21"/>
        <v>7262314.2406375092</v>
      </c>
      <c r="T123" s="433">
        <f t="shared" si="22"/>
        <v>1.5573904739171992E-3</v>
      </c>
    </row>
    <row r="124" spans="1:20" ht="13.5" thickBot="1">
      <c r="A124" s="116" t="str">
        <f t="shared" si="18"/>
        <v>74p</v>
      </c>
      <c r="B124" s="549" t="str">
        <f>+VLOOKUP(LEFT($A124,LEN(A124)-1)*1,[1]Master!$D$27:$G$225,4,FALSE)</f>
        <v>Donacije i transferi</v>
      </c>
      <c r="C124" s="550"/>
      <c r="D124" s="550"/>
      <c r="E124" s="550"/>
      <c r="F124" s="550"/>
      <c r="G124" s="83">
        <f>+SUM([1]DataEx!ET256)</f>
        <v>1518621.66</v>
      </c>
      <c r="H124" s="83">
        <f>+SUM([1]DataEx!EU256)</f>
        <v>776556.18</v>
      </c>
      <c r="I124" s="83">
        <f>+SUM([1]DataEx!EV256)</f>
        <v>1210159.24</v>
      </c>
      <c r="J124" s="83">
        <f>+SUM([1]DataEx!EW256)</f>
        <v>8493510.6400000006</v>
      </c>
      <c r="K124" s="83">
        <f>+SUM([1]DataEx!EX256)</f>
        <v>1746477.29</v>
      </c>
      <c r="L124" s="83">
        <f>+SUM([1]DataEx!EY256)</f>
        <v>1532517.83</v>
      </c>
      <c r="M124" s="83">
        <f>+SUM([1]DataEx!EZ256)</f>
        <v>2435550.5406138748</v>
      </c>
      <c r="N124" s="83">
        <f>+SUM([1]DataEx!FA256)</f>
        <v>570671.53597611003</v>
      </c>
      <c r="O124" s="83">
        <f>+SUM([1]DataEx!FB256)</f>
        <v>1353198.8801805205</v>
      </c>
      <c r="P124" s="83">
        <f>+SUM([1]DataEx!FC256)</f>
        <v>2470225.2025423776</v>
      </c>
      <c r="Q124" s="83">
        <f>+SUM([1]DataEx!FD256)</f>
        <v>2112933.3732640138</v>
      </c>
      <c r="R124" s="83">
        <f>+SUM([1]DataEx!FE256)</f>
        <v>7307967.0482751997</v>
      </c>
      <c r="S124" s="421">
        <f t="shared" si="21"/>
        <v>31528389.420852099</v>
      </c>
      <c r="T124" s="434">
        <f t="shared" si="22"/>
        <v>6.7612074767060106E-3</v>
      </c>
    </row>
    <row r="125" spans="1:20" ht="13.5" thickBot="1">
      <c r="A125" s="116" t="str">
        <f t="shared" si="18"/>
        <v>4p</v>
      </c>
      <c r="B125" s="529" t="str">
        <f>+VLOOKUP(LEFT($A125,LEN(A125)-1)*1,[1]Master!$D$27:$G$225,4,FALSE)</f>
        <v>Budžetski izdaci</v>
      </c>
      <c r="C125" s="530"/>
      <c r="D125" s="530"/>
      <c r="E125" s="530"/>
      <c r="F125" s="53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22">
        <f>+SUM(G125:R125)</f>
        <v>1899843074.6966665</v>
      </c>
      <c r="T125" s="435">
        <f t="shared" si="22"/>
        <v>0.40741799492972885</v>
      </c>
    </row>
    <row r="126" spans="1:20" ht="13.5" thickBot="1">
      <c r="A126" s="116" t="str">
        <f t="shared" si="18"/>
        <v>40p</v>
      </c>
      <c r="B126" s="587" t="str">
        <f>+VLOOKUP(LEFT($A126,LEN(A126)-1)*1,[1]Master!$D$27:$G$225,4,FALSE)</f>
        <v>Tekuća budžetska potrošnja</v>
      </c>
      <c r="C126" s="588"/>
      <c r="D126" s="588"/>
      <c r="E126" s="588"/>
      <c r="F126" s="588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23">
        <f t="shared" si="21"/>
        <v>1610768074.6999998</v>
      </c>
      <c r="T126" s="436">
        <f t="shared" si="22"/>
        <v>0.34542637127851888</v>
      </c>
    </row>
    <row r="127" spans="1:20">
      <c r="A127" s="116" t="str">
        <f t="shared" si="18"/>
        <v>41p</v>
      </c>
      <c r="B127" s="551" t="str">
        <f>+VLOOKUP(LEFT($A127,LEN(A127)-1)*1,[1]Master!$D$27:$G$225,4,FALSE)</f>
        <v>Tekući izdaci</v>
      </c>
      <c r="C127" s="552"/>
      <c r="D127" s="552"/>
      <c r="E127" s="552"/>
      <c r="F127" s="55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18">
        <f t="shared" si="21"/>
        <v>812630572.90999997</v>
      </c>
      <c r="T127" s="431">
        <f t="shared" si="22"/>
        <v>0.17426719240295679</v>
      </c>
    </row>
    <row r="128" spans="1:20">
      <c r="A128" s="116" t="str">
        <f t="shared" si="18"/>
        <v>411p</v>
      </c>
      <c r="B128" s="543" t="str">
        <f>+VLOOKUP(LEFT($A128,LEN(A128)-1)*1,[1]Master!$D$27:$G$225,4,FALSE)</f>
        <v>Bruto zarade i doprinosi na teret poslodavca</v>
      </c>
      <c r="C128" s="544"/>
      <c r="D128" s="544"/>
      <c r="E128" s="544"/>
      <c r="F128" s="544"/>
      <c r="G128" s="87">
        <f>+SUM([1]DataEx!ET265)</f>
        <v>36581480.009166665</v>
      </c>
      <c r="H128" s="87">
        <f>+SUM([1]DataEx!EU265)</f>
        <v>36581480.009166665</v>
      </c>
      <c r="I128" s="87">
        <f>+SUM([1]DataEx!EV265)</f>
        <v>36581480.009166665</v>
      </c>
      <c r="J128" s="87">
        <f>+SUM([1]DataEx!EW265)</f>
        <v>36581480.009166665</v>
      </c>
      <c r="K128" s="87">
        <f>+SUM([1]DataEx!EX265)</f>
        <v>36581480.009166665</v>
      </c>
      <c r="L128" s="87">
        <f>+SUM([1]DataEx!EY265)</f>
        <v>36581480.009166665</v>
      </c>
      <c r="M128" s="87">
        <f>+SUM([1]DataEx!EZ265)</f>
        <v>36581480.009166665</v>
      </c>
      <c r="N128" s="87">
        <f>+SUM([1]DataEx!FA265)</f>
        <v>36581480.009166665</v>
      </c>
      <c r="O128" s="87">
        <f>+SUM([1]DataEx!FB265)</f>
        <v>42330489.099166654</v>
      </c>
      <c r="P128" s="87">
        <f>+SUM([1]DataEx!FC265)</f>
        <v>42330489.099166654</v>
      </c>
      <c r="Q128" s="87">
        <f>+SUM([1]DataEx!FD265)</f>
        <v>42330489.099166654</v>
      </c>
      <c r="R128" s="87">
        <f>+SUM([1]DataEx!FE265)</f>
        <v>42330489.099166654</v>
      </c>
      <c r="S128" s="419">
        <f t="shared" si="21"/>
        <v>461973796.46999985</v>
      </c>
      <c r="T128" s="432">
        <f t="shared" si="22"/>
        <v>9.9069465459894937E-2</v>
      </c>
    </row>
    <row r="129" spans="1:20">
      <c r="A129" s="116" t="str">
        <f t="shared" si="18"/>
        <v>412p</v>
      </c>
      <c r="B129" s="543" t="str">
        <f>+VLOOKUP(LEFT($A129,LEN(A129)-1)*1,[1]Master!$D$27:$G$225,4,FALSE)</f>
        <v>Ostala lična primanja</v>
      </c>
      <c r="C129" s="544"/>
      <c r="D129" s="544"/>
      <c r="E129" s="544"/>
      <c r="F129" s="544"/>
      <c r="G129" s="87">
        <f>+SUM([1]DataEx!ET271)</f>
        <v>1045765.8483333333</v>
      </c>
      <c r="H129" s="87">
        <f>+SUM([1]DataEx!EU271)</f>
        <v>1045765.8483333333</v>
      </c>
      <c r="I129" s="87">
        <f>+SUM([1]DataEx!EV271)</f>
        <v>1045765.8483333333</v>
      </c>
      <c r="J129" s="87">
        <f>+SUM([1]DataEx!EW271)</f>
        <v>1064654.7372222226</v>
      </c>
      <c r="K129" s="87">
        <f>+SUM([1]DataEx!EX271)</f>
        <v>1064654.7372222226</v>
      </c>
      <c r="L129" s="87">
        <f>+SUM([1]DataEx!EY271)</f>
        <v>1064654.7372222226</v>
      </c>
      <c r="M129" s="87">
        <f>+SUM([1]DataEx!EZ271)</f>
        <v>1064654.7372222226</v>
      </c>
      <c r="N129" s="87">
        <f>+SUM([1]DataEx!FA271)</f>
        <v>1064654.7372222226</v>
      </c>
      <c r="O129" s="87">
        <f>+SUM([1]DataEx!FB271)</f>
        <v>1064654.7372222201</v>
      </c>
      <c r="P129" s="87">
        <f>+SUM([1]DataEx!FC271)</f>
        <v>1064654.7372222201</v>
      </c>
      <c r="Q129" s="87">
        <f>+SUM([1]DataEx!FD271)</f>
        <v>1064654.7372222226</v>
      </c>
      <c r="R129" s="87">
        <f>+SUM([1]DataEx!FE271)</f>
        <v>1608087.7372222189</v>
      </c>
      <c r="S129" s="419">
        <f t="shared" si="21"/>
        <v>13262623.179999996</v>
      </c>
      <c r="T129" s="432">
        <f t="shared" si="22"/>
        <v>2.8441461378945036E-3</v>
      </c>
    </row>
    <row r="130" spans="1:20">
      <c r="A130" s="116" t="str">
        <f t="shared" si="18"/>
        <v>413p</v>
      </c>
      <c r="B130" s="543" t="str">
        <f>+VLOOKUP(LEFT($A130,LEN(A130)-1)*1,[1]Master!$D$27:$G$225,4,FALSE)</f>
        <v>Rashodi za materijal</v>
      </c>
      <c r="C130" s="544"/>
      <c r="D130" s="544"/>
      <c r="E130" s="544"/>
      <c r="F130" s="544"/>
      <c r="G130" s="87">
        <f>+SUM([1]DataEx!ET279)</f>
        <v>2429373.3213333334</v>
      </c>
      <c r="H130" s="87">
        <f>+SUM([1]DataEx!EU279)</f>
        <v>2429373.3213333334</v>
      </c>
      <c r="I130" s="87">
        <f>+SUM([1]DataEx!EV279)</f>
        <v>2429373.3213333334</v>
      </c>
      <c r="J130" s="87">
        <f>+SUM([1]DataEx!EW279)</f>
        <v>2429373.3213333334</v>
      </c>
      <c r="K130" s="87">
        <f>+SUM([1]DataEx!EX279)</f>
        <v>2429373.3213333334</v>
      </c>
      <c r="L130" s="87">
        <f>+SUM([1]DataEx!EY279)</f>
        <v>2429373.3213333334</v>
      </c>
      <c r="M130" s="87">
        <f>+SUM([1]DataEx!EZ279)</f>
        <v>3644059.9819999994</v>
      </c>
      <c r="N130" s="87">
        <f>+SUM([1]DataEx!FA279)</f>
        <v>3644059.9819999994</v>
      </c>
      <c r="O130" s="87">
        <f>+SUM([1]DataEx!FB279)</f>
        <v>4454463.4019999988</v>
      </c>
      <c r="P130" s="87">
        <f>+SUM([1]DataEx!FC279)</f>
        <v>4454463.4019999988</v>
      </c>
      <c r="Q130" s="87">
        <f>+SUM([1]DataEx!FD279)</f>
        <v>4454463.4019999988</v>
      </c>
      <c r="R130" s="87">
        <f>+SUM([1]DataEx!FE279)</f>
        <v>4454463.4019999988</v>
      </c>
      <c r="S130" s="419">
        <f t="shared" si="21"/>
        <v>39682213.5</v>
      </c>
      <c r="T130" s="432">
        <f t="shared" si="22"/>
        <v>8.5097806623448194E-3</v>
      </c>
    </row>
    <row r="131" spans="1:20">
      <c r="A131" s="116" t="str">
        <f t="shared" si="18"/>
        <v>414p</v>
      </c>
      <c r="B131" s="543" t="str">
        <f>+VLOOKUP(LEFT($A131,LEN(A131)-1)*1,[1]Master!$D$27:$G$225,4,FALSE)</f>
        <v>Rashodi za usluge</v>
      </c>
      <c r="C131" s="544"/>
      <c r="D131" s="544"/>
      <c r="E131" s="544"/>
      <c r="F131" s="544"/>
      <c r="G131" s="87">
        <f>+SUM([1]DataEx!ET286)</f>
        <v>3986420.5893333331</v>
      </c>
      <c r="H131" s="87">
        <f>+SUM([1]DataEx!EU286)</f>
        <v>3986420.5893333331</v>
      </c>
      <c r="I131" s="87">
        <f>+SUM([1]DataEx!EV286)</f>
        <v>3986420.5893333331</v>
      </c>
      <c r="J131" s="87">
        <f>+SUM([1]DataEx!EW286)</f>
        <v>4097531.7004444432</v>
      </c>
      <c r="K131" s="87">
        <f>+SUM([1]DataEx!EX286)</f>
        <v>4097531.7004444432</v>
      </c>
      <c r="L131" s="87">
        <f>+SUM([1]DataEx!EY286)</f>
        <v>4097531.7004444432</v>
      </c>
      <c r="M131" s="87">
        <f>+SUM([1]DataEx!EZ286)</f>
        <v>6090741.9951111097</v>
      </c>
      <c r="N131" s="87">
        <f>+SUM([1]DataEx!FA286)</f>
        <v>6090741.9951111097</v>
      </c>
      <c r="O131" s="87">
        <f>+SUM([1]DataEx!FB286)</f>
        <v>5577148.0201111175</v>
      </c>
      <c r="P131" s="87">
        <f>+SUM([1]DataEx!FC286)</f>
        <v>5577148.0201111175</v>
      </c>
      <c r="Q131" s="87">
        <f>+SUM([1]DataEx!FD286)</f>
        <v>5577148.0201111175</v>
      </c>
      <c r="R131" s="87">
        <f>+SUM([1]DataEx!FE286)</f>
        <v>5577148.0201111175</v>
      </c>
      <c r="S131" s="419">
        <f t="shared" si="21"/>
        <v>58741932.939999998</v>
      </c>
      <c r="T131" s="432">
        <f t="shared" si="22"/>
        <v>1.2597103863713857E-2</v>
      </c>
    </row>
    <row r="132" spans="1:20">
      <c r="A132" s="116" t="str">
        <f t="shared" si="18"/>
        <v>415p</v>
      </c>
      <c r="B132" s="543" t="str">
        <f>+VLOOKUP(LEFT($A132,LEN(A132)-1)*1,[1]Master!$D$27:$G$225,4,FALSE)</f>
        <v>Rashodi za tekuće održavanje</v>
      </c>
      <c r="C132" s="544"/>
      <c r="D132" s="544"/>
      <c r="E132" s="544"/>
      <c r="F132" s="544"/>
      <c r="G132" s="87">
        <f>+SUM([1]DataEx!ET296)</f>
        <v>1860319.3983333334</v>
      </c>
      <c r="H132" s="87">
        <f>+SUM([1]DataEx!EU296)</f>
        <v>1860319.3983333334</v>
      </c>
      <c r="I132" s="87">
        <f>+SUM([1]DataEx!EV296)</f>
        <v>1860319.3983333334</v>
      </c>
      <c r="J132" s="87">
        <f>+SUM([1]DataEx!EW296)</f>
        <v>1860319.3983333334</v>
      </c>
      <c r="K132" s="87">
        <f>+SUM([1]DataEx!EX296)</f>
        <v>1860319.3983333334</v>
      </c>
      <c r="L132" s="87">
        <f>+SUM([1]DataEx!EY296)</f>
        <v>1860319.3983333334</v>
      </c>
      <c r="M132" s="87">
        <f>+SUM([1]DataEx!EZ296)</f>
        <v>1860319.3983333334</v>
      </c>
      <c r="N132" s="87">
        <f>+SUM([1]DataEx!FA296)</f>
        <v>1860319.3983333334</v>
      </c>
      <c r="O132" s="87">
        <f>+SUM([1]DataEx!FB296)</f>
        <v>1850732.9058333328</v>
      </c>
      <c r="P132" s="87">
        <f>+SUM([1]DataEx!FC296)</f>
        <v>1850732.9058333328</v>
      </c>
      <c r="Q132" s="87">
        <f>+SUM([1]DataEx!FD296)</f>
        <v>1850732.9058333328</v>
      </c>
      <c r="R132" s="87">
        <f>+SUM([1]DataEx!FE296)</f>
        <v>1850732.9058333328</v>
      </c>
      <c r="S132" s="419">
        <f t="shared" si="21"/>
        <v>22285486.810000002</v>
      </c>
      <c r="T132" s="432">
        <f t="shared" si="22"/>
        <v>4.7790833217173879E-3</v>
      </c>
    </row>
    <row r="133" spans="1:20">
      <c r="A133" s="116" t="str">
        <f t="shared" si="18"/>
        <v>416p</v>
      </c>
      <c r="B133" s="543" t="str">
        <f>+VLOOKUP(LEFT($A133,LEN(A133)-1)*1,[1]Master!$D$27:$G$225,4,FALSE)</f>
        <v>Kamate</v>
      </c>
      <c r="C133" s="544"/>
      <c r="D133" s="544"/>
      <c r="E133" s="544"/>
      <c r="F133" s="544"/>
      <c r="G133" s="87">
        <f>+SUM([1]DataEx!ET300)</f>
        <v>7122725</v>
      </c>
      <c r="H133" s="87">
        <f>+SUM([1]DataEx!EU300)</f>
        <v>7122725</v>
      </c>
      <c r="I133" s="87">
        <f>+SUM([1]DataEx!EV300)</f>
        <v>7122725</v>
      </c>
      <c r="J133" s="87">
        <f>+SUM([1]DataEx!EW300)</f>
        <v>7122725</v>
      </c>
      <c r="K133" s="87">
        <f>+SUM([1]DataEx!EX300)</f>
        <v>7122725</v>
      </c>
      <c r="L133" s="87">
        <f>+SUM([1]DataEx!EY300)</f>
        <v>7122725</v>
      </c>
      <c r="M133" s="87">
        <f>+SUM([1]DataEx!EZ300)</f>
        <v>7122725</v>
      </c>
      <c r="N133" s="87">
        <f>+SUM([1]DataEx!FA300)</f>
        <v>7122725</v>
      </c>
      <c r="O133" s="87">
        <f>+SUM([1]DataEx!FB300)</f>
        <v>7615225</v>
      </c>
      <c r="P133" s="87">
        <f>+SUM([1]DataEx!FC300)</f>
        <v>7615225</v>
      </c>
      <c r="Q133" s="87">
        <f>+SUM([1]DataEx!FD300)</f>
        <v>7615225</v>
      </c>
      <c r="R133" s="87">
        <f>+SUM([1]DataEx!FE300)</f>
        <v>7615225</v>
      </c>
      <c r="S133" s="419">
        <f t="shared" si="21"/>
        <v>87442700</v>
      </c>
      <c r="T133" s="432">
        <f t="shared" si="22"/>
        <v>1.8751932714721656E-2</v>
      </c>
    </row>
    <row r="134" spans="1:20">
      <c r="A134" s="116" t="str">
        <f t="shared" si="18"/>
        <v>417p</v>
      </c>
      <c r="B134" s="543" t="str">
        <f>+VLOOKUP(LEFT($A134,LEN(A134)-1)*1,[1]Master!$D$27:$G$225,4,FALSE)</f>
        <v>Renta</v>
      </c>
      <c r="C134" s="544"/>
      <c r="D134" s="544"/>
      <c r="E134" s="544"/>
      <c r="F134" s="544"/>
      <c r="G134" s="87">
        <f>+SUM([1]DataEx!ET303)</f>
        <v>800010.93333333347</v>
      </c>
      <c r="H134" s="87">
        <f>+SUM([1]DataEx!EU303)</f>
        <v>800010.93333333347</v>
      </c>
      <c r="I134" s="87">
        <f>+SUM([1]DataEx!EV303)</f>
        <v>800010.93333333347</v>
      </c>
      <c r="J134" s="87">
        <f>+SUM([1]DataEx!EW303)</f>
        <v>800010.93333333347</v>
      </c>
      <c r="K134" s="87">
        <f>+SUM([1]DataEx!EX303)</f>
        <v>800010.93333333347</v>
      </c>
      <c r="L134" s="87">
        <f>+SUM([1]DataEx!EY303)</f>
        <v>800010.93333333347</v>
      </c>
      <c r="M134" s="87">
        <f>+SUM([1]DataEx!EZ303)</f>
        <v>800010.93333333347</v>
      </c>
      <c r="N134" s="87">
        <f>+SUM([1]DataEx!FA303)</f>
        <v>800010.93333333347</v>
      </c>
      <c r="O134" s="87">
        <f>+SUM([1]DataEx!FB303)</f>
        <v>986109.29833333322</v>
      </c>
      <c r="P134" s="87">
        <f>+SUM([1]DataEx!FC303)</f>
        <v>986109.29833333322</v>
      </c>
      <c r="Q134" s="87">
        <f>+SUM([1]DataEx!FD303)</f>
        <v>986109.29833333322</v>
      </c>
      <c r="R134" s="87">
        <f>+SUM([1]DataEx!FE303)</f>
        <v>986109.29833333322</v>
      </c>
      <c r="S134" s="419">
        <f t="shared" si="21"/>
        <v>10344524.66</v>
      </c>
      <c r="T134" s="432">
        <f t="shared" si="22"/>
        <v>2.2183650595201079E-3</v>
      </c>
    </row>
    <row r="135" spans="1:20">
      <c r="A135" s="116" t="str">
        <f t="shared" si="18"/>
        <v>418p</v>
      </c>
      <c r="B135" s="543" t="str">
        <f>+VLOOKUP(LEFT($A135,LEN(A135)-1)*1,[1]Master!$D$27:$G$225,4,FALSE)</f>
        <v>Subvencije</v>
      </c>
      <c r="C135" s="544"/>
      <c r="D135" s="544"/>
      <c r="E135" s="544"/>
      <c r="F135" s="544"/>
      <c r="G135" s="87">
        <f>+SUM([1]DataEx!ET307)</f>
        <v>2250983.3333333335</v>
      </c>
      <c r="H135" s="87">
        <f>+SUM([1]DataEx!EU307)</f>
        <v>2250983.3333333335</v>
      </c>
      <c r="I135" s="87">
        <f>+SUM([1]DataEx!EV307)</f>
        <v>2250983.3333333335</v>
      </c>
      <c r="J135" s="87">
        <f>+SUM([1]DataEx!EW307)</f>
        <v>2250983.3333333335</v>
      </c>
      <c r="K135" s="87">
        <f>+SUM([1]DataEx!EX307)</f>
        <v>2250983.3333333335</v>
      </c>
      <c r="L135" s="87">
        <f>+SUM([1]DataEx!EY307)</f>
        <v>2250983.3333333335</v>
      </c>
      <c r="M135" s="87">
        <f>+SUM([1]DataEx!EZ307)</f>
        <v>2250983.3333333335</v>
      </c>
      <c r="N135" s="87">
        <f>+SUM([1]DataEx!FA307)</f>
        <v>2250983.3333333335</v>
      </c>
      <c r="O135" s="87">
        <f>+SUM([1]DataEx!FB307)</f>
        <v>2180983.3333333344</v>
      </c>
      <c r="P135" s="87">
        <f>+SUM([1]DataEx!FC307)</f>
        <v>2180983.3333333344</v>
      </c>
      <c r="Q135" s="87">
        <f>+SUM([1]DataEx!FD307)</f>
        <v>2180983.3333333344</v>
      </c>
      <c r="R135" s="87">
        <f>+SUM([1]DataEx!FE307)</f>
        <v>2180983.3333333344</v>
      </c>
      <c r="S135" s="419">
        <f t="shared" si="21"/>
        <v>26731800.000000011</v>
      </c>
      <c r="T135" s="432">
        <f t="shared" si="22"/>
        <v>5.7325873394050804E-3</v>
      </c>
    </row>
    <row r="136" spans="1:20">
      <c r="A136" s="116" t="str">
        <f t="shared" si="18"/>
        <v>419p</v>
      </c>
      <c r="B136" s="543" t="str">
        <f>+VLOOKUP(LEFT($A136,LEN(A136)-1)*1,[1]Master!$D$27:$G$225,4,FALSE)</f>
        <v>Ostali izdaci</v>
      </c>
      <c r="C136" s="544"/>
      <c r="D136" s="544"/>
      <c r="E136" s="544"/>
      <c r="F136" s="544"/>
      <c r="G136" s="87">
        <f>+SUM([1]DataEx!ET311)</f>
        <v>2581823.9339999999</v>
      </c>
      <c r="H136" s="87">
        <f>+SUM([1]DataEx!EU311)</f>
        <v>2581823.9339999999</v>
      </c>
      <c r="I136" s="87">
        <f>+SUM([1]DataEx!EV311)</f>
        <v>2581823.9339999999</v>
      </c>
      <c r="J136" s="87">
        <f>+SUM([1]DataEx!EW311)</f>
        <v>2696268.3784444444</v>
      </c>
      <c r="K136" s="87">
        <f>+SUM([1]DataEx!EX311)</f>
        <v>2696268.3784444444</v>
      </c>
      <c r="L136" s="87">
        <f>+SUM([1]DataEx!EY311)</f>
        <v>2696268.3784444444</v>
      </c>
      <c r="M136" s="87">
        <f>+SUM([1]DataEx!EZ311)</f>
        <v>3987180.345444445</v>
      </c>
      <c r="N136" s="87">
        <f>+SUM([1]DataEx!FA311)</f>
        <v>3987180.345444445</v>
      </c>
      <c r="O136" s="87">
        <f>+SUM([1]DataEx!FB311)</f>
        <v>3877323.0754444436</v>
      </c>
      <c r="P136" s="87">
        <f>+SUM([1]DataEx!FC311)</f>
        <v>3877323.0754444436</v>
      </c>
      <c r="Q136" s="87">
        <f>+SUM([1]DataEx!FD311)</f>
        <v>3877323.0754444436</v>
      </c>
      <c r="R136" s="87">
        <f>+SUM([1]DataEx!FE311)</f>
        <v>3877323.0754444436</v>
      </c>
      <c r="S136" s="419">
        <f t="shared" si="21"/>
        <v>39317929.93</v>
      </c>
      <c r="T136" s="432">
        <f t="shared" si="22"/>
        <v>8.4316606935684827E-3</v>
      </c>
    </row>
    <row r="137" spans="1:20">
      <c r="A137" s="116" t="str">
        <f t="shared" si="18"/>
        <v>440p</v>
      </c>
      <c r="B137" s="543" t="str">
        <f>+VLOOKUP(LEFT($A137,LEN(A137)-1)*1,[1]Master!$D$27:$G$225,4,FALSE)</f>
        <v>Kapitalni izdaci u tekućem budžetu</v>
      </c>
      <c r="C137" s="544"/>
      <c r="D137" s="544"/>
      <c r="E137" s="544"/>
      <c r="F137" s="544"/>
      <c r="G137" s="87">
        <f>+SUM([1]DataEx!ET369)</f>
        <v>3322124.294666667</v>
      </c>
      <c r="H137" s="87">
        <f>+SUM([1]DataEx!EU369)</f>
        <v>3322124.294666667</v>
      </c>
      <c r="I137" s="87">
        <f>+SUM([1]DataEx!EV369)</f>
        <v>3322124.294666667</v>
      </c>
      <c r="J137" s="87">
        <f>+SUM([1]DataEx!EW369)</f>
        <v>3322124.294666667</v>
      </c>
      <c r="K137" s="87">
        <f>+SUM([1]DataEx!EX369)</f>
        <v>3522124.2900000066</v>
      </c>
      <c r="L137" s="87">
        <f>+SUM([1]DataEx!EY369)</f>
        <v>3322124.294666667</v>
      </c>
      <c r="M137" s="87">
        <f>+SUM([1]DataEx!EZ369)</f>
        <v>4983186.4420000007</v>
      </c>
      <c r="N137" s="87">
        <f>+SUM([1]DataEx!FA369)</f>
        <v>4983186.4420000007</v>
      </c>
      <c r="O137" s="87">
        <f>+SUM([1]DataEx!FB369)</f>
        <v>5687111.6931666648</v>
      </c>
      <c r="P137" s="87">
        <f>+SUM([1]DataEx!FC369)</f>
        <v>5687111.6931666648</v>
      </c>
      <c r="Q137" s="87">
        <f>+SUM([1]DataEx!FD369)</f>
        <v>5687111.6931666601</v>
      </c>
      <c r="R137" s="87">
        <f>+SUM([1]DataEx!FE369)</f>
        <v>5687111.6931666601</v>
      </c>
      <c r="S137" s="419">
        <f t="shared" si="21"/>
        <v>52847565.419999987</v>
      </c>
      <c r="T137" s="432">
        <f t="shared" si="22"/>
        <v>1.1333067150175952E-2</v>
      </c>
    </row>
    <row r="138" spans="1:20">
      <c r="A138" s="116" t="str">
        <f t="shared" si="18"/>
        <v>42p</v>
      </c>
      <c r="B138" s="537" t="str">
        <f>+VLOOKUP(LEFT($A138,LEN(A138)-1)*1,[1]Master!$D$27:$G$225,4,FALSE)</f>
        <v>Transferi za socijalnu zaštitu</v>
      </c>
      <c r="C138" s="538"/>
      <c r="D138" s="538"/>
      <c r="E138" s="538"/>
      <c r="F138" s="53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20">
        <f t="shared" si="21"/>
        <v>558932773.86000013</v>
      </c>
      <c r="T138" s="433">
        <f t="shared" si="22"/>
        <v>0.11986214706859988</v>
      </c>
    </row>
    <row r="139" spans="1:20">
      <c r="A139" s="116" t="str">
        <f t="shared" si="18"/>
        <v>421p</v>
      </c>
      <c r="B139" s="543" t="str">
        <f>+VLOOKUP(LEFT($A139,LEN(A139)-1)*1,[1]Master!$D$27:$G$225,4,FALSE)</f>
        <v>Prava iz oblasti socijalne zaštite</v>
      </c>
      <c r="C139" s="544"/>
      <c r="D139" s="544"/>
      <c r="E139" s="544"/>
      <c r="F139" s="544"/>
      <c r="G139" s="87">
        <f>SUM([1]DataEx!ET322)</f>
        <v>6651000</v>
      </c>
      <c r="H139" s="87">
        <f>SUM([1]DataEx!EU322)</f>
        <v>6651000</v>
      </c>
      <c r="I139" s="87">
        <f>SUM([1]DataEx!EV322)</f>
        <v>6651000</v>
      </c>
      <c r="J139" s="87">
        <f>SUM([1]DataEx!EW322)</f>
        <v>6651000</v>
      </c>
      <c r="K139" s="87">
        <f>SUM([1]DataEx!EX322)</f>
        <v>6651000</v>
      </c>
      <c r="L139" s="87">
        <f>SUM([1]DataEx!EY322)</f>
        <v>6651000</v>
      </c>
      <c r="M139" s="87">
        <f>SUM([1]DataEx!EZ322)</f>
        <v>6651000</v>
      </c>
      <c r="N139" s="87">
        <f>SUM([1]DataEx!FA322)</f>
        <v>6651000</v>
      </c>
      <c r="O139" s="87">
        <f>SUM([1]DataEx!FB322)</f>
        <v>7394520.9774999991</v>
      </c>
      <c r="P139" s="87">
        <f>SUM([1]DataEx!FC322)</f>
        <v>7394520.9774999991</v>
      </c>
      <c r="Q139" s="87">
        <f>SUM([1]DataEx!FD322)</f>
        <v>7394520.9774999991</v>
      </c>
      <c r="R139" s="87">
        <f>SUM([1]DataEx!FE322)</f>
        <v>7394520.9774999991</v>
      </c>
      <c r="S139" s="419">
        <f t="shared" si="21"/>
        <v>82786083.909999996</v>
      </c>
      <c r="T139" s="432">
        <f t="shared" si="22"/>
        <v>1.7753329611226793E-2</v>
      </c>
    </row>
    <row r="140" spans="1:20">
      <c r="A140" s="116" t="str">
        <f t="shared" si="18"/>
        <v>422p</v>
      </c>
      <c r="B140" s="543" t="str">
        <f>+VLOOKUP(LEFT($A140,LEN(A140)-1)*1,[1]Master!$D$27:$G$225,4,FALSE)</f>
        <v>Sredstva za tehnološke viškove</v>
      </c>
      <c r="C140" s="544"/>
      <c r="D140" s="544"/>
      <c r="E140" s="544"/>
      <c r="F140" s="544"/>
      <c r="G140" s="87">
        <f>SUM([1]DataEx!ET330)</f>
        <v>1699899.96</v>
      </c>
      <c r="H140" s="87">
        <f>SUM([1]DataEx!EU330)</f>
        <v>1699899.96</v>
      </c>
      <c r="I140" s="87">
        <f>SUM([1]DataEx!EV330)</f>
        <v>1699899.96</v>
      </c>
      <c r="J140" s="87">
        <f>SUM([1]DataEx!EW330)</f>
        <v>1699899.96</v>
      </c>
      <c r="K140" s="87">
        <f>SUM([1]DataEx!EX330)</f>
        <v>1699899.96</v>
      </c>
      <c r="L140" s="87">
        <f>SUM([1]DataEx!EY330)</f>
        <v>1699899.96</v>
      </c>
      <c r="M140" s="87">
        <f>SUM([1]DataEx!EZ330)</f>
        <v>1699899.96</v>
      </c>
      <c r="N140" s="87">
        <f>SUM([1]DataEx!FA330)</f>
        <v>1699899.96</v>
      </c>
      <c r="O140" s="87">
        <f>SUM([1]DataEx!FB330)</f>
        <v>924899.9599999981</v>
      </c>
      <c r="P140" s="87">
        <f>SUM([1]DataEx!FC330)</f>
        <v>924899.9599999981</v>
      </c>
      <c r="Q140" s="87">
        <f>SUM([1]DataEx!FD330)</f>
        <v>924899.9599999981</v>
      </c>
      <c r="R140" s="87">
        <f>SUM([1]DataEx!FE330)</f>
        <v>924899.9599999981</v>
      </c>
      <c r="S140" s="419">
        <f t="shared" si="21"/>
        <v>17298799.519999992</v>
      </c>
      <c r="T140" s="432">
        <f t="shared" si="22"/>
        <v>3.7096970318219718E-3</v>
      </c>
    </row>
    <row r="141" spans="1:20">
      <c r="A141" s="116" t="str">
        <f t="shared" si="18"/>
        <v>423p</v>
      </c>
      <c r="B141" s="543" t="str">
        <f>+VLOOKUP(LEFT($A141,LEN(A141)-1)*1,[1]Master!$D$27:$G$225,4,FALSE)</f>
        <v>Prava iz oblasti penzijskog i invalidskog osiguranja</v>
      </c>
      <c r="C141" s="544"/>
      <c r="D141" s="544"/>
      <c r="E141" s="544"/>
      <c r="F141" s="544"/>
      <c r="G141" s="87">
        <f>SUM([1]DataEx!ET336)</f>
        <v>35472732.535833336</v>
      </c>
      <c r="H141" s="87">
        <f>SUM([1]DataEx!EU336)</f>
        <v>35472732.535833336</v>
      </c>
      <c r="I141" s="87">
        <f>SUM([1]DataEx!EV336)</f>
        <v>35472732.535833336</v>
      </c>
      <c r="J141" s="87">
        <f>SUM([1]DataEx!EW336)</f>
        <v>35472732.535833336</v>
      </c>
      <c r="K141" s="87">
        <f>SUM([1]DataEx!EX336)</f>
        <v>35472732.535833336</v>
      </c>
      <c r="L141" s="87">
        <f>SUM([1]DataEx!EY336)</f>
        <v>35472732.535833336</v>
      </c>
      <c r="M141" s="87">
        <f>SUM([1]DataEx!EZ336)</f>
        <v>35472732.535833336</v>
      </c>
      <c r="N141" s="87">
        <f>SUM([1]DataEx!FA336)</f>
        <v>35472732.535833336</v>
      </c>
      <c r="O141" s="87">
        <f>SUM([1]DataEx!FB336)</f>
        <v>35472732.535833336</v>
      </c>
      <c r="P141" s="87">
        <f>SUM([1]DataEx!FC336)</f>
        <v>35472732.535833336</v>
      </c>
      <c r="Q141" s="87">
        <f>SUM([1]DataEx!FD336)</f>
        <v>35472732.535833336</v>
      </c>
      <c r="R141" s="87">
        <f>SUM([1]DataEx!FE336)</f>
        <v>35472732.535833336</v>
      </c>
      <c r="S141" s="419">
        <f t="shared" si="21"/>
        <v>425672790.43000013</v>
      </c>
      <c r="T141" s="432">
        <f t="shared" si="22"/>
        <v>9.1284778770911415E-2</v>
      </c>
    </row>
    <row r="142" spans="1:20">
      <c r="A142" s="116" t="str">
        <f t="shared" si="18"/>
        <v>424p</v>
      </c>
      <c r="B142" s="543" t="str">
        <f>+VLOOKUP(LEFT($A142,LEN(A142)-1)*1,[1]Master!$D$27:$G$225,4,FALSE)</f>
        <v>Ostala prava iz oblasti zdravstvene zaštite</v>
      </c>
      <c r="C142" s="544"/>
      <c r="D142" s="544"/>
      <c r="E142" s="544"/>
      <c r="F142" s="544"/>
      <c r="G142" s="87">
        <f>SUM([1]DataEx!ET344)</f>
        <v>1375008.3333333333</v>
      </c>
      <c r="H142" s="87">
        <f>SUM([1]DataEx!EU344)</f>
        <v>1375008.3333333333</v>
      </c>
      <c r="I142" s="87">
        <f>SUM([1]DataEx!EV344)</f>
        <v>1375008.3333333333</v>
      </c>
      <c r="J142" s="87">
        <f>SUM([1]DataEx!EW344)</f>
        <v>1375008.3333333333</v>
      </c>
      <c r="K142" s="87">
        <f>SUM([1]DataEx!EX344)</f>
        <v>1375008.3333333333</v>
      </c>
      <c r="L142" s="87">
        <f>SUM([1]DataEx!EY344)</f>
        <v>1375008.3333333333</v>
      </c>
      <c r="M142" s="87">
        <f>SUM([1]DataEx!EZ344)</f>
        <v>1375008.3333333333</v>
      </c>
      <c r="N142" s="87">
        <f>SUM([1]DataEx!FA344)</f>
        <v>1375008.3333333333</v>
      </c>
      <c r="O142" s="87">
        <f>SUM([1]DataEx!FB344)</f>
        <v>2000008.3333333328</v>
      </c>
      <c r="P142" s="87">
        <f>SUM([1]DataEx!FC344)</f>
        <v>2000008.3333333328</v>
      </c>
      <c r="Q142" s="87">
        <f>SUM([1]DataEx!FD344)</f>
        <v>2000008.3333333328</v>
      </c>
      <c r="R142" s="87">
        <f>SUM([1]DataEx!FE344)</f>
        <v>2000008.3333333328</v>
      </c>
      <c r="S142" s="419">
        <f t="shared" si="21"/>
        <v>19000099.999999996</v>
      </c>
      <c r="T142" s="432">
        <f t="shared" si="22"/>
        <v>4.0745379176647433E-3</v>
      </c>
    </row>
    <row r="143" spans="1:20">
      <c r="A143" s="116" t="str">
        <f t="shared" si="18"/>
        <v>425p</v>
      </c>
      <c r="B143" s="543" t="str">
        <f>+VLOOKUP(LEFT($A143,LEN(A143)-1)*1,[1]Master!$D$27:$G$225,4,FALSE)</f>
        <v>Ostala prava iz zdravstvenog osiguranja</v>
      </c>
      <c r="C143" s="544"/>
      <c r="D143" s="544"/>
      <c r="E143" s="544"/>
      <c r="F143" s="544"/>
      <c r="G143" s="87">
        <f>SUM([1]DataEx!ET346)</f>
        <v>752083.33333333337</v>
      </c>
      <c r="H143" s="87">
        <f>SUM([1]DataEx!EU346)</f>
        <v>752083.33333333337</v>
      </c>
      <c r="I143" s="87">
        <f>SUM([1]DataEx!EV346)</f>
        <v>752083.33333333337</v>
      </c>
      <c r="J143" s="87">
        <f>SUM([1]DataEx!EW346)</f>
        <v>752083.33333333337</v>
      </c>
      <c r="K143" s="87">
        <f>SUM([1]DataEx!EX346)</f>
        <v>752083.33333333337</v>
      </c>
      <c r="L143" s="87">
        <f>SUM([1]DataEx!EY346)</f>
        <v>752083.33333333337</v>
      </c>
      <c r="M143" s="87">
        <f>SUM([1]DataEx!EZ346)</f>
        <v>752083.33333333337</v>
      </c>
      <c r="N143" s="87">
        <f>SUM([1]DataEx!FA346)</f>
        <v>752083.33333333337</v>
      </c>
      <c r="O143" s="87">
        <f>SUM([1]DataEx!FB346)</f>
        <v>2039583.333333334</v>
      </c>
      <c r="P143" s="87">
        <f>SUM([1]DataEx!FC346)</f>
        <v>2039583.333333334</v>
      </c>
      <c r="Q143" s="87">
        <f>SUM([1]DataEx!FD346)</f>
        <v>2039583.333333334</v>
      </c>
      <c r="R143" s="87">
        <f>SUM([1]DataEx!FE346)</f>
        <v>2039583.333333334</v>
      </c>
      <c r="S143" s="419">
        <f t="shared" si="21"/>
        <v>14175000.000000002</v>
      </c>
      <c r="T143" s="432">
        <f t="shared" si="22"/>
        <v>3.0398037369749509E-3</v>
      </c>
    </row>
    <row r="144" spans="1:20">
      <c r="A144" s="116" t="str">
        <f t="shared" si="18"/>
        <v>43p</v>
      </c>
      <c r="B144" s="545" t="str">
        <f>+VLOOKUP(LEFT($A144,LEN(A144)-1)*1,[1]Master!$D$27:$G$225,4,FALSE)</f>
        <v xml:space="preserve">Transferi institucijama, pojedincima, nevladinom i javnom sektoru </v>
      </c>
      <c r="C144" s="546"/>
      <c r="D144" s="546"/>
      <c r="E144" s="546"/>
      <c r="F144" s="546"/>
      <c r="G144" s="83">
        <f>SUM([1]DataEx!ET350)</f>
        <v>15295211.558333334</v>
      </c>
      <c r="H144" s="83">
        <f>SUM([1]DataEx!EU350)</f>
        <v>15295211.558333334</v>
      </c>
      <c r="I144" s="83">
        <f>SUM([1]DataEx!EV350)</f>
        <v>15295211.558333334</v>
      </c>
      <c r="J144" s="83">
        <f>SUM([1]DataEx!EW350)</f>
        <v>18161878.224999998</v>
      </c>
      <c r="K144" s="83">
        <f>SUM([1]DataEx!EX350)</f>
        <v>18161878.224999998</v>
      </c>
      <c r="L144" s="83">
        <f>SUM([1]DataEx!EY350)</f>
        <v>18161878.224999998</v>
      </c>
      <c r="M144" s="83">
        <f>SUM([1]DataEx!EZ350)</f>
        <v>15295211.558333334</v>
      </c>
      <c r="N144" s="83">
        <f>SUM([1]DataEx!FA350)</f>
        <v>15295211.558333334</v>
      </c>
      <c r="O144" s="83">
        <f>SUM([1]DataEx!FB350)</f>
        <v>18930636.555833336</v>
      </c>
      <c r="P144" s="83">
        <f>SUM([1]DataEx!FC350)</f>
        <v>18930636.555833336</v>
      </c>
      <c r="Q144" s="83">
        <f>SUM([1]DataEx!FD350)</f>
        <v>18930636.555833336</v>
      </c>
      <c r="R144" s="83">
        <f>SUM([1]DataEx!FE350)</f>
        <v>18930636.555833336</v>
      </c>
      <c r="S144" s="420">
        <f>+SUM(G144:R144)</f>
        <v>206684238.69</v>
      </c>
      <c r="T144" s="433">
        <f t="shared" si="22"/>
        <v>4.4323070274686745E-2</v>
      </c>
    </row>
    <row r="145" spans="1:20">
      <c r="A145" s="116" t="str">
        <f t="shared" si="18"/>
        <v>44p</v>
      </c>
      <c r="B145" s="545" t="str">
        <f>+VLOOKUP(LEFT($A145,LEN(A145)-1)*1,[1]Master!$D$27:$G$225,4,FALSE)</f>
        <v>Kapitalni budžet</v>
      </c>
      <c r="C145" s="546"/>
      <c r="D145" s="546"/>
      <c r="E145" s="546"/>
      <c r="F145" s="546"/>
      <c r="G145" s="83">
        <f>SUM([1]DataEx!ET368)</f>
        <v>21472083.333333332</v>
      </c>
      <c r="H145" s="83">
        <f>SUM([1]DataEx!EU368)</f>
        <v>21472083.333333332</v>
      </c>
      <c r="I145" s="83">
        <f>SUM([1]DataEx!EV368)</f>
        <v>21472083.333333332</v>
      </c>
      <c r="J145" s="83">
        <f>SUM([1]DataEx!EW368)</f>
        <v>21472083.333333332</v>
      </c>
      <c r="K145" s="83">
        <f>SUM([1]DataEx!EX368)</f>
        <v>21472083.333333332</v>
      </c>
      <c r="L145" s="83">
        <f>SUM([1]DataEx!EY368)</f>
        <v>21472083.333333332</v>
      </c>
      <c r="M145" s="83">
        <f>SUM([1]DataEx!EZ368)</f>
        <v>26990416.666666664</v>
      </c>
      <c r="N145" s="83">
        <f>SUM([1]DataEx!FA368)</f>
        <v>26990416.666666664</v>
      </c>
      <c r="O145" s="83">
        <f>SUM([1]DataEx!FB368)</f>
        <v>26315416.666666701</v>
      </c>
      <c r="P145" s="83">
        <f>SUM([1]DataEx!FC368)</f>
        <v>26315416.666666701</v>
      </c>
      <c r="Q145" s="83">
        <f>SUM([1]DataEx!FD368)</f>
        <v>26815416.670000002</v>
      </c>
      <c r="R145" s="83">
        <f>SUM([1]DataEx!FE368)</f>
        <v>26815416.66</v>
      </c>
      <c r="S145" s="420">
        <f t="shared" si="21"/>
        <v>289074999.99666673</v>
      </c>
      <c r="T145" s="433">
        <f t="shared" si="22"/>
        <v>6.1991623651209964E-2</v>
      </c>
    </row>
    <row r="146" spans="1:20">
      <c r="A146" s="116" t="str">
        <f t="shared" si="18"/>
        <v>451p</v>
      </c>
      <c r="B146" s="533" t="str">
        <f>+VLOOKUP(LEFT($A146,LEN(A146)-1)*1,[1]Master!$D$27:$G$225,4,FALSE)</f>
        <v>Pozajmice i krediti</v>
      </c>
      <c r="C146" s="534"/>
      <c r="D146" s="534"/>
      <c r="E146" s="534"/>
      <c r="F146" s="534"/>
      <c r="G146" s="87">
        <f>SUM([1]DataEx!ET379)</f>
        <v>239583.41666666666</v>
      </c>
      <c r="H146" s="87">
        <f>SUM([1]DataEx!EU379)</f>
        <v>239583.41666666666</v>
      </c>
      <c r="I146" s="87">
        <f>SUM([1]DataEx!EV379)</f>
        <v>239583.41666666666</v>
      </c>
      <c r="J146" s="87">
        <f>SUM([1]DataEx!EW379)</f>
        <v>239583.41666666666</v>
      </c>
      <c r="K146" s="87">
        <f>SUM([1]DataEx!EX379)</f>
        <v>239583.41666666666</v>
      </c>
      <c r="L146" s="87">
        <f>SUM([1]DataEx!EY379)</f>
        <v>239583.41666666666</v>
      </c>
      <c r="M146" s="87">
        <f>SUM([1]DataEx!EZ379)</f>
        <v>239583.41666666666</v>
      </c>
      <c r="N146" s="87">
        <f>SUM([1]DataEx!FA379)</f>
        <v>239583.41666666666</v>
      </c>
      <c r="O146" s="87">
        <f>SUM([1]DataEx!FB379)</f>
        <v>239583.41666666666</v>
      </c>
      <c r="P146" s="87">
        <f>SUM([1]DataEx!FC379)</f>
        <v>239583.41666666666</v>
      </c>
      <c r="Q146" s="87">
        <f>SUM([1]DataEx!FD379)</f>
        <v>239583.41666666666</v>
      </c>
      <c r="R146" s="87">
        <f>SUM([1]DataEx!FE379)</f>
        <v>239583.41666666666</v>
      </c>
      <c r="S146" s="419">
        <f t="shared" si="21"/>
        <v>2875000.9999999995</v>
      </c>
      <c r="T146" s="432">
        <f t="shared" si="22"/>
        <v>6.1653889125973314E-4</v>
      </c>
    </row>
    <row r="147" spans="1:20">
      <c r="A147" s="116" t="str">
        <f t="shared" si="18"/>
        <v>47p</v>
      </c>
      <c r="B147" s="533" t="str">
        <f>+VLOOKUP(LEFT($A147,LEN(A147)-1)*1,[1]Master!$D$27:$G$225,4,FALSE)</f>
        <v>Rezerve</v>
      </c>
      <c r="C147" s="534"/>
      <c r="D147" s="534"/>
      <c r="E147" s="534"/>
      <c r="F147" s="534"/>
      <c r="G147" s="87">
        <f>SUM([1]DataEx!ET394)</f>
        <v>830846.24800000002</v>
      </c>
      <c r="H147" s="87">
        <f>SUM([1]DataEx!EU394)</f>
        <v>830846.24800000002</v>
      </c>
      <c r="I147" s="87">
        <f>SUM([1]DataEx!EV394)</f>
        <v>830846.24800000002</v>
      </c>
      <c r="J147" s="87">
        <f>SUM([1]DataEx!EW394)</f>
        <v>949846.13199999998</v>
      </c>
      <c r="K147" s="87">
        <f>SUM([1]DataEx!EX394)</f>
        <v>1306845.784</v>
      </c>
      <c r="L147" s="87">
        <f>SUM([1]DataEx!EY394)</f>
        <v>830846.24800000002</v>
      </c>
      <c r="M147" s="87">
        <f>SUM([1]DataEx!EZ394)</f>
        <v>1246269.3720000002</v>
      </c>
      <c r="N147" s="87">
        <f>SUM([1]DataEx!FA394)</f>
        <v>1246269.3720000002</v>
      </c>
      <c r="O147" s="87">
        <f>SUM([1]DataEx!FB394)</f>
        <v>5393218.1470000008</v>
      </c>
      <c r="P147" s="87">
        <f>SUM([1]DataEx!FC394)</f>
        <v>5393218.1470000008</v>
      </c>
      <c r="Q147" s="87">
        <f>SUM([1]DataEx!FD394)</f>
        <v>5393218.1470000008</v>
      </c>
      <c r="R147" s="87">
        <f>SUM([1]DataEx!FE394)</f>
        <v>5393218.1470000008</v>
      </c>
      <c r="S147" s="419">
        <f t="shared" si="21"/>
        <v>29645488.240000002</v>
      </c>
      <c r="T147" s="432">
        <f t="shared" si="22"/>
        <v>6.3574226410157992E-3</v>
      </c>
    </row>
    <row r="148" spans="1:20">
      <c r="A148" s="116" t="str">
        <f t="shared" si="18"/>
        <v>462p</v>
      </c>
      <c r="B148" s="533" t="str">
        <f>+VLOOKUP(LEFT($A148,LEN(A148)-1)*1,[1]Master!$D$27:$G$225,4,FALSE)</f>
        <v>Otplata garancija</v>
      </c>
      <c r="C148" s="534"/>
      <c r="D148" s="534"/>
      <c r="E148" s="534"/>
      <c r="F148" s="534"/>
      <c r="G148" s="87">
        <f>SUM([1]DataEx!ET381)</f>
        <v>0</v>
      </c>
      <c r="H148" s="87">
        <f>SUM([1]DataEx!EU381)</f>
        <v>0</v>
      </c>
      <c r="I148" s="87">
        <f>SUM([1]DataEx!EV381)</f>
        <v>0</v>
      </c>
      <c r="J148" s="87">
        <f>SUM([1]DataEx!EW381)</f>
        <v>0</v>
      </c>
      <c r="K148" s="87">
        <f>SUM([1]DataEx!EX381)</f>
        <v>0</v>
      </c>
      <c r="L148" s="87">
        <f>SUM([1]DataEx!EY381)</f>
        <v>0</v>
      </c>
      <c r="M148" s="87">
        <f>SUM([1]DataEx!EZ381)</f>
        <v>0</v>
      </c>
      <c r="N148" s="87">
        <f>SUM([1]DataEx!FA381)</f>
        <v>0</v>
      </c>
      <c r="O148" s="87">
        <f>SUM([1]DataEx!FB381)</f>
        <v>0</v>
      </c>
      <c r="P148" s="87">
        <f>SUM([1]DataEx!FC381)</f>
        <v>0</v>
      </c>
      <c r="Q148" s="87">
        <f>SUM([1]DataEx!FD381)</f>
        <v>0</v>
      </c>
      <c r="R148" s="87">
        <f>SUM([1]DataEx!FE381)</f>
        <v>0</v>
      </c>
      <c r="S148" s="419">
        <f t="shared" si="21"/>
        <v>0</v>
      </c>
      <c r="T148" s="432">
        <f t="shared" si="22"/>
        <v>0</v>
      </c>
    </row>
    <row r="149" spans="1:20" ht="13.5" thickBot="1">
      <c r="A149" s="116"/>
      <c r="B149" s="385" t="s">
        <v>688</v>
      </c>
      <c r="C149" s="386"/>
      <c r="D149" s="386"/>
      <c r="E149" s="386"/>
      <c r="F149" s="386"/>
      <c r="G149" s="87">
        <f>SUM([1]DataEx!ET382)</f>
        <v>0</v>
      </c>
      <c r="H149" s="87">
        <f>SUM([1]DataEx!EU382)</f>
        <v>0</v>
      </c>
      <c r="I149" s="87">
        <f>SUM([1]DataEx!EV382)</f>
        <v>0</v>
      </c>
      <c r="J149" s="87">
        <f>SUM([1]DataEx!EW382)</f>
        <v>0</v>
      </c>
      <c r="K149" s="87">
        <f>SUM([1]DataEx!EX382)</f>
        <v>0</v>
      </c>
      <c r="L149" s="87">
        <f>SUM([1]DataEx!EY382)</f>
        <v>0</v>
      </c>
      <c r="M149" s="87">
        <f>SUM([1]DataEx!EZ382)</f>
        <v>0</v>
      </c>
      <c r="N149" s="87">
        <f>SUM([1]DataEx!FA382)</f>
        <v>0</v>
      </c>
      <c r="O149" s="87">
        <f>SUM([1]DataEx!FB382)</f>
        <v>0</v>
      </c>
      <c r="P149" s="87">
        <f>SUM([1]DataEx!FC382)</f>
        <v>0</v>
      </c>
      <c r="Q149" s="87">
        <f>SUM([1]DataEx!FD382)</f>
        <v>0</v>
      </c>
      <c r="R149" s="87">
        <f>SUM([1]DataEx!FE382)</f>
        <v>0</v>
      </c>
      <c r="S149" s="410">
        <f>SUM(G149:R149)</f>
        <v>0</v>
      </c>
      <c r="T149" s="395">
        <f t="shared" si="22"/>
        <v>0</v>
      </c>
    </row>
    <row r="150" spans="1:20" ht="13.5" thickBot="1">
      <c r="A150" s="117" t="str">
        <f>+CONCATENATE(A55,"p")</f>
        <v>1000p</v>
      </c>
      <c r="B150" s="541" t="str">
        <f>+VLOOKUP(LEFT($A150,LEN(A150)-1)*1,[1]Master!$D$27:$G$225,4,FALSE)</f>
        <v>Suficit / deficit</v>
      </c>
      <c r="C150" s="542"/>
      <c r="D150" s="542"/>
      <c r="E150" s="542"/>
      <c r="F150" s="542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25">
        <f t="shared" si="21"/>
        <v>-142839853.56245428</v>
      </c>
      <c r="T150" s="438">
        <f t="shared" si="22"/>
        <v>-3.0631754543076064E-2</v>
      </c>
    </row>
    <row r="151" spans="1:20" ht="13.5" thickBot="1">
      <c r="A151" s="117" t="str">
        <f>+CONCATENATE(A57,"p")</f>
        <v>1001p</v>
      </c>
      <c r="B151" s="535" t="str">
        <f>+VLOOKUP(LEFT($A151,LEN(A151)-1)*1,[1]Master!$D$27:$G$225,4,FALSE)</f>
        <v>Primarni bilans</v>
      </c>
      <c r="C151" s="536"/>
      <c r="D151" s="536"/>
      <c r="E151" s="536"/>
      <c r="F151" s="53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25">
        <f t="shared" si="21"/>
        <v>-55397153.562454268</v>
      </c>
      <c r="T151" s="438">
        <f t="shared" si="22"/>
        <v>-1.1879821828354403E-2</v>
      </c>
    </row>
    <row r="152" spans="1:20">
      <c r="A152" s="117" t="str">
        <f>+CONCATENATE(A58,"p")</f>
        <v>46p</v>
      </c>
      <c r="B152" s="537" t="str">
        <f>+VLOOKUP(LEFT($A152,LEN(A152)-1)*1,[1]Master!$D$27:$G$225,4,FALSE)</f>
        <v>Otplata dugova</v>
      </c>
      <c r="C152" s="538"/>
      <c r="D152" s="538"/>
      <c r="E152" s="538"/>
      <c r="F152" s="53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26">
        <f t="shared" si="21"/>
        <v>542432774.80999994</v>
      </c>
      <c r="T152" s="439">
        <f t="shared" si="22"/>
        <v>0.11632375138801619</v>
      </c>
    </row>
    <row r="153" spans="1:20">
      <c r="A153" s="117" t="str">
        <f>+CONCATENATE(A59,"p")</f>
        <v>4611p</v>
      </c>
      <c r="B153" s="531" t="str">
        <f>+VLOOKUP(LEFT($A153,LEN(A153)-1)*1,[1]Master!$D$27:$G$225,4,FALSE)</f>
        <v>Otplata hartija od vrijednosti i kredita rezidentima</v>
      </c>
      <c r="C153" s="532"/>
      <c r="D153" s="532"/>
      <c r="E153" s="532"/>
      <c r="F153" s="532"/>
      <c r="G153" s="96">
        <f>SUM([1]DataEx!ET388)</f>
        <v>116701.86</v>
      </c>
      <c r="H153" s="96">
        <f>SUM([1]DataEx!EU388)</f>
        <v>867332.36</v>
      </c>
      <c r="I153" s="96">
        <f>SUM([1]DataEx!EV388)</f>
        <v>7801367.0199999996</v>
      </c>
      <c r="J153" s="96">
        <f>SUM([1]DataEx!EW388)</f>
        <v>4481623.79</v>
      </c>
      <c r="K153" s="96">
        <f>SUM([1]DataEx!EX388)</f>
        <v>2831467.37</v>
      </c>
      <c r="L153" s="96">
        <f>SUM([1]DataEx!EY388)</f>
        <v>7170000.0800000001</v>
      </c>
      <c r="M153" s="96">
        <f>SUM([1]DataEx!EZ388)</f>
        <v>82322.3</v>
      </c>
      <c r="N153" s="96">
        <f>SUM([1]DataEx!FA388)</f>
        <v>10832753.109999999</v>
      </c>
      <c r="O153" s="96">
        <f>SUM([1]DataEx!FB388)</f>
        <v>1958366.01</v>
      </c>
      <c r="P153" s="96">
        <f>SUM([1]DataEx!FC388)</f>
        <v>1510132.11</v>
      </c>
      <c r="Q153" s="96">
        <f>SUM([1]DataEx!FD388)</f>
        <v>834059.15</v>
      </c>
      <c r="R153" s="96">
        <f>SUM([1]DataEx!FE388)</f>
        <v>12202154.65</v>
      </c>
      <c r="S153" s="424">
        <f t="shared" si="21"/>
        <v>50688279.809999995</v>
      </c>
      <c r="T153" s="437">
        <f t="shared" si="22"/>
        <v>1.0870012161359429E-2</v>
      </c>
    </row>
    <row r="154" spans="1:20">
      <c r="A154" s="117" t="str">
        <f>+CONCATENATE(A60,"p")</f>
        <v>4612p</v>
      </c>
      <c r="B154" s="533" t="str">
        <f>+VLOOKUP(LEFT($A154,LEN(A154)-1)*1,[1]Master!$D$27:$G$225,4,FALSE)</f>
        <v>Otplata hartija od vrijednosti i kredita nerezidentima</v>
      </c>
      <c r="C154" s="534"/>
      <c r="D154" s="534"/>
      <c r="E154" s="534"/>
      <c r="F154" s="534"/>
      <c r="G154" s="96">
        <f>SUM([1]DataEx!ET389)</f>
        <v>2071825.5645770216</v>
      </c>
      <c r="H154" s="96">
        <f>SUM([1]DataEx!EU389)</f>
        <v>2862393.2253735214</v>
      </c>
      <c r="I154" s="96">
        <f>SUM([1]DataEx!EV389)</f>
        <v>12467636.918240691</v>
      </c>
      <c r="J154" s="96">
        <f>SUM([1]DataEx!EW389)</f>
        <v>17326274.372907523</v>
      </c>
      <c r="K154" s="96">
        <f>SUM([1]DataEx!EX389)</f>
        <v>15150457.606090657</v>
      </c>
      <c r="L154" s="96">
        <f>SUM([1]DataEx!EY389)</f>
        <v>8947929.7645770218</v>
      </c>
      <c r="M154" s="96">
        <f>SUM([1]DataEx!EZ389)</f>
        <v>2071825.5545770216</v>
      </c>
      <c r="N154" s="96">
        <f>SUM([1]DataEx!FA389)</f>
        <v>2989936.9753735219</v>
      </c>
      <c r="O154" s="96">
        <f>SUM([1]DataEx!FB389)</f>
        <v>16625761.232895471</v>
      </c>
      <c r="P154" s="96">
        <f>SUM([1]DataEx!FC389)</f>
        <v>4165314.0029075216</v>
      </c>
      <c r="Q154" s="96">
        <f>SUM([1]DataEx!FD389)</f>
        <v>6972714.957903021</v>
      </c>
      <c r="R154" s="96">
        <f>SUM([1]DataEx!FE389)</f>
        <v>369847929.82457697</v>
      </c>
      <c r="S154" s="424">
        <f t="shared" si="21"/>
        <v>461500000</v>
      </c>
      <c r="T154" s="437">
        <f t="shared" si="22"/>
        <v>9.8967860642958705E-2</v>
      </c>
    </row>
    <row r="155" spans="1:20">
      <c r="A155" s="117" t="str">
        <f>+CONCATENATE(A53,"p")</f>
        <v>4630p</v>
      </c>
      <c r="B155" s="533" t="str">
        <f>+VLOOKUP(LEFT($A155,LEN(A155)-1)*1,[1]Master!$D$27:$G$225,4,FALSE)</f>
        <v>Otplata obaveza iz prethodnih godina</v>
      </c>
      <c r="C155" s="534"/>
      <c r="D155" s="534"/>
      <c r="E155" s="534"/>
      <c r="F155" s="534"/>
      <c r="G155" s="96">
        <f>SUM([1]DataEx!ET393)</f>
        <v>1807457.9166666667</v>
      </c>
      <c r="H155" s="96">
        <f>SUM([1]DataEx!EU393)</f>
        <v>1882457.9166666667</v>
      </c>
      <c r="I155" s="96">
        <f>SUM([1]DataEx!EV393)</f>
        <v>1937457.9166666667</v>
      </c>
      <c r="J155" s="96">
        <f>SUM([1]DataEx!EW393)</f>
        <v>1912457.9166666667</v>
      </c>
      <c r="K155" s="96">
        <f>SUM([1]DataEx!EX393)</f>
        <v>1967457.9166666667</v>
      </c>
      <c r="L155" s="96">
        <f>SUM([1]DataEx!EY393)</f>
        <v>1907457.9166666667</v>
      </c>
      <c r="M155" s="96">
        <f>SUM([1]DataEx!EZ393)</f>
        <v>3852457.9166666665</v>
      </c>
      <c r="N155" s="96">
        <f>SUM([1]DataEx!FA393)</f>
        <v>3337457.9166666665</v>
      </c>
      <c r="O155" s="96">
        <f>SUM([1]DataEx!FB393)</f>
        <v>2702457.9166666698</v>
      </c>
      <c r="P155" s="96">
        <f>SUM([1]DataEx!FC393)</f>
        <v>2797457.9166666698</v>
      </c>
      <c r="Q155" s="96">
        <f>SUM([1]DataEx!FD393)</f>
        <v>2792457.9166666698</v>
      </c>
      <c r="R155" s="96">
        <f>SUM([1]DataEx!FE393)</f>
        <v>3347457.9166666698</v>
      </c>
      <c r="S155" s="424">
        <f t="shared" si="21"/>
        <v>30244495.000000015</v>
      </c>
      <c r="T155" s="437">
        <f t="shared" si="22"/>
        <v>6.4858785836980773E-3</v>
      </c>
    </row>
    <row r="156" spans="1:20" ht="13.5" thickBot="1">
      <c r="A156" s="117"/>
      <c r="B156" s="385" t="s">
        <v>773</v>
      </c>
      <c r="C156" s="386"/>
      <c r="D156" s="386"/>
      <c r="E156" s="386"/>
      <c r="F156" s="386"/>
      <c r="G156" s="356">
        <f>+[1]DataEx!ET377</f>
        <v>0</v>
      </c>
      <c r="H156" s="356">
        <f>+[1]DataEx!EU377</f>
        <v>0</v>
      </c>
      <c r="I156" s="356">
        <f>+[1]DataEx!EV377</f>
        <v>0</v>
      </c>
      <c r="J156" s="356">
        <f>+[1]DataEx!EW377</f>
        <v>0</v>
      </c>
      <c r="K156" s="356">
        <f>+[1]DataEx!EX377</f>
        <v>70000000</v>
      </c>
      <c r="L156" s="356">
        <f>+[1]DataEx!EY377</f>
        <v>0</v>
      </c>
      <c r="M156" s="356">
        <f>+[1]DataEx!EZ377</f>
        <v>0</v>
      </c>
      <c r="N156" s="356">
        <f>+[1]DataEx!FA377</f>
        <v>0</v>
      </c>
      <c r="O156" s="356">
        <f>+[1]DataEx!FB377</f>
        <v>0</v>
      </c>
      <c r="P156" s="356">
        <f>+[1]DataEx!FC377</f>
        <v>0</v>
      </c>
      <c r="Q156" s="356">
        <f>+[1]DataEx!FD377</f>
        <v>0</v>
      </c>
      <c r="R156" s="356">
        <f>+[1]DataEx!FE377</f>
        <v>0</v>
      </c>
      <c r="S156" s="424">
        <f t="shared" si="21"/>
        <v>70000000</v>
      </c>
      <c r="T156" s="43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9" t="str">
        <f>+VLOOKUP(LEFT($A157,LEN(A157)-1)*1,[1]Master!$D$27:$G$225,4,FALSE)</f>
        <v>Nedostajuća sredstva</v>
      </c>
      <c r="C157" s="540"/>
      <c r="D157" s="540"/>
      <c r="E157" s="540"/>
      <c r="F157" s="540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27">
        <f t="shared" si="21"/>
        <v>-755272628.37245417</v>
      </c>
      <c r="T157" s="440">
        <f t="shared" si="22"/>
        <v>-0.16196688240998089</v>
      </c>
    </row>
    <row r="158" spans="1:20" ht="13.5" thickBot="1">
      <c r="A158" s="117" t="str">
        <f t="shared" si="31"/>
        <v>1003p</v>
      </c>
      <c r="B158" s="529" t="str">
        <f>+VLOOKUP(LEFT($A158,LEN(A158)-1)*1,[1]Master!$D$27:$G$225,4,FALSE)</f>
        <v>Finansiranje</v>
      </c>
      <c r="C158" s="530"/>
      <c r="D158" s="530"/>
      <c r="E158" s="530"/>
      <c r="F158" s="53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28">
        <f t="shared" si="21"/>
        <v>755272628.37245417</v>
      </c>
      <c r="T158" s="441">
        <f t="shared" si="22"/>
        <v>0.16196688240998089</v>
      </c>
    </row>
    <row r="159" spans="1:20">
      <c r="A159" s="117" t="str">
        <f t="shared" si="31"/>
        <v>7511p</v>
      </c>
      <c r="B159" s="531" t="str">
        <f>+VLOOKUP(LEFT($A159,LEN(A159)-1)*1,[1]Master!$D$27:$G$225,4,FALSE)</f>
        <v>Pozajmice i krediti od domaćih izvora</v>
      </c>
      <c r="C159" s="532"/>
      <c r="D159" s="532"/>
      <c r="E159" s="532"/>
      <c r="F159" s="532"/>
      <c r="G159" s="96">
        <f>+INDEX([1]DataEx!$1:$1048576,MATCH('2018'!$A159,[1]DataEx!$D:$D,0),MATCH('2018'!G$6,[1]DataEx!$7:$7,0))</f>
        <v>0</v>
      </c>
      <c r="H159" s="96">
        <f>+INDEX([1]DataEx!$1:$1048576,MATCH('2018'!$A159,[1]DataEx!$D:$D,0),MATCH('2018'!H$6,[1]DataEx!$7:$7,0))</f>
        <v>0</v>
      </c>
      <c r="I159" s="96">
        <f>+INDEX([1]DataEx!$1:$1048576,MATCH('2018'!$A159,[1]DataEx!$D:$D,0),MATCH('2018'!I$6,[1]DataEx!$7:$7,0))</f>
        <v>0</v>
      </c>
      <c r="J159" s="96">
        <f>+INDEX([1]DataEx!$1:$1048576,MATCH('2018'!$A159,[1]DataEx!$D:$D,0),MATCH('2018'!J$6,[1]DataEx!$7:$7,0))</f>
        <v>0</v>
      </c>
      <c r="K159" s="96">
        <f>+INDEX([1]DataEx!$1:$1048576,MATCH('2018'!$A159,[1]DataEx!$D:$D,0),MATCH('2018'!K$6,[1]DataEx!$7:$7,0))</f>
        <v>0</v>
      </c>
      <c r="L159" s="96">
        <f>+INDEX([1]DataEx!$1:$1048576,MATCH('2018'!$A159,[1]DataEx!$D:$D,0),MATCH('2018'!L$6,[1]DataEx!$7:$7,0))</f>
        <v>0</v>
      </c>
      <c r="M159" s="96">
        <f>+INDEX([1]DataEx!$1:$1048576,MATCH('2018'!$A159,[1]DataEx!$D:$D,0),MATCH('2018'!M$6,[1]DataEx!$7:$7,0))</f>
        <v>0</v>
      </c>
      <c r="N159" s="96">
        <f>+INDEX([1]DataEx!$1:$1048576,MATCH('2018'!$A159,[1]DataEx!$D:$D,0),MATCH('2018'!N$6,[1]DataEx!$7:$7,0))</f>
        <v>0</v>
      </c>
      <c r="O159" s="96">
        <f>+INDEX([1]DataEx!$1:$1048576,MATCH('2018'!$A159,[1]DataEx!$D:$D,0),MATCH('2018'!O$6,[1]DataEx!$7:$7,0))</f>
        <v>0</v>
      </c>
      <c r="P159" s="96">
        <f>+INDEX([1]DataEx!$1:$1048576,MATCH('2018'!$A159,[1]DataEx!$D:$D,0),MATCH('2018'!P$6,[1]DataEx!$7:$7,0))</f>
        <v>0</v>
      </c>
      <c r="Q159" s="96">
        <f>+INDEX([1]DataEx!$1:$1048576,MATCH('2018'!$A159,[1]DataEx!$D:$D,0),MATCH('2018'!Q$6,[1]DataEx!$7:$7,0))</f>
        <v>0</v>
      </c>
      <c r="R159" s="96">
        <f>+INDEX([1]DataEx!$1:$1048576,MATCH('2018'!$A159,[1]DataEx!$D:$D,0),MATCH('2018'!R$6,[1]DataEx!$7:$7,0))</f>
        <v>0</v>
      </c>
      <c r="S159" s="424">
        <f t="shared" si="21"/>
        <v>0</v>
      </c>
      <c r="T159" s="437">
        <f t="shared" si="22"/>
        <v>0</v>
      </c>
    </row>
    <row r="160" spans="1:20">
      <c r="A160" s="117" t="str">
        <f t="shared" si="31"/>
        <v>7512p</v>
      </c>
      <c r="B160" s="533" t="str">
        <f>+VLOOKUP(LEFT($A160,LEN(A160)-1)*1,[1]Master!$D$27:$G$225,4,FALSE)</f>
        <v>Pozajmice i krediti od inostranih izvora</v>
      </c>
      <c r="C160" s="534"/>
      <c r="D160" s="534"/>
      <c r="E160" s="534"/>
      <c r="F160" s="534"/>
      <c r="G160" s="96">
        <f>+INDEX([1]DataEx!$1:$1048576,MATCH('2018'!$A160,[1]DataEx!$D:$D,0),MATCH('2018'!G$6,[1]DataEx!$7:$7,0))</f>
        <v>24658333.329999998</v>
      </c>
      <c r="H160" s="96">
        <f>+INDEX([1]DataEx!$1:$1048576,MATCH('2018'!$A160,[1]DataEx!$D:$D,0),MATCH('2018'!H$6,[1]DataEx!$7:$7,0))</f>
        <v>24658333.329999998</v>
      </c>
      <c r="I160" s="96">
        <f>+INDEX([1]DataEx!$1:$1048576,MATCH('2018'!$A160,[1]DataEx!$D:$D,0),MATCH('2018'!I$6,[1]DataEx!$7:$7,0))</f>
        <v>24658333.329999998</v>
      </c>
      <c r="J160" s="96">
        <f>+INDEX([1]DataEx!$1:$1048576,MATCH('2018'!$A160,[1]DataEx!$D:$D,0),MATCH('2018'!J$6,[1]DataEx!$7:$7,0))</f>
        <v>24658333.329999998</v>
      </c>
      <c r="K160" s="96">
        <f>+INDEX([1]DataEx!$1:$1048576,MATCH('2018'!$A160,[1]DataEx!$D:$D,0),MATCH('2018'!K$6,[1]DataEx!$7:$7,0))</f>
        <v>24658333.329999998</v>
      </c>
      <c r="L160" s="96">
        <f>+INDEX([1]DataEx!$1:$1048576,MATCH('2018'!$A160,[1]DataEx!$D:$D,0),MATCH('2018'!L$6,[1]DataEx!$7:$7,0))</f>
        <v>24658333.329999998</v>
      </c>
      <c r="M160" s="96">
        <f>+INDEX([1]DataEx!$1:$1048576,MATCH('2018'!$A160,[1]DataEx!$D:$D,0),MATCH('2018'!M$6,[1]DataEx!$7:$7,0))</f>
        <v>24658333.329999998</v>
      </c>
      <c r="N160" s="96">
        <f>+INDEX([1]DataEx!$1:$1048576,MATCH('2018'!$A160,[1]DataEx!$D:$D,0),MATCH('2018'!N$6,[1]DataEx!$7:$7,0))</f>
        <v>24658333.329999998</v>
      </c>
      <c r="O160" s="96">
        <f>+INDEX([1]DataEx!$1:$1048576,MATCH('2018'!$A160,[1]DataEx!$D:$D,0),MATCH('2018'!O$6,[1]DataEx!$7:$7,0))</f>
        <v>24658333.329999998</v>
      </c>
      <c r="P160" s="96">
        <f>+INDEX([1]DataEx!$1:$1048576,MATCH('2018'!$A160,[1]DataEx!$D:$D,0),MATCH('2018'!P$6,[1]DataEx!$7:$7,0))</f>
        <v>24658333.329999998</v>
      </c>
      <c r="Q160" s="96">
        <f>+INDEX([1]DataEx!$1:$1048576,MATCH('2018'!$A160,[1]DataEx!$D:$D,0),MATCH('2018'!Q$6,[1]DataEx!$7:$7,0))</f>
        <v>24658333.329999998</v>
      </c>
      <c r="R160" s="96">
        <f>+INDEX([1]DataEx!$1:$1048576,MATCH('2018'!$A160,[1]DataEx!$D:$D,0),MATCH('2018'!R$6,[1]DataEx!$7:$7,0))</f>
        <v>468022681.93578738</v>
      </c>
      <c r="S160" s="424">
        <f t="shared" si="21"/>
        <v>739264348.56578732</v>
      </c>
      <c r="T160" s="437">
        <f t="shared" si="22"/>
        <v>0.15853393505344851</v>
      </c>
    </row>
    <row r="161" spans="1:20">
      <c r="A161" s="117" t="str">
        <f t="shared" si="31"/>
        <v>72p</v>
      </c>
      <c r="B161" s="533" t="str">
        <f>+VLOOKUP(LEFT($A161,LEN(A161)-1)*1,[1]Master!$D$27:$G$225,4,FALSE)</f>
        <v>Primici od prodaje imovine</v>
      </c>
      <c r="C161" s="534"/>
      <c r="D161" s="534"/>
      <c r="E161" s="534"/>
      <c r="F161" s="534"/>
      <c r="G161" s="96">
        <f>+INDEX([1]DataEx!$1:$1048576,MATCH('2018'!$A161,[1]DataEx!$D:$D,0),MATCH('2018'!G$6,[1]DataEx!$7:$7,0))</f>
        <v>0</v>
      </c>
      <c r="H161" s="96">
        <f>+INDEX([1]DataEx!$1:$1048576,MATCH('2018'!$A161,[1]DataEx!$D:$D,0),MATCH('2018'!H$6,[1]DataEx!$7:$7,0))</f>
        <v>0</v>
      </c>
      <c r="I161" s="96">
        <f>+INDEX([1]DataEx!$1:$1048576,MATCH('2018'!$A161,[1]DataEx!$D:$D,0),MATCH('2018'!I$6,[1]DataEx!$7:$7,0))</f>
        <v>0</v>
      </c>
      <c r="J161" s="96">
        <f>+INDEX([1]DataEx!$1:$1048576,MATCH('2018'!$A161,[1]DataEx!$D:$D,0),MATCH('2018'!J$6,[1]DataEx!$7:$7,0))</f>
        <v>0</v>
      </c>
      <c r="K161" s="96">
        <f>+INDEX([1]DataEx!$1:$1048576,MATCH('2018'!$A161,[1]DataEx!$D:$D,0),MATCH('2018'!K$6,[1]DataEx!$7:$7,0))</f>
        <v>0</v>
      </c>
      <c r="L161" s="96">
        <f>+INDEX([1]DataEx!$1:$1048576,MATCH('2018'!$A161,[1]DataEx!$D:$D,0),MATCH('2018'!L$6,[1]DataEx!$7:$7,0))</f>
        <v>0</v>
      </c>
      <c r="M161" s="96">
        <f>+INDEX([1]DataEx!$1:$1048576,MATCH('2018'!$A161,[1]DataEx!$D:$D,0),MATCH('2018'!M$6,[1]DataEx!$7:$7,0))</f>
        <v>0</v>
      </c>
      <c r="N161" s="96">
        <f>+INDEX([1]DataEx!$1:$1048576,MATCH('2018'!$A161,[1]DataEx!$D:$D,0),MATCH('2018'!N$6,[1]DataEx!$7:$7,0))</f>
        <v>0</v>
      </c>
      <c r="O161" s="96">
        <f>+INDEX([1]DataEx!$1:$1048576,MATCH('2018'!$A161,[1]DataEx!$D:$D,0),MATCH('2018'!O$6,[1]DataEx!$7:$7,0))</f>
        <v>0</v>
      </c>
      <c r="P161" s="96">
        <f>+INDEX([1]DataEx!$1:$1048576,MATCH('2018'!$A161,[1]DataEx!$D:$D,0),MATCH('2018'!P$6,[1]DataEx!$7:$7,0))</f>
        <v>0</v>
      </c>
      <c r="Q161" s="96">
        <f>+INDEX([1]DataEx!$1:$1048576,MATCH('2018'!$A161,[1]DataEx!$D:$D,0),MATCH('2018'!Q$6,[1]DataEx!$7:$7,0))</f>
        <v>0</v>
      </c>
      <c r="R161" s="96">
        <f>+INDEX([1]DataEx!$1:$1048576,MATCH('2018'!$A161,[1]DataEx!$D:$D,0),MATCH('2018'!R$6,[1]DataEx!$7:$7,0))</f>
        <v>16000000</v>
      </c>
      <c r="S161" s="424">
        <f t="shared" si="21"/>
        <v>16000000</v>
      </c>
      <c r="T161" s="437">
        <f t="shared" si="22"/>
        <v>3.4311717666031184E-3</v>
      </c>
    </row>
    <row r="162" spans="1:20" ht="13.5" thickBot="1">
      <c r="A162" s="117" t="str">
        <f t="shared" si="31"/>
        <v>1004p</v>
      </c>
      <c r="B162" s="98" t="str">
        <f>+VLOOKUP(LEFT($A162,LEN(A162)-1)*1,[1]Master!$D$27:$G$225,4,FALSE)</f>
        <v>Povećanje / smanjenje depozita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29">
        <f t="shared" si="21"/>
        <v>8279.8066668957472</v>
      </c>
      <c r="T162" s="44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R9" sqref="FR9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82" hidden="1" customWidth="1"/>
    <col min="132" max="132" width="14" style="282" hidden="1" customWidth="1"/>
    <col min="133" max="134" width="12.7109375" style="282" hidden="1" customWidth="1"/>
    <col min="135" max="135" width="15.28515625" style="282" hidden="1" customWidth="1"/>
    <col min="136" max="136" width="11.5703125" style="282" hidden="1" customWidth="1"/>
    <col min="137" max="137" width="14" style="282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69" bestFit="1" customWidth="1"/>
    <col min="188" max="16384" width="9.140625" style="41"/>
  </cols>
  <sheetData>
    <row r="2" spans="1:321"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</row>
    <row r="3" spans="1:321"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</row>
    <row r="4" spans="1:321">
      <c r="CX4" s="263">
        <f>+CX5-CX9</f>
        <v>-98</v>
      </c>
      <c r="CY4" s="263">
        <f t="shared" ref="CY4:DI4" si="0">+CY5-CY9</f>
        <v>0</v>
      </c>
      <c r="CZ4" s="263">
        <f t="shared" si="0"/>
        <v>0</v>
      </c>
      <c r="DA4" s="263">
        <f t="shared" si="0"/>
        <v>-4549</v>
      </c>
      <c r="DB4" s="263">
        <f t="shared" si="0"/>
        <v>0</v>
      </c>
      <c r="DC4" s="263">
        <f t="shared" si="0"/>
        <v>90211.559999987483</v>
      </c>
      <c r="DD4" s="263">
        <f t="shared" si="0"/>
        <v>0</v>
      </c>
      <c r="DE4" s="263">
        <f t="shared" si="0"/>
        <v>0</v>
      </c>
      <c r="DF4" s="263">
        <f t="shared" si="0"/>
        <v>0</v>
      </c>
      <c r="DG4" s="263">
        <f t="shared" si="0"/>
        <v>-5504.1899999976158</v>
      </c>
      <c r="DH4" s="263">
        <f t="shared" si="0"/>
        <v>-1201.0999999940395</v>
      </c>
      <c r="DI4" s="263">
        <f t="shared" si="0"/>
        <v>2607573.0499999821</v>
      </c>
      <c r="DJ4" s="263"/>
    </row>
    <row r="5" spans="1:321">
      <c r="CX5" s="263">
        <f t="shared" ref="CX5:DI5" si="1">+CX10+CX18+CX23+CX28+CX35+CX43+CX46</f>
        <v>70781935.379999995</v>
      </c>
      <c r="CY5" s="263">
        <f t="shared" si="1"/>
        <v>82127760.799999997</v>
      </c>
      <c r="CZ5" s="263">
        <f t="shared" si="1"/>
        <v>100708163.93000002</v>
      </c>
      <c r="DA5" s="263">
        <f t="shared" si="1"/>
        <v>109079836.14999998</v>
      </c>
      <c r="DB5" s="263">
        <f t="shared" si="1"/>
        <v>102078548.78</v>
      </c>
      <c r="DC5" s="263">
        <f t="shared" si="1"/>
        <v>109931818.73999998</v>
      </c>
      <c r="DD5" s="263">
        <f t="shared" si="1"/>
        <v>120720236.03</v>
      </c>
      <c r="DE5" s="263">
        <f t="shared" si="1"/>
        <v>126556297.33000001</v>
      </c>
      <c r="DF5" s="263">
        <f t="shared" si="1"/>
        <v>117901924.08</v>
      </c>
      <c r="DG5" s="263">
        <f t="shared" si="1"/>
        <v>158205030.05000004</v>
      </c>
      <c r="DH5" s="263">
        <f t="shared" si="1"/>
        <v>98495259.030000001</v>
      </c>
      <c r="DI5" s="263">
        <f t="shared" si="1"/>
        <v>157038700.81999999</v>
      </c>
      <c r="DJ5" s="263"/>
    </row>
    <row r="6" spans="1:321">
      <c r="E6" s="596" t="s">
        <v>557</v>
      </c>
      <c r="F6" s="593">
        <v>2006</v>
      </c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5"/>
      <c r="R6" s="593">
        <v>2007</v>
      </c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5"/>
      <c r="AD6" s="593">
        <v>2008</v>
      </c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5"/>
      <c r="AP6" s="593">
        <v>2009</v>
      </c>
      <c r="AQ6" s="594"/>
      <c r="AR6" s="594"/>
      <c r="AS6" s="594"/>
      <c r="AT6" s="594"/>
      <c r="AU6" s="594"/>
      <c r="AV6" s="594"/>
      <c r="AW6" s="594"/>
      <c r="AX6" s="594"/>
      <c r="AY6" s="594"/>
      <c r="AZ6" s="594"/>
      <c r="BA6" s="595"/>
      <c r="BB6" s="593">
        <v>2010</v>
      </c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5"/>
      <c r="BN6" s="593">
        <v>2011</v>
      </c>
      <c r="BO6" s="594"/>
      <c r="BP6" s="594"/>
      <c r="BQ6" s="594"/>
      <c r="BR6" s="594"/>
      <c r="BS6" s="594"/>
      <c r="BT6" s="594"/>
      <c r="BU6" s="594"/>
      <c r="BV6" s="594"/>
      <c r="BW6" s="594"/>
      <c r="BX6" s="594"/>
      <c r="BY6" s="595"/>
      <c r="BZ6" s="594">
        <v>2012</v>
      </c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593">
        <v>2013</v>
      </c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595"/>
      <c r="CX6" s="593">
        <v>2014</v>
      </c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595"/>
      <c r="DJ6" s="593">
        <v>2015</v>
      </c>
      <c r="DK6" s="594"/>
      <c r="DL6" s="594"/>
      <c r="DM6" s="594"/>
      <c r="DN6" s="594"/>
      <c r="DO6" s="594"/>
      <c r="DP6" s="594"/>
      <c r="DQ6" s="594"/>
      <c r="DR6" s="594"/>
      <c r="DS6" s="594"/>
      <c r="DT6" s="594"/>
      <c r="DU6" s="595"/>
    </row>
    <row r="7" spans="1:321">
      <c r="E7" s="596"/>
      <c r="F7" s="73" t="s">
        <v>425</v>
      </c>
      <c r="G7" s="74" t="s">
        <v>426</v>
      </c>
      <c r="H7" s="74" t="s">
        <v>427</v>
      </c>
      <c r="I7" s="74" t="s">
        <v>428</v>
      </c>
      <c r="J7" s="74" t="s">
        <v>429</v>
      </c>
      <c r="K7" s="74" t="s">
        <v>430</v>
      </c>
      <c r="L7" s="74" t="s">
        <v>431</v>
      </c>
      <c r="M7" s="74" t="s">
        <v>432</v>
      </c>
      <c r="N7" s="74" t="s">
        <v>433</v>
      </c>
      <c r="O7" s="74" t="s">
        <v>434</v>
      </c>
      <c r="P7" s="74" t="s">
        <v>435</v>
      </c>
      <c r="Q7" s="75" t="s">
        <v>436</v>
      </c>
      <c r="R7" s="73" t="s">
        <v>437</v>
      </c>
      <c r="S7" s="74" t="s">
        <v>438</v>
      </c>
      <c r="T7" s="74" t="s">
        <v>439</v>
      </c>
      <c r="U7" s="74" t="s">
        <v>440</v>
      </c>
      <c r="V7" s="74" t="s">
        <v>441</v>
      </c>
      <c r="W7" s="74" t="s">
        <v>442</v>
      </c>
      <c r="X7" s="74" t="s">
        <v>443</v>
      </c>
      <c r="Y7" s="74" t="s">
        <v>444</v>
      </c>
      <c r="Z7" s="74" t="s">
        <v>445</v>
      </c>
      <c r="AA7" s="74" t="s">
        <v>446</v>
      </c>
      <c r="AB7" s="74" t="s">
        <v>447</v>
      </c>
      <c r="AC7" s="75" t="s">
        <v>448</v>
      </c>
      <c r="AD7" s="73" t="s">
        <v>450</v>
      </c>
      <c r="AE7" s="74" t="s">
        <v>451</v>
      </c>
      <c r="AF7" s="74" t="s">
        <v>452</v>
      </c>
      <c r="AG7" s="74" t="s">
        <v>453</v>
      </c>
      <c r="AH7" s="74" t="s">
        <v>454</v>
      </c>
      <c r="AI7" s="74" t="s">
        <v>455</v>
      </c>
      <c r="AJ7" s="74" t="s">
        <v>456</v>
      </c>
      <c r="AK7" s="74" t="s">
        <v>457</v>
      </c>
      <c r="AL7" s="74" t="s">
        <v>458</v>
      </c>
      <c r="AM7" s="74" t="s">
        <v>459</v>
      </c>
      <c r="AN7" s="74" t="s">
        <v>460</v>
      </c>
      <c r="AO7" s="75" t="s">
        <v>449</v>
      </c>
      <c r="AP7" s="73" t="s">
        <v>461</v>
      </c>
      <c r="AQ7" s="74" t="s">
        <v>462</v>
      </c>
      <c r="AR7" s="74" t="s">
        <v>463</v>
      </c>
      <c r="AS7" s="74" t="s">
        <v>464</v>
      </c>
      <c r="AT7" s="74" t="s">
        <v>465</v>
      </c>
      <c r="AU7" s="74" t="s">
        <v>466</v>
      </c>
      <c r="AV7" s="74" t="s">
        <v>467</v>
      </c>
      <c r="AW7" s="74" t="s">
        <v>468</v>
      </c>
      <c r="AX7" s="74" t="s">
        <v>469</v>
      </c>
      <c r="AY7" s="74" t="s">
        <v>470</v>
      </c>
      <c r="AZ7" s="74" t="s">
        <v>471</v>
      </c>
      <c r="BA7" s="75" t="s">
        <v>472</v>
      </c>
      <c r="BB7" s="73" t="s">
        <v>473</v>
      </c>
      <c r="BC7" s="74" t="s">
        <v>474</v>
      </c>
      <c r="BD7" s="74" t="s">
        <v>475</v>
      </c>
      <c r="BE7" s="74" t="s">
        <v>476</v>
      </c>
      <c r="BF7" s="74" t="s">
        <v>477</v>
      </c>
      <c r="BG7" s="74" t="s">
        <v>478</v>
      </c>
      <c r="BH7" s="74" t="s">
        <v>479</v>
      </c>
      <c r="BI7" s="74" t="s">
        <v>480</v>
      </c>
      <c r="BJ7" s="74" t="s">
        <v>481</v>
      </c>
      <c r="BK7" s="74" t="s">
        <v>482</v>
      </c>
      <c r="BL7" s="74" t="s">
        <v>483</v>
      </c>
      <c r="BM7" s="75" t="s">
        <v>484</v>
      </c>
      <c r="BN7" s="73" t="s">
        <v>485</v>
      </c>
      <c r="BO7" s="74" t="s">
        <v>486</v>
      </c>
      <c r="BP7" s="74" t="s">
        <v>487</v>
      </c>
      <c r="BQ7" s="74" t="s">
        <v>488</v>
      </c>
      <c r="BR7" s="74" t="s">
        <v>489</v>
      </c>
      <c r="BS7" s="74" t="s">
        <v>490</v>
      </c>
      <c r="BT7" s="74" t="s">
        <v>491</v>
      </c>
      <c r="BU7" s="74" t="s">
        <v>492</v>
      </c>
      <c r="BV7" s="74" t="s">
        <v>493</v>
      </c>
      <c r="BW7" s="74" t="s">
        <v>494</v>
      </c>
      <c r="BX7" s="74" t="s">
        <v>495</v>
      </c>
      <c r="BY7" s="75" t="s">
        <v>496</v>
      </c>
      <c r="BZ7" s="74" t="s">
        <v>497</v>
      </c>
      <c r="CA7" s="74" t="s">
        <v>498</v>
      </c>
      <c r="CB7" s="74" t="s">
        <v>499</v>
      </c>
      <c r="CC7" s="74" t="s">
        <v>500</v>
      </c>
      <c r="CD7" s="74" t="s">
        <v>501</v>
      </c>
      <c r="CE7" s="74" t="s">
        <v>502</v>
      </c>
      <c r="CF7" s="74" t="s">
        <v>503</v>
      </c>
      <c r="CG7" s="74" t="s">
        <v>504</v>
      </c>
      <c r="CH7" s="74" t="s">
        <v>505</v>
      </c>
      <c r="CI7" s="74" t="s">
        <v>506</v>
      </c>
      <c r="CJ7" s="74" t="s">
        <v>507</v>
      </c>
      <c r="CK7" s="74" t="s">
        <v>508</v>
      </c>
      <c r="CL7" s="73" t="s">
        <v>509</v>
      </c>
      <c r="CM7" s="74" t="s">
        <v>510</v>
      </c>
      <c r="CN7" s="74" t="s">
        <v>511</v>
      </c>
      <c r="CO7" s="74" t="s">
        <v>512</v>
      </c>
      <c r="CP7" s="74" t="s">
        <v>513</v>
      </c>
      <c r="CQ7" s="74" t="s">
        <v>514</v>
      </c>
      <c r="CR7" s="74" t="s">
        <v>515</v>
      </c>
      <c r="CS7" s="74" t="s">
        <v>516</v>
      </c>
      <c r="CT7" s="74" t="s">
        <v>517</v>
      </c>
      <c r="CU7" s="74" t="s">
        <v>518</v>
      </c>
      <c r="CV7" s="74" t="s">
        <v>519</v>
      </c>
      <c r="CW7" s="75" t="s">
        <v>520</v>
      </c>
      <c r="CX7" s="73" t="s">
        <v>521</v>
      </c>
      <c r="CY7" s="74" t="s">
        <v>522</v>
      </c>
      <c r="CZ7" s="74" t="s">
        <v>523</v>
      </c>
      <c r="DA7" s="74" t="s">
        <v>524</v>
      </c>
      <c r="DB7" s="74" t="s">
        <v>525</v>
      </c>
      <c r="DC7" s="74" t="s">
        <v>526</v>
      </c>
      <c r="DD7" s="74" t="s">
        <v>527</v>
      </c>
      <c r="DE7" s="74" t="s">
        <v>528</v>
      </c>
      <c r="DF7" s="74" t="s">
        <v>529</v>
      </c>
      <c r="DG7" s="74" t="s">
        <v>530</v>
      </c>
      <c r="DH7" s="74" t="s">
        <v>531</v>
      </c>
      <c r="DI7" s="75" t="s">
        <v>532</v>
      </c>
      <c r="DJ7" s="73" t="s">
        <v>533</v>
      </c>
      <c r="DK7" s="74" t="s">
        <v>534</v>
      </c>
      <c r="DL7" s="74" t="s">
        <v>535</v>
      </c>
      <c r="DM7" s="74" t="s">
        <v>536</v>
      </c>
      <c r="DN7" s="74" t="s">
        <v>537</v>
      </c>
      <c r="DO7" s="74" t="s">
        <v>538</v>
      </c>
      <c r="DP7" s="74" t="s">
        <v>539</v>
      </c>
      <c r="DQ7" s="74" t="s">
        <v>540</v>
      </c>
      <c r="DR7" s="74" t="s">
        <v>541</v>
      </c>
      <c r="DS7" s="74" t="s">
        <v>542</v>
      </c>
      <c r="DT7" s="74" t="s">
        <v>543</v>
      </c>
      <c r="DU7" s="75" t="s">
        <v>544</v>
      </c>
      <c r="DV7" s="42" t="s">
        <v>695</v>
      </c>
      <c r="DW7" s="42" t="s">
        <v>696</v>
      </c>
      <c r="DX7" s="42" t="s">
        <v>697</v>
      </c>
      <c r="DY7" s="42" t="s">
        <v>698</v>
      </c>
      <c r="DZ7" s="42" t="s">
        <v>699</v>
      </c>
      <c r="EA7" s="42" t="s">
        <v>700</v>
      </c>
      <c r="EB7" s="42" t="s">
        <v>701</v>
      </c>
      <c r="EC7" s="42" t="s">
        <v>702</v>
      </c>
      <c r="ED7" s="42" t="s">
        <v>703</v>
      </c>
      <c r="EE7" s="42" t="s">
        <v>704</v>
      </c>
      <c r="EF7" s="42" t="s">
        <v>705</v>
      </c>
      <c r="EG7" s="42" t="s">
        <v>706</v>
      </c>
      <c r="EH7" s="42" t="s">
        <v>726</v>
      </c>
      <c r="EI7" s="42" t="s">
        <v>727</v>
      </c>
      <c r="EJ7" s="42" t="s">
        <v>728</v>
      </c>
      <c r="EK7" s="42" t="s">
        <v>729</v>
      </c>
      <c r="EL7" s="42" t="s">
        <v>730</v>
      </c>
      <c r="EM7" s="42" t="s">
        <v>731</v>
      </c>
      <c r="EN7" s="42" t="s">
        <v>732</v>
      </c>
      <c r="EO7" s="42" t="s">
        <v>733</v>
      </c>
      <c r="EP7" s="42" t="s">
        <v>734</v>
      </c>
      <c r="EQ7" s="42" t="s">
        <v>735</v>
      </c>
      <c r="ER7" s="42" t="s">
        <v>736</v>
      </c>
      <c r="ES7" s="42" t="s">
        <v>737</v>
      </c>
      <c r="ET7" s="331" t="s">
        <v>744</v>
      </c>
      <c r="EU7" s="331" t="s">
        <v>745</v>
      </c>
      <c r="EV7" s="331" t="s">
        <v>746</v>
      </c>
      <c r="EW7" s="331" t="s">
        <v>747</v>
      </c>
      <c r="EX7" s="331" t="s">
        <v>748</v>
      </c>
      <c r="EY7" s="331" t="s">
        <v>749</v>
      </c>
      <c r="EZ7" s="331" t="s">
        <v>750</v>
      </c>
      <c r="FA7" s="331" t="s">
        <v>751</v>
      </c>
      <c r="FB7" s="331" t="s">
        <v>752</v>
      </c>
      <c r="FC7" s="331" t="s">
        <v>753</v>
      </c>
      <c r="FD7" s="331" t="s">
        <v>754</v>
      </c>
      <c r="FE7" s="331" t="s">
        <v>755</v>
      </c>
      <c r="FF7" s="331" t="s">
        <v>761</v>
      </c>
      <c r="FG7" s="331" t="s">
        <v>762</v>
      </c>
      <c r="FH7" s="331" t="s">
        <v>763</v>
      </c>
      <c r="FI7" s="331" t="s">
        <v>764</v>
      </c>
      <c r="FJ7" s="331" t="s">
        <v>765</v>
      </c>
      <c r="FK7" s="331" t="s">
        <v>766</v>
      </c>
      <c r="FL7" s="331" t="s">
        <v>767</v>
      </c>
      <c r="FM7" s="331" t="s">
        <v>768</v>
      </c>
      <c r="FN7" s="331" t="s">
        <v>769</v>
      </c>
      <c r="FO7" s="331" t="s">
        <v>770</v>
      </c>
      <c r="FP7" s="331" t="s">
        <v>771</v>
      </c>
      <c r="FQ7" s="331" t="s">
        <v>772</v>
      </c>
      <c r="FR7" s="331" t="s">
        <v>781</v>
      </c>
      <c r="FS7" s="331" t="s">
        <v>782</v>
      </c>
      <c r="FT7" s="331" t="s">
        <v>783</v>
      </c>
      <c r="FU7" s="331" t="s">
        <v>784</v>
      </c>
      <c r="FV7" s="331" t="s">
        <v>785</v>
      </c>
      <c r="FW7" s="331" t="s">
        <v>786</v>
      </c>
      <c r="FX7" s="331" t="s">
        <v>787</v>
      </c>
      <c r="FY7" s="331" t="s">
        <v>788</v>
      </c>
      <c r="FZ7" s="331" t="s">
        <v>789</v>
      </c>
      <c r="GA7" s="331" t="s">
        <v>790</v>
      </c>
      <c r="GB7" s="331" t="s">
        <v>791</v>
      </c>
      <c r="GC7" s="331" t="s">
        <v>792</v>
      </c>
    </row>
    <row r="8" spans="1:321">
      <c r="A8" s="72">
        <v>7</v>
      </c>
      <c r="B8" s="72" t="s">
        <v>94</v>
      </c>
      <c r="D8" s="72">
        <v>7</v>
      </c>
      <c r="E8" s="76" t="s">
        <v>19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82">
        <v>67777580.170000017</v>
      </c>
      <c r="DW8" s="282">
        <v>97500102.210000008</v>
      </c>
      <c r="DX8" s="282">
        <v>427173040.08999997</v>
      </c>
      <c r="DY8" s="282">
        <v>114841065.18999998</v>
      </c>
      <c r="DZ8" s="282">
        <v>110713491.84</v>
      </c>
      <c r="EA8" s="282">
        <v>135275960.20000002</v>
      </c>
      <c r="EB8" s="282">
        <v>137180856.41000003</v>
      </c>
      <c r="EC8" s="282">
        <v>191358316.03000003</v>
      </c>
      <c r="ED8" s="282">
        <v>134034657.84</v>
      </c>
      <c r="EE8" s="282">
        <v>121457573.10999998</v>
      </c>
      <c r="EF8" s="282">
        <v>196253592.55000001</v>
      </c>
      <c r="EG8" s="282">
        <v>198878890.66</v>
      </c>
      <c r="EH8" s="316">
        <v>74035484.649999991</v>
      </c>
      <c r="EI8" s="316">
        <v>111911440.43000001</v>
      </c>
      <c r="EJ8" s="316">
        <v>194526698.76999998</v>
      </c>
      <c r="EK8" s="316">
        <v>154580255.34999999</v>
      </c>
      <c r="EL8" s="316">
        <v>126340160.72000001</v>
      </c>
      <c r="EM8" s="316">
        <v>164632827.79999998</v>
      </c>
      <c r="EN8" s="316">
        <v>172154696.32000002</v>
      </c>
      <c r="EO8" s="316">
        <v>225754210.33000004</v>
      </c>
      <c r="EP8" s="316">
        <v>181876726.09</v>
      </c>
      <c r="EQ8" s="316">
        <v>159511265.75999999</v>
      </c>
      <c r="ER8" s="316">
        <v>154084828.09999999</v>
      </c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</row>
    <row r="9" spans="1:321">
      <c r="B9" s="72">
        <v>71</v>
      </c>
      <c r="D9" s="72">
        <v>71</v>
      </c>
      <c r="E9" s="76" t="s">
        <v>21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82">
        <v>67415694.690000013</v>
      </c>
      <c r="DW9" s="282">
        <v>95779987.890000015</v>
      </c>
      <c r="DX9" s="282">
        <v>121569715.28999998</v>
      </c>
      <c r="DY9" s="282">
        <v>114117602.84999999</v>
      </c>
      <c r="DZ9" s="282">
        <v>109929481.12</v>
      </c>
      <c r="EA9" s="282">
        <v>124386958.85000002</v>
      </c>
      <c r="EB9" s="282">
        <v>126209907.60000002</v>
      </c>
      <c r="EC9" s="282">
        <v>190949979.51000002</v>
      </c>
      <c r="ED9" s="282">
        <v>132898529.40000001</v>
      </c>
      <c r="EE9" s="282">
        <v>120689605.48999999</v>
      </c>
      <c r="EF9" s="282">
        <v>112516780.99000002</v>
      </c>
      <c r="EG9" s="282">
        <v>169975515</v>
      </c>
      <c r="EH9" s="316">
        <v>73679382.079999998</v>
      </c>
      <c r="EI9" s="316">
        <v>88768620.050000012</v>
      </c>
      <c r="EJ9" s="316">
        <v>135184988.79999998</v>
      </c>
      <c r="EK9" s="316">
        <v>124911661.67</v>
      </c>
      <c r="EL9" s="316">
        <v>125356661.59000002</v>
      </c>
      <c r="EM9" s="316">
        <v>134055955.00999999</v>
      </c>
      <c r="EN9" s="316">
        <v>145961895.21000001</v>
      </c>
      <c r="EO9" s="316">
        <v>149426896.58000004</v>
      </c>
      <c r="EP9" s="316">
        <v>138688866.59</v>
      </c>
      <c r="EQ9" s="316">
        <v>135552744.59</v>
      </c>
      <c r="ER9" s="316">
        <v>122189011.15000001</v>
      </c>
      <c r="ES9" s="316"/>
      <c r="ET9" s="369">
        <v>79855347.849999994</v>
      </c>
      <c r="EU9" s="369">
        <v>106190042</v>
      </c>
      <c r="EV9" s="369">
        <v>137417391.37</v>
      </c>
      <c r="EW9" s="369">
        <v>147833434.00999999</v>
      </c>
      <c r="EX9" s="369">
        <v>135934065.38</v>
      </c>
      <c r="EY9" s="351"/>
      <c r="EZ9" s="351"/>
      <c r="FA9" s="351"/>
      <c r="FB9" s="351"/>
      <c r="FC9" s="351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  <c r="KN9" s="316"/>
      <c r="KO9" s="316"/>
      <c r="KP9" s="316"/>
      <c r="KQ9" s="316"/>
      <c r="KR9" s="316"/>
      <c r="KS9" s="316"/>
      <c r="KT9" s="316"/>
      <c r="KU9" s="316"/>
      <c r="KV9" s="316"/>
      <c r="KW9" s="316"/>
      <c r="KX9" s="316"/>
      <c r="KY9" s="316"/>
      <c r="KZ9" s="316"/>
      <c r="LA9" s="316"/>
      <c r="LB9" s="316"/>
      <c r="LC9" s="316"/>
      <c r="LD9" s="316"/>
      <c r="LE9" s="316"/>
      <c r="LF9" s="316"/>
      <c r="LG9" s="316"/>
      <c r="LH9" s="316"/>
      <c r="LI9" s="316"/>
    </row>
    <row r="10" spans="1:321" s="9" customFormat="1">
      <c r="A10" s="118"/>
      <c r="B10" s="118"/>
      <c r="C10" s="118">
        <v>711</v>
      </c>
      <c r="D10" s="118">
        <v>711</v>
      </c>
      <c r="E10" s="119" t="s">
        <v>23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83">
        <v>49873109.479999997</v>
      </c>
      <c r="DW10" s="283">
        <v>55731541.770000003</v>
      </c>
      <c r="DX10" s="283">
        <v>74814586.949999988</v>
      </c>
      <c r="DY10" s="283">
        <v>72317902.650000006</v>
      </c>
      <c r="DZ10" s="283">
        <v>67796504.100000009</v>
      </c>
      <c r="EA10" s="283">
        <v>77725350.840000018</v>
      </c>
      <c r="EB10" s="283">
        <v>84660750.020000011</v>
      </c>
      <c r="EC10" s="317">
        <v>95610203.920000017</v>
      </c>
      <c r="ED10" s="317">
        <v>84436328.609999999</v>
      </c>
      <c r="EE10" s="317">
        <v>76418294.650000006</v>
      </c>
      <c r="EF10" s="317">
        <v>66580660.090000004</v>
      </c>
      <c r="EG10" s="317">
        <v>80561502.650000006</v>
      </c>
      <c r="EH10" s="318">
        <v>53512170.450000003</v>
      </c>
      <c r="EI10" s="318">
        <v>50615120.200000003</v>
      </c>
      <c r="EJ10" s="318">
        <v>90524246.909999996</v>
      </c>
      <c r="EK10" s="318">
        <v>81677988.170000002</v>
      </c>
      <c r="EL10" s="318">
        <v>77800336.480000004</v>
      </c>
      <c r="EM10" s="318">
        <v>85282444.409999996</v>
      </c>
      <c r="EN10" s="318">
        <v>89248400.650000006</v>
      </c>
      <c r="EO10" s="318">
        <v>99153787.180000007</v>
      </c>
      <c r="EP10" s="318">
        <v>92913520.620000005</v>
      </c>
      <c r="EQ10" s="318">
        <v>86378572.319999993</v>
      </c>
      <c r="ER10" s="318">
        <v>74654697.829999998</v>
      </c>
      <c r="ES10" s="318">
        <v>89394289.060000002</v>
      </c>
      <c r="ET10" s="370">
        <v>60295851.509999998</v>
      </c>
      <c r="EU10" s="370">
        <v>64797597.329999998</v>
      </c>
      <c r="EV10" s="370">
        <v>89261850.609999999</v>
      </c>
      <c r="EW10" s="370">
        <v>97799793.079999998</v>
      </c>
      <c r="EX10" s="370">
        <v>90553351.069999993</v>
      </c>
      <c r="EY10" s="370">
        <v>87503254.430000007</v>
      </c>
      <c r="EZ10" s="370">
        <v>105015545.47</v>
      </c>
      <c r="FA10" s="370">
        <v>107951400.73999999</v>
      </c>
      <c r="FB10" s="370">
        <v>102839740.52</v>
      </c>
      <c r="FC10" s="370">
        <v>89707200.510000005</v>
      </c>
      <c r="FD10" s="318">
        <v>81788199.120000005</v>
      </c>
      <c r="FE10" s="318">
        <v>91433416.909999996</v>
      </c>
      <c r="FF10" s="318">
        <v>72429730.420000002</v>
      </c>
      <c r="FG10" s="318">
        <v>68470908.439999998</v>
      </c>
      <c r="FH10" s="318">
        <v>98709545.510000005</v>
      </c>
      <c r="FI10" s="318">
        <v>106791818.52</v>
      </c>
      <c r="FJ10" s="318">
        <v>94372185.030000001</v>
      </c>
      <c r="FK10" s="318">
        <v>89389439.689999998</v>
      </c>
      <c r="FL10" s="370">
        <v>115363471.45</v>
      </c>
      <c r="FM10" s="318">
        <v>118817091.44</v>
      </c>
      <c r="FN10" s="318">
        <v>114500270.97</v>
      </c>
      <c r="FO10" s="318">
        <v>101600991.11</v>
      </c>
      <c r="FP10" s="318">
        <v>87468589.950000003</v>
      </c>
      <c r="FQ10" s="318">
        <v>104834610.59</v>
      </c>
      <c r="FR10" s="318">
        <v>73320205.209999993</v>
      </c>
      <c r="FS10" s="370">
        <v>69683087.400000006</v>
      </c>
      <c r="FT10" s="318">
        <v>105613736.66</v>
      </c>
      <c r="FU10" s="318">
        <v>83521974.920000002</v>
      </c>
      <c r="FV10" s="318">
        <v>69752758.120000005</v>
      </c>
      <c r="FW10" s="318">
        <v>79960950.920000002</v>
      </c>
      <c r="FX10" s="318">
        <v>80621752.299999997</v>
      </c>
      <c r="FY10" s="318"/>
      <c r="FZ10" s="318"/>
      <c r="GA10" s="318"/>
      <c r="GB10" s="318"/>
      <c r="GC10" s="318"/>
      <c r="GD10" s="318"/>
      <c r="GE10" s="370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318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</row>
    <row r="11" spans="1:321">
      <c r="D11" s="72">
        <v>7111</v>
      </c>
      <c r="E11" s="76" t="s">
        <v>25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82">
        <v>3378459.01</v>
      </c>
      <c r="DW11" s="282">
        <v>8966879.7300000004</v>
      </c>
      <c r="DX11" s="282">
        <v>9924140.9199999999</v>
      </c>
      <c r="DY11" s="282">
        <v>8377077.25</v>
      </c>
      <c r="DZ11" s="282">
        <v>8563145.8100000005</v>
      </c>
      <c r="EA11" s="282">
        <v>9760165.0700000003</v>
      </c>
      <c r="EB11" s="282">
        <v>12597996.66</v>
      </c>
      <c r="EC11" s="313">
        <v>11738543.99</v>
      </c>
      <c r="ED11" s="313">
        <v>12658379.98</v>
      </c>
      <c r="EE11" s="313">
        <v>10220885.41</v>
      </c>
      <c r="EF11" s="313">
        <v>8748146.6300000008</v>
      </c>
      <c r="EG11" s="313">
        <v>18197782.010000002</v>
      </c>
      <c r="EH11" s="316">
        <v>3855468.97</v>
      </c>
      <c r="EI11" s="316">
        <v>7751521.5300000003</v>
      </c>
      <c r="EJ11" s="316">
        <v>9093379.6300000008</v>
      </c>
      <c r="EK11" s="316">
        <v>8729072.4399999995</v>
      </c>
      <c r="EL11" s="316">
        <v>9825835.5299999993</v>
      </c>
      <c r="EM11" s="316">
        <v>9719543.6799999997</v>
      </c>
      <c r="EN11" s="316">
        <v>10577855.74</v>
      </c>
      <c r="EO11" s="316">
        <v>10476522.35</v>
      </c>
      <c r="EP11" s="316">
        <v>9609655.3800000008</v>
      </c>
      <c r="EQ11" s="316">
        <v>10226839.18</v>
      </c>
      <c r="ER11" s="316">
        <v>7670634.21</v>
      </c>
      <c r="ES11" s="316">
        <v>14446111.9</v>
      </c>
      <c r="ET11" s="316">
        <v>3496624.83</v>
      </c>
      <c r="EU11" s="316">
        <v>8897390.9499999993</v>
      </c>
      <c r="EV11" s="316">
        <v>10001520.890000001</v>
      </c>
      <c r="EW11" s="316">
        <v>9899613.5099999998</v>
      </c>
      <c r="EX11" s="316">
        <v>10330673.77</v>
      </c>
      <c r="EY11" s="316">
        <v>10475384.99</v>
      </c>
      <c r="EZ11" s="316">
        <v>11318576.82</v>
      </c>
      <c r="FA11" s="316">
        <v>11227078</v>
      </c>
      <c r="FB11" s="316">
        <v>9598204.1500000004</v>
      </c>
      <c r="FC11" s="316">
        <v>10275884.26</v>
      </c>
      <c r="FD11" s="316">
        <v>10504970.310000001</v>
      </c>
      <c r="FE11" s="316">
        <v>18872459.579999998</v>
      </c>
      <c r="FF11" s="316">
        <v>4240913.8099999996</v>
      </c>
      <c r="FG11" s="316">
        <v>9361661.1500000004</v>
      </c>
      <c r="FH11" s="316">
        <v>9044961.5800000001</v>
      </c>
      <c r="FI11" s="316">
        <v>10767101.800000001</v>
      </c>
      <c r="FJ11" s="316">
        <v>10210712.41</v>
      </c>
      <c r="FK11" s="316">
        <v>10125793.029999999</v>
      </c>
      <c r="FL11" s="369">
        <v>10986746.67</v>
      </c>
      <c r="FM11" s="316">
        <v>10477204.85</v>
      </c>
      <c r="FN11" s="316">
        <v>10332018.109999999</v>
      </c>
      <c r="FO11" s="316">
        <v>10824900.91</v>
      </c>
      <c r="FP11" s="316">
        <v>9987863.9000000004</v>
      </c>
      <c r="FQ11" s="316">
        <v>18641048.940000001</v>
      </c>
      <c r="FR11" s="316">
        <v>4317755.12</v>
      </c>
      <c r="FS11" s="369">
        <v>9514934.0399999991</v>
      </c>
      <c r="FT11" s="316">
        <v>9988296.0800000001</v>
      </c>
      <c r="FU11" s="316">
        <v>6960084.75</v>
      </c>
      <c r="FV11" s="316">
        <v>10104597.5</v>
      </c>
      <c r="FW11" s="316">
        <v>10236771.470000001</v>
      </c>
      <c r="FX11" s="316">
        <v>9980163.0299999993</v>
      </c>
      <c r="FY11" s="316"/>
      <c r="FZ11" s="316"/>
      <c r="GA11" s="316"/>
      <c r="GB11" s="316"/>
      <c r="GC11" s="316"/>
      <c r="GD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</row>
    <row r="12" spans="1:321">
      <c r="D12" s="72">
        <v>7112</v>
      </c>
      <c r="E12" s="76" t="s">
        <v>27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82">
        <v>308497.07</v>
      </c>
      <c r="DW12" s="282">
        <v>1230342</v>
      </c>
      <c r="DX12" s="282">
        <v>15051954.65</v>
      </c>
      <c r="DY12" s="282">
        <v>11458551.32</v>
      </c>
      <c r="DZ12" s="282">
        <v>2599087.38</v>
      </c>
      <c r="EA12" s="282">
        <v>4450921.9400000004</v>
      </c>
      <c r="EB12" s="282">
        <v>2550814.71</v>
      </c>
      <c r="EC12" s="313">
        <v>2816513.59</v>
      </c>
      <c r="ED12" s="313">
        <v>1745433.32</v>
      </c>
      <c r="EE12" s="313">
        <v>1556300.93</v>
      </c>
      <c r="EF12" s="313">
        <v>521816.19</v>
      </c>
      <c r="EG12" s="313">
        <v>964356.93</v>
      </c>
      <c r="EH12" s="316">
        <v>632316.18999999994</v>
      </c>
      <c r="EI12" s="316">
        <v>1242026.04</v>
      </c>
      <c r="EJ12" s="316">
        <v>17612665.690000001</v>
      </c>
      <c r="EK12" s="316">
        <v>14506801.98</v>
      </c>
      <c r="EL12" s="316">
        <v>2683183.94</v>
      </c>
      <c r="EM12" s="316">
        <v>2493382.48</v>
      </c>
      <c r="EN12" s="316">
        <v>2422592.44</v>
      </c>
      <c r="EO12" s="316">
        <v>2511333.39</v>
      </c>
      <c r="EP12" s="316">
        <v>1103662</v>
      </c>
      <c r="EQ12" s="316">
        <v>1688078.63</v>
      </c>
      <c r="ER12" s="316">
        <v>667573.11</v>
      </c>
      <c r="ES12" s="316">
        <v>1664886.32</v>
      </c>
      <c r="ET12" s="316">
        <v>475602.8</v>
      </c>
      <c r="EU12" s="316">
        <v>1641570.62</v>
      </c>
      <c r="EV12" s="316">
        <v>22262597.649999999</v>
      </c>
      <c r="EW12" s="316">
        <v>18095823.48</v>
      </c>
      <c r="EX12" s="316">
        <v>3730435.57</v>
      </c>
      <c r="EY12" s="316">
        <v>3402383.37</v>
      </c>
      <c r="EZ12" s="316">
        <v>4232537.58</v>
      </c>
      <c r="FA12" s="316">
        <v>3499255.87</v>
      </c>
      <c r="FB12" s="316">
        <v>7173346.1399999997</v>
      </c>
      <c r="FC12" s="316">
        <v>1043872.54</v>
      </c>
      <c r="FD12" s="316">
        <v>802479.78</v>
      </c>
      <c r="FE12" s="316">
        <v>1812573.03</v>
      </c>
      <c r="FF12" s="316">
        <v>936843.13</v>
      </c>
      <c r="FG12" s="316">
        <v>1962550.32</v>
      </c>
      <c r="FH12" s="316">
        <v>22465664.23</v>
      </c>
      <c r="FI12" s="316">
        <v>20408432.98</v>
      </c>
      <c r="FJ12" s="316">
        <v>4781744.7</v>
      </c>
      <c r="FK12" s="316">
        <v>3678815</v>
      </c>
      <c r="FL12" s="369">
        <v>3890710.55</v>
      </c>
      <c r="FM12" s="316">
        <v>3092994.24</v>
      </c>
      <c r="FN12" s="316">
        <v>2242778.35</v>
      </c>
      <c r="FO12" s="316">
        <v>690017.25</v>
      </c>
      <c r="FP12" s="316">
        <v>879657.72</v>
      </c>
      <c r="FQ12" s="316">
        <v>7785764.6100000003</v>
      </c>
      <c r="FR12" s="316">
        <v>673739.6</v>
      </c>
      <c r="FS12" s="369">
        <v>2402403.02</v>
      </c>
      <c r="FT12" s="316">
        <v>21201257.989999998</v>
      </c>
      <c r="FU12" s="316">
        <v>24401832.57</v>
      </c>
      <c r="FV12" s="316">
        <v>4691004.47</v>
      </c>
      <c r="FW12" s="316">
        <v>6326893.6900000004</v>
      </c>
      <c r="FX12" s="316">
        <v>5478270.2599999998</v>
      </c>
      <c r="FY12" s="316"/>
      <c r="FZ12" s="316"/>
      <c r="GA12" s="316"/>
      <c r="GB12" s="316"/>
      <c r="GC12" s="316"/>
      <c r="GD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</row>
    <row r="13" spans="1:321">
      <c r="D13" s="72">
        <v>7113</v>
      </c>
      <c r="E13" s="76" t="s">
        <v>29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82">
        <v>84789.68</v>
      </c>
      <c r="DW13" s="282">
        <v>116811.6</v>
      </c>
      <c r="DX13" s="282">
        <v>93474.83</v>
      </c>
      <c r="DY13" s="282">
        <v>89942.54</v>
      </c>
      <c r="DZ13" s="282">
        <v>95910.8</v>
      </c>
      <c r="EA13" s="282">
        <v>125863.94</v>
      </c>
      <c r="EB13" s="282">
        <v>87863.37</v>
      </c>
      <c r="EC13" s="313">
        <v>133027.82999999999</v>
      </c>
      <c r="ED13" s="313">
        <v>160261.85</v>
      </c>
      <c r="EE13" s="313">
        <v>102926.91</v>
      </c>
      <c r="EF13" s="313">
        <v>121571.98</v>
      </c>
      <c r="EG13" s="313">
        <v>117604.66</v>
      </c>
      <c r="EH13" s="316">
        <v>58790.3</v>
      </c>
      <c r="EI13" s="316">
        <v>107978.26</v>
      </c>
      <c r="EJ13" s="316">
        <v>88556.13</v>
      </c>
      <c r="EK13" s="316">
        <v>93919.51</v>
      </c>
      <c r="EL13" s="316">
        <v>178761.83</v>
      </c>
      <c r="EM13" s="316">
        <v>96074.04</v>
      </c>
      <c r="EN13" s="316">
        <v>140635.43</v>
      </c>
      <c r="EO13" s="316">
        <v>152546.72</v>
      </c>
      <c r="EP13" s="316">
        <v>115920.43</v>
      </c>
      <c r="EQ13" s="316">
        <v>195735.62</v>
      </c>
      <c r="ER13" s="316">
        <v>165720.76</v>
      </c>
      <c r="ES13" s="316">
        <v>130025.67</v>
      </c>
      <c r="ET13" s="316">
        <v>93380.49</v>
      </c>
      <c r="EU13" s="316">
        <v>116565.53</v>
      </c>
      <c r="EV13" s="316">
        <v>203411.31</v>
      </c>
      <c r="EW13" s="316">
        <v>117398.62</v>
      </c>
      <c r="EX13" s="316">
        <v>143886.48000000001</v>
      </c>
      <c r="EY13" s="316">
        <v>122124.66</v>
      </c>
      <c r="EZ13" s="316">
        <v>114234.91</v>
      </c>
      <c r="FA13" s="316">
        <v>218611.11</v>
      </c>
      <c r="FB13" s="316">
        <v>148315.04999999999</v>
      </c>
      <c r="FC13" s="316">
        <v>155540.06</v>
      </c>
      <c r="FD13" s="316">
        <v>193671.67</v>
      </c>
      <c r="FE13" s="316">
        <v>208954.63</v>
      </c>
      <c r="FF13" s="316">
        <v>118243.45</v>
      </c>
      <c r="FG13" s="316">
        <v>169568.16</v>
      </c>
      <c r="FH13" s="316">
        <v>146352.49</v>
      </c>
      <c r="FI13" s="316">
        <v>204359.36</v>
      </c>
      <c r="FJ13" s="316">
        <v>147510.5</v>
      </c>
      <c r="FK13" s="316">
        <v>158253.64000000001</v>
      </c>
      <c r="FL13" s="369">
        <v>152687.82</v>
      </c>
      <c r="FM13" s="316">
        <v>172408.19</v>
      </c>
      <c r="FN13" s="316">
        <v>131658.57</v>
      </c>
      <c r="FO13" s="316">
        <v>174049.01</v>
      </c>
      <c r="FP13" s="316">
        <v>172799.49</v>
      </c>
      <c r="FQ13" s="316">
        <v>289363.09000000003</v>
      </c>
      <c r="FR13" s="316">
        <v>185009.31</v>
      </c>
      <c r="FS13" s="369">
        <v>168097.86</v>
      </c>
      <c r="FT13" s="316">
        <v>129165.08</v>
      </c>
      <c r="FU13" s="316">
        <v>48149.33</v>
      </c>
      <c r="FV13" s="316">
        <v>95187.63</v>
      </c>
      <c r="FW13" s="316">
        <v>117335.46</v>
      </c>
      <c r="FX13" s="316">
        <v>98676.45</v>
      </c>
      <c r="FY13" s="316"/>
      <c r="FZ13" s="316"/>
      <c r="GA13" s="316"/>
      <c r="GB13" s="316"/>
      <c r="GC13" s="316"/>
      <c r="GD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</row>
    <row r="14" spans="1:321">
      <c r="D14" s="72">
        <v>7114</v>
      </c>
      <c r="E14" s="76" t="s">
        <v>31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82">
        <v>33402847.57</v>
      </c>
      <c r="DW14" s="282">
        <v>32832195.190000001</v>
      </c>
      <c r="DX14" s="282">
        <v>34901875.719999999</v>
      </c>
      <c r="DY14" s="282">
        <v>36772461.840000004</v>
      </c>
      <c r="DZ14" s="282">
        <v>39500513.950000003</v>
      </c>
      <c r="EA14" s="282">
        <v>44189336.990000002</v>
      </c>
      <c r="EB14" s="282">
        <v>48332253.479999997</v>
      </c>
      <c r="EC14" s="313">
        <v>55987960.810000002</v>
      </c>
      <c r="ED14" s="313">
        <v>46312840.030000001</v>
      </c>
      <c r="EE14" s="313">
        <v>44771417.82</v>
      </c>
      <c r="EF14" s="313">
        <v>40192729.450000003</v>
      </c>
      <c r="EG14" s="313">
        <v>43460100.479999997</v>
      </c>
      <c r="EH14" s="316">
        <v>33352018.879999999</v>
      </c>
      <c r="EI14" s="316">
        <v>26961493.609999999</v>
      </c>
      <c r="EJ14" s="316">
        <v>45891894.880000003</v>
      </c>
      <c r="EK14" s="316">
        <v>39843066.039999999</v>
      </c>
      <c r="EL14" s="316">
        <v>44329065.979999997</v>
      </c>
      <c r="EM14" s="316">
        <v>51058078.640000001</v>
      </c>
      <c r="EN14" s="316">
        <v>51792411.350000001</v>
      </c>
      <c r="EO14" s="316">
        <v>56845360.840000004</v>
      </c>
      <c r="EP14" s="316">
        <v>53436415.75</v>
      </c>
      <c r="EQ14" s="316">
        <v>50058448.369999997</v>
      </c>
      <c r="ER14" s="316">
        <v>44942136.68</v>
      </c>
      <c r="ES14" s="316">
        <v>50200125.439999998</v>
      </c>
      <c r="ET14" s="316">
        <v>40926868.810000002</v>
      </c>
      <c r="EU14" s="316">
        <v>38270122.18</v>
      </c>
      <c r="EV14" s="316">
        <v>40510183.409999996</v>
      </c>
      <c r="EW14" s="316">
        <v>50343037.649999999</v>
      </c>
      <c r="EX14" s="316">
        <v>53847636.579999998</v>
      </c>
      <c r="EY14" s="316">
        <v>52130099.289999999</v>
      </c>
      <c r="EZ14" s="316">
        <v>63886169.009999998</v>
      </c>
      <c r="FA14" s="316">
        <v>64152277.310000002</v>
      </c>
      <c r="FB14" s="316">
        <v>57402321.350000001</v>
      </c>
      <c r="FC14" s="316">
        <v>56740213.189999998</v>
      </c>
      <c r="FD14" s="316">
        <v>47812481.689999998</v>
      </c>
      <c r="FE14" s="316">
        <v>50892268.439999998</v>
      </c>
      <c r="FF14" s="316">
        <v>49847223.18</v>
      </c>
      <c r="FG14" s="316">
        <v>38958365.399999999</v>
      </c>
      <c r="FH14" s="316">
        <v>50498218.18</v>
      </c>
      <c r="FI14" s="316">
        <v>55142838.460000001</v>
      </c>
      <c r="FJ14" s="316">
        <v>56428341.859999999</v>
      </c>
      <c r="FK14" s="316">
        <v>52810087.229999997</v>
      </c>
      <c r="FL14" s="369">
        <v>71626480.939999998</v>
      </c>
      <c r="FM14" s="316">
        <v>71690318.180000007</v>
      </c>
      <c r="FN14" s="316">
        <v>70816309.909999996</v>
      </c>
      <c r="FO14" s="316">
        <v>65908952.759999998</v>
      </c>
      <c r="FP14" s="316">
        <v>54764641.939999998</v>
      </c>
      <c r="FQ14" s="316">
        <v>57237175.490000002</v>
      </c>
      <c r="FR14" s="316">
        <v>47781207.189999998</v>
      </c>
      <c r="FS14" s="369">
        <v>40097544.82</v>
      </c>
      <c r="FT14" s="316">
        <v>54963852.219999999</v>
      </c>
      <c r="FU14" s="316">
        <v>35570662.579999998</v>
      </c>
      <c r="FV14" s="316">
        <v>38250745.619999997</v>
      </c>
      <c r="FW14" s="316">
        <v>42474174.049999997</v>
      </c>
      <c r="FX14" s="316">
        <v>43390988.630000003</v>
      </c>
      <c r="FY14" s="316"/>
      <c r="FZ14" s="316"/>
      <c r="GA14" s="316"/>
      <c r="GB14" s="316"/>
      <c r="GC14" s="316"/>
      <c r="GD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  <c r="KN14" s="316"/>
      <c r="KO14" s="316"/>
      <c r="KP14" s="316"/>
      <c r="KQ14" s="316"/>
      <c r="KR14" s="316"/>
      <c r="KS14" s="316"/>
      <c r="KT14" s="316"/>
      <c r="KU14" s="316"/>
      <c r="KV14" s="316"/>
      <c r="KW14" s="316"/>
      <c r="KX14" s="316"/>
      <c r="KY14" s="316"/>
      <c r="KZ14" s="316"/>
      <c r="LA14" s="316"/>
      <c r="LB14" s="316"/>
      <c r="LC14" s="316"/>
      <c r="LD14" s="316"/>
      <c r="LE14" s="316"/>
      <c r="LF14" s="316"/>
      <c r="LG14" s="316"/>
      <c r="LH14" s="316"/>
      <c r="LI14" s="316"/>
    </row>
    <row r="15" spans="1:321">
      <c r="D15" s="72">
        <v>7115</v>
      </c>
      <c r="E15" s="76" t="s">
        <v>33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82">
        <v>11189049.66</v>
      </c>
      <c r="DW15" s="282">
        <v>10518357.289999999</v>
      </c>
      <c r="DX15" s="282">
        <v>12038089.529999999</v>
      </c>
      <c r="DY15" s="282">
        <v>12679799.32</v>
      </c>
      <c r="DZ15" s="282">
        <v>14146687.77</v>
      </c>
      <c r="EA15" s="282">
        <v>16150649.140000001</v>
      </c>
      <c r="EB15" s="282">
        <v>17832974.68</v>
      </c>
      <c r="EC15" s="313">
        <v>21188493.210000001</v>
      </c>
      <c r="ED15" s="313">
        <v>20370273.57</v>
      </c>
      <c r="EE15" s="313">
        <v>16959705.550000001</v>
      </c>
      <c r="EF15" s="313">
        <v>14552987.24</v>
      </c>
      <c r="EG15" s="313">
        <v>15043855.42</v>
      </c>
      <c r="EH15" s="316">
        <v>13972593.029999999</v>
      </c>
      <c r="EI15" s="316">
        <v>12356371.449999999</v>
      </c>
      <c r="EJ15" s="316">
        <v>14808666.49</v>
      </c>
      <c r="EK15" s="316">
        <v>15647198.060000001</v>
      </c>
      <c r="EL15" s="316">
        <v>17742897.41</v>
      </c>
      <c r="EM15" s="316">
        <v>18687302.640000001</v>
      </c>
      <c r="EN15" s="316">
        <v>20939541.420000002</v>
      </c>
      <c r="EO15" s="316">
        <v>25506175.510000002</v>
      </c>
      <c r="EP15" s="316">
        <v>25706299.34</v>
      </c>
      <c r="EQ15" s="316">
        <v>21225508.199999999</v>
      </c>
      <c r="ER15" s="316">
        <v>18614457.170000002</v>
      </c>
      <c r="ES15" s="316">
        <v>19877899.5</v>
      </c>
      <c r="ET15" s="316">
        <v>13370061.67</v>
      </c>
      <c r="EU15" s="316">
        <v>13585674.48</v>
      </c>
      <c r="EV15" s="316">
        <v>13376493.630000001</v>
      </c>
      <c r="EW15" s="316">
        <v>16425170.310000001</v>
      </c>
      <c r="EX15" s="316">
        <v>19160303.329999998</v>
      </c>
      <c r="EY15" s="316">
        <v>18124078.879999999</v>
      </c>
      <c r="EZ15" s="316">
        <v>21799989.129999999</v>
      </c>
      <c r="FA15" s="316">
        <v>25150486.629999999</v>
      </c>
      <c r="FB15" s="316">
        <v>25504339.800000001</v>
      </c>
      <c r="FC15" s="316">
        <v>18141856.039999999</v>
      </c>
      <c r="FD15" s="316">
        <v>19778303.699999999</v>
      </c>
      <c r="FE15" s="316">
        <v>16761286.810000001</v>
      </c>
      <c r="FF15" s="316">
        <v>15141217.210000001</v>
      </c>
      <c r="FG15" s="316">
        <v>13186126.23</v>
      </c>
      <c r="FH15" s="316">
        <v>13315087.640000001</v>
      </c>
      <c r="FI15" s="316">
        <v>16826313.73</v>
      </c>
      <c r="FJ15" s="316">
        <v>19442485.359999999</v>
      </c>
      <c r="FK15" s="316">
        <v>19205497.870000001</v>
      </c>
      <c r="FL15" s="369">
        <v>24612824.059999999</v>
      </c>
      <c r="FM15" s="316">
        <v>29562766.32</v>
      </c>
      <c r="FN15" s="316">
        <v>27417042.280000001</v>
      </c>
      <c r="FO15" s="316">
        <v>20585777.449999999</v>
      </c>
      <c r="FP15" s="316">
        <v>18663851.199999999</v>
      </c>
      <c r="FQ15" s="316">
        <v>17559308.390000001</v>
      </c>
      <c r="FR15" s="316">
        <v>18070145.100000001</v>
      </c>
      <c r="FS15" s="369">
        <v>14831752.550000001</v>
      </c>
      <c r="FT15" s="316">
        <v>16111610.99</v>
      </c>
      <c r="FU15" s="316">
        <v>14097368.300000001</v>
      </c>
      <c r="FV15" s="316">
        <v>14366315.76</v>
      </c>
      <c r="FW15" s="316">
        <v>17821548.199999999</v>
      </c>
      <c r="FX15" s="316">
        <v>18726969.449999999</v>
      </c>
      <c r="FY15" s="316"/>
      <c r="FZ15" s="316"/>
      <c r="GA15" s="316"/>
      <c r="GB15" s="316"/>
      <c r="GC15" s="316"/>
      <c r="GD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  <c r="KN15" s="316"/>
      <c r="KO15" s="316"/>
      <c r="KP15" s="316"/>
      <c r="KQ15" s="316"/>
      <c r="KR15" s="316"/>
      <c r="KS15" s="316"/>
      <c r="KT15" s="316"/>
      <c r="KU15" s="316"/>
      <c r="KV15" s="316"/>
      <c r="KW15" s="316"/>
      <c r="KX15" s="316"/>
      <c r="KY15" s="316"/>
      <c r="KZ15" s="316"/>
      <c r="LA15" s="316"/>
      <c r="LB15" s="316"/>
      <c r="LC15" s="316"/>
      <c r="LD15" s="316"/>
      <c r="LE15" s="316"/>
      <c r="LF15" s="316"/>
      <c r="LG15" s="316"/>
      <c r="LH15" s="316"/>
      <c r="LI15" s="316"/>
    </row>
    <row r="16" spans="1:321" ht="30">
      <c r="D16" s="72">
        <v>7116</v>
      </c>
      <c r="E16" s="76" t="s">
        <v>35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82">
        <v>1014140.86</v>
      </c>
      <c r="DW16" s="282">
        <v>1540490.17</v>
      </c>
      <c r="DX16" s="282">
        <v>1983786.94</v>
      </c>
      <c r="DY16" s="282">
        <v>2062637.22</v>
      </c>
      <c r="DZ16" s="282">
        <v>2073939.87</v>
      </c>
      <c r="EA16" s="282">
        <v>2201013.2200000002</v>
      </c>
      <c r="EB16" s="282">
        <v>2455559.5</v>
      </c>
      <c r="EC16" s="313">
        <v>2776408.9</v>
      </c>
      <c r="ED16" s="313">
        <v>2378559.9</v>
      </c>
      <c r="EE16" s="313">
        <v>2041655.91</v>
      </c>
      <c r="EF16" s="313">
        <v>1779286.64</v>
      </c>
      <c r="EG16" s="313">
        <v>1976163.59</v>
      </c>
      <c r="EH16" s="316">
        <v>1071292.49</v>
      </c>
      <c r="EI16" s="316">
        <v>1596950.17</v>
      </c>
      <c r="EJ16" s="316">
        <v>2226840.15</v>
      </c>
      <c r="EK16" s="316">
        <v>2007545.03</v>
      </c>
      <c r="EL16" s="316">
        <v>2283048.27</v>
      </c>
      <c r="EM16" s="316">
        <v>2361499.6</v>
      </c>
      <c r="EN16" s="316">
        <v>2521752.11</v>
      </c>
      <c r="EO16" s="316">
        <v>2861682.41</v>
      </c>
      <c r="EP16" s="316">
        <v>2150781.52</v>
      </c>
      <c r="EQ16" s="316">
        <v>2167495.09</v>
      </c>
      <c r="ER16" s="316">
        <v>1890362.65</v>
      </c>
      <c r="ES16" s="316">
        <v>2285551.31</v>
      </c>
      <c r="ET16" s="316">
        <v>1218936.71</v>
      </c>
      <c r="EU16" s="316">
        <v>1678360</v>
      </c>
      <c r="EV16" s="316">
        <v>2228428.98</v>
      </c>
      <c r="EW16" s="316">
        <v>2192466.4500000002</v>
      </c>
      <c r="EX16" s="316">
        <v>2597651.13</v>
      </c>
      <c r="EY16" s="316">
        <v>2330703.23</v>
      </c>
      <c r="EZ16" s="316">
        <v>2801895.93</v>
      </c>
      <c r="FA16" s="316">
        <v>2858882.98</v>
      </c>
      <c r="FB16" s="316">
        <v>2205218.35</v>
      </c>
      <c r="FC16" s="316">
        <v>2570061.1800000002</v>
      </c>
      <c r="FD16" s="316">
        <v>1901910.24</v>
      </c>
      <c r="FE16" s="316">
        <v>2050376.81</v>
      </c>
      <c r="FF16" s="316">
        <v>1424968.68</v>
      </c>
      <c r="FG16" s="316">
        <v>1733788.33</v>
      </c>
      <c r="FH16" s="316">
        <v>2462209.73</v>
      </c>
      <c r="FI16" s="316">
        <v>2531899.16</v>
      </c>
      <c r="FJ16" s="316">
        <v>2502520.2799999998</v>
      </c>
      <c r="FK16" s="316">
        <v>2485583.9700000002</v>
      </c>
      <c r="FL16" s="369">
        <v>3088089.4</v>
      </c>
      <c r="FM16" s="316">
        <v>2788700.72</v>
      </c>
      <c r="FN16" s="316">
        <v>2553125.85</v>
      </c>
      <c r="FO16" s="316">
        <v>2492699.6800000002</v>
      </c>
      <c r="FP16" s="316">
        <v>2023761.96</v>
      </c>
      <c r="FQ16" s="316">
        <v>2439192.98</v>
      </c>
      <c r="FR16" s="316">
        <v>1537206.63</v>
      </c>
      <c r="FS16" s="369">
        <v>1922810.55</v>
      </c>
      <c r="FT16" s="316">
        <v>2363697.87</v>
      </c>
      <c r="FU16" s="316">
        <v>1725304.75</v>
      </c>
      <c r="FV16" s="316">
        <v>1588906.58</v>
      </c>
      <c r="FW16" s="316">
        <v>2074453.34</v>
      </c>
      <c r="FX16" s="316">
        <v>2027124.74</v>
      </c>
      <c r="FY16" s="316"/>
      <c r="FZ16" s="316"/>
      <c r="GA16" s="316"/>
      <c r="GB16" s="316"/>
      <c r="GC16" s="316"/>
      <c r="GD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  <c r="KN16" s="316"/>
      <c r="KO16" s="316"/>
      <c r="KP16" s="316"/>
      <c r="KQ16" s="316"/>
      <c r="KR16" s="316"/>
      <c r="KS16" s="316"/>
      <c r="KT16" s="316"/>
      <c r="KU16" s="316"/>
      <c r="KV16" s="316"/>
      <c r="KW16" s="316"/>
      <c r="KX16" s="316"/>
      <c r="KY16" s="316"/>
      <c r="KZ16" s="316"/>
      <c r="LA16" s="316"/>
      <c r="LB16" s="316"/>
      <c r="LC16" s="316"/>
      <c r="LD16" s="316"/>
      <c r="LE16" s="316"/>
      <c r="LF16" s="316"/>
      <c r="LG16" s="316"/>
      <c r="LH16" s="316"/>
      <c r="LI16" s="316"/>
    </row>
    <row r="17" spans="1:321">
      <c r="D17" s="72">
        <v>7118</v>
      </c>
      <c r="E17" s="76" t="s">
        <v>37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82">
        <v>495325.63</v>
      </c>
      <c r="DW17" s="282">
        <v>526465.79</v>
      </c>
      <c r="DX17" s="282">
        <v>821264.36</v>
      </c>
      <c r="DY17" s="282">
        <v>877433.16</v>
      </c>
      <c r="DZ17" s="282">
        <v>817218.52</v>
      </c>
      <c r="EA17" s="282">
        <v>847400.54</v>
      </c>
      <c r="EB17" s="282">
        <v>803287.62</v>
      </c>
      <c r="EC17" s="313">
        <v>969255.59</v>
      </c>
      <c r="ED17" s="313">
        <v>810579.96</v>
      </c>
      <c r="EE17" s="313">
        <v>765402.12</v>
      </c>
      <c r="EF17" s="313">
        <v>664121.96</v>
      </c>
      <c r="EG17" s="313">
        <v>801639.56</v>
      </c>
      <c r="EH17" s="316">
        <v>569690.59</v>
      </c>
      <c r="EI17" s="316">
        <v>598779.14</v>
      </c>
      <c r="EJ17" s="316">
        <v>802243.94</v>
      </c>
      <c r="EK17" s="316">
        <v>850385.11</v>
      </c>
      <c r="EL17" s="316">
        <v>757543.52</v>
      </c>
      <c r="EM17" s="316">
        <v>866563.33</v>
      </c>
      <c r="EN17" s="316">
        <v>853612.16</v>
      </c>
      <c r="EO17" s="316">
        <v>800165.96</v>
      </c>
      <c r="EP17" s="316">
        <v>790786.2</v>
      </c>
      <c r="EQ17" s="316">
        <v>816467.23</v>
      </c>
      <c r="ER17" s="316">
        <v>703813.25</v>
      </c>
      <c r="ES17" s="316">
        <v>789688.92</v>
      </c>
      <c r="ET17" s="316">
        <v>714376.2</v>
      </c>
      <c r="EU17" s="316">
        <v>607913.56999999995</v>
      </c>
      <c r="EV17" s="316">
        <v>679214.74</v>
      </c>
      <c r="EW17" s="316">
        <v>726283.06</v>
      </c>
      <c r="EX17" s="316">
        <v>742764.21</v>
      </c>
      <c r="EY17" s="316">
        <v>918480.01</v>
      </c>
      <c r="EZ17" s="316">
        <v>862142.09</v>
      </c>
      <c r="FA17" s="316">
        <v>844808.84</v>
      </c>
      <c r="FB17" s="316">
        <v>807995.68</v>
      </c>
      <c r="FC17" s="316">
        <v>779773.24</v>
      </c>
      <c r="FD17" s="316">
        <v>794381.73</v>
      </c>
      <c r="FE17" s="316">
        <v>835497.61</v>
      </c>
      <c r="FF17" s="316">
        <v>720320.96</v>
      </c>
      <c r="FG17" s="316">
        <v>3098848.85</v>
      </c>
      <c r="FH17" s="316">
        <v>777051.66</v>
      </c>
      <c r="FI17" s="316">
        <v>910873.03</v>
      </c>
      <c r="FJ17" s="316">
        <v>858869.92</v>
      </c>
      <c r="FK17" s="316">
        <v>925408.95</v>
      </c>
      <c r="FL17" s="369">
        <v>1005932.01</v>
      </c>
      <c r="FM17" s="316">
        <v>1032698.94</v>
      </c>
      <c r="FN17" s="316">
        <v>1007337.9</v>
      </c>
      <c r="FO17" s="316">
        <v>924594.05</v>
      </c>
      <c r="FP17" s="316">
        <v>976013.74</v>
      </c>
      <c r="FQ17" s="316">
        <v>882757.09</v>
      </c>
      <c r="FR17" s="316">
        <v>755142.26</v>
      </c>
      <c r="FS17" s="369">
        <v>745544.56</v>
      </c>
      <c r="FT17" s="316">
        <v>855856.43</v>
      </c>
      <c r="FU17" s="316">
        <v>718572.64</v>
      </c>
      <c r="FV17" s="316">
        <v>656000.56000000006</v>
      </c>
      <c r="FW17" s="316">
        <v>909774.71</v>
      </c>
      <c r="FX17" s="316">
        <v>919559.74</v>
      </c>
      <c r="FY17" s="316"/>
      <c r="FZ17" s="316"/>
      <c r="GA17" s="316"/>
      <c r="GB17" s="316"/>
      <c r="GC17" s="316"/>
      <c r="GD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  <c r="KN17" s="316"/>
      <c r="KO17" s="316"/>
      <c r="KP17" s="316"/>
      <c r="KQ17" s="316"/>
      <c r="KR17" s="316"/>
      <c r="KS17" s="316"/>
      <c r="KT17" s="316"/>
      <c r="KU17" s="316"/>
      <c r="KV17" s="316"/>
      <c r="KW17" s="316"/>
      <c r="KX17" s="316"/>
      <c r="KY17" s="316"/>
      <c r="KZ17" s="316"/>
      <c r="LA17" s="316"/>
      <c r="LB17" s="316"/>
      <c r="LC17" s="316"/>
      <c r="LD17" s="316"/>
      <c r="LE17" s="316"/>
      <c r="LF17" s="316"/>
      <c r="LG17" s="316"/>
      <c r="LH17" s="316"/>
      <c r="LI17" s="316"/>
    </row>
    <row r="18" spans="1:321" s="9" customFormat="1">
      <c r="A18" s="118"/>
      <c r="B18" s="118"/>
      <c r="C18" s="118">
        <v>712</v>
      </c>
      <c r="D18" s="118">
        <v>712</v>
      </c>
      <c r="E18" s="119" t="s">
        <v>39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83">
        <v>13982919.93</v>
      </c>
      <c r="DW18" s="283">
        <v>36106208.009999998</v>
      </c>
      <c r="DX18" s="283">
        <v>40051000.780000001</v>
      </c>
      <c r="DY18" s="283">
        <v>34479540.670000002</v>
      </c>
      <c r="DZ18" s="283">
        <v>35404319.93</v>
      </c>
      <c r="EA18" s="283">
        <v>38326161.630000003</v>
      </c>
      <c r="EB18" s="283">
        <v>34478165.640000001</v>
      </c>
      <c r="EC18" s="317">
        <v>37521101.960000001</v>
      </c>
      <c r="ED18" s="317">
        <v>41215546.949999996</v>
      </c>
      <c r="EE18" s="317">
        <v>36918801.259999998</v>
      </c>
      <c r="EF18" s="317">
        <v>38950936.620000005</v>
      </c>
      <c r="EG18" s="317">
        <v>75450500.909999996</v>
      </c>
      <c r="EH18" s="318">
        <v>15942566.910000002</v>
      </c>
      <c r="EI18" s="318">
        <v>32105522.039999999</v>
      </c>
      <c r="EJ18" s="318">
        <v>37652066.75</v>
      </c>
      <c r="EK18" s="318">
        <v>35977730.460000001</v>
      </c>
      <c r="EL18" s="318">
        <v>40567246.729999997</v>
      </c>
      <c r="EM18" s="318">
        <v>40389805.469999999</v>
      </c>
      <c r="EN18" s="318">
        <v>44393326.049999997</v>
      </c>
      <c r="EO18" s="318">
        <v>43764113.43</v>
      </c>
      <c r="EP18" s="318">
        <v>39922755.840000004</v>
      </c>
      <c r="EQ18" s="318">
        <v>42882136.189999998</v>
      </c>
      <c r="ER18" s="318">
        <v>43774643.869999997</v>
      </c>
      <c r="ES18" s="318">
        <v>77580718.680000007</v>
      </c>
      <c r="ET18" s="318">
        <v>14572676.99</v>
      </c>
      <c r="EU18" s="318">
        <v>36938118.07</v>
      </c>
      <c r="EV18" s="318">
        <v>43053255.969999999</v>
      </c>
      <c r="EW18" s="318">
        <v>41029948</v>
      </c>
      <c r="EX18" s="318">
        <v>40388291.549999997</v>
      </c>
      <c r="EY18" s="318">
        <v>42077356.240000002</v>
      </c>
      <c r="EZ18" s="318">
        <v>45673467.219999999</v>
      </c>
      <c r="FA18" s="318">
        <v>45633852.549999997</v>
      </c>
      <c r="FB18" s="318">
        <v>41964422.920000002</v>
      </c>
      <c r="FC18" s="318">
        <v>47821348.07</v>
      </c>
      <c r="FD18" s="318">
        <v>44976968.909999996</v>
      </c>
      <c r="FE18" s="318">
        <v>80310407.909999996</v>
      </c>
      <c r="FF18" s="318">
        <v>16498881.48</v>
      </c>
      <c r="FG18" s="318">
        <v>41912269.38000001</v>
      </c>
      <c r="FH18" s="318">
        <v>41047599.18</v>
      </c>
      <c r="FI18" s="318">
        <v>50290988.940000005</v>
      </c>
      <c r="FJ18" s="318">
        <v>37496285.130000003</v>
      </c>
      <c r="FK18" s="318">
        <v>45280786.510000005</v>
      </c>
      <c r="FL18" s="370">
        <v>48662139.43999999</v>
      </c>
      <c r="FM18" s="318">
        <v>45770745.839999996</v>
      </c>
      <c r="FN18" s="318">
        <v>43611346.450000003</v>
      </c>
      <c r="FO18" s="318">
        <v>46487647.670000002</v>
      </c>
      <c r="FP18" s="318">
        <v>44027184.359999999</v>
      </c>
      <c r="FQ18" s="9">
        <v>85179894.560000002</v>
      </c>
      <c r="FR18" s="318">
        <v>15749286.220000001</v>
      </c>
      <c r="FS18" s="370">
        <v>42574769.890000001</v>
      </c>
      <c r="FT18" s="318">
        <v>44888756.57</v>
      </c>
      <c r="FU18" s="318">
        <v>33882602.5</v>
      </c>
      <c r="FV18" s="318">
        <v>40418289.450000003</v>
      </c>
      <c r="FW18" s="318">
        <v>42892419.090000004</v>
      </c>
      <c r="FX18" s="318">
        <v>45009811.700000003</v>
      </c>
      <c r="FY18" s="318"/>
      <c r="FZ18" s="318"/>
      <c r="GA18" s="318"/>
      <c r="GB18" s="318"/>
      <c r="GC18" s="318"/>
      <c r="GD18" s="318"/>
      <c r="GE18" s="370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318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</row>
    <row r="19" spans="1:321" ht="30">
      <c r="D19" s="72">
        <v>7121</v>
      </c>
      <c r="E19" s="76" t="s">
        <v>41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82">
        <v>8441766.75</v>
      </c>
      <c r="DW19" s="282">
        <v>21544837.75</v>
      </c>
      <c r="DX19" s="282">
        <v>24016994.960000001</v>
      </c>
      <c r="DY19" s="282">
        <v>20790455.370000001</v>
      </c>
      <c r="DZ19" s="282">
        <v>21319783.719999999</v>
      </c>
      <c r="EA19" s="282">
        <v>22969090.460000001</v>
      </c>
      <c r="EB19" s="282">
        <v>19655578.5</v>
      </c>
      <c r="EC19" s="313">
        <v>21952510.280000001</v>
      </c>
      <c r="ED19" s="313">
        <v>23706362.129999999</v>
      </c>
      <c r="EE19" s="313">
        <v>21436627.02</v>
      </c>
      <c r="EF19" s="313">
        <v>23973031.350000001</v>
      </c>
      <c r="EG19" s="313">
        <v>43746286.119999997</v>
      </c>
      <c r="EH19" s="316">
        <v>9612063.3000000007</v>
      </c>
      <c r="EI19" s="316">
        <v>19294210.57</v>
      </c>
      <c r="EJ19" s="316">
        <v>22627334.059999999</v>
      </c>
      <c r="EK19" s="316">
        <v>21639290.52</v>
      </c>
      <c r="EL19" s="316">
        <v>24386054.73</v>
      </c>
      <c r="EM19" s="316">
        <v>24310877.91</v>
      </c>
      <c r="EN19" s="316">
        <v>27022741.59</v>
      </c>
      <c r="EO19" s="316">
        <v>26577706.039999999</v>
      </c>
      <c r="EP19" s="316">
        <v>24050825.579999998</v>
      </c>
      <c r="EQ19" s="316">
        <v>25998719</v>
      </c>
      <c r="ER19" s="316">
        <v>29222952.370000001</v>
      </c>
      <c r="ES19" s="316">
        <v>48299287.68</v>
      </c>
      <c r="ET19" s="316">
        <v>8994145.9900000002</v>
      </c>
      <c r="EU19" s="316">
        <v>22424749.280000001</v>
      </c>
      <c r="EV19" s="316">
        <v>26103027.100000001</v>
      </c>
      <c r="EW19" s="316">
        <v>24891690.100000001</v>
      </c>
      <c r="EX19" s="316">
        <v>24475000.460000001</v>
      </c>
      <c r="EY19" s="316">
        <v>25149415.170000002</v>
      </c>
      <c r="EZ19" s="316">
        <v>27081123.02</v>
      </c>
      <c r="FA19" s="316">
        <v>27031179.09</v>
      </c>
      <c r="FB19" s="316">
        <v>25382505.710000001</v>
      </c>
      <c r="FC19" s="316">
        <v>29472537.77</v>
      </c>
      <c r="FD19" s="316">
        <v>27715796.140000001</v>
      </c>
      <c r="FE19" s="316">
        <v>48261788.450000003</v>
      </c>
      <c r="FF19" s="316">
        <v>9695765.5800000001</v>
      </c>
      <c r="FG19" s="316">
        <v>24593790.260000002</v>
      </c>
      <c r="FH19" s="316">
        <v>23923752.719999999</v>
      </c>
      <c r="FI19" s="316">
        <v>29650595.870000001</v>
      </c>
      <c r="FJ19" s="316">
        <v>22104934.850000001</v>
      </c>
      <c r="FK19" s="316">
        <v>27009559.609999999</v>
      </c>
      <c r="FL19" s="369">
        <v>28964205.43</v>
      </c>
      <c r="FM19" s="316">
        <v>27519220.43</v>
      </c>
      <c r="FN19" s="316">
        <v>26730921.559999999</v>
      </c>
      <c r="FO19" s="316">
        <v>28563512.620000001</v>
      </c>
      <c r="FP19" s="316">
        <v>27240325.079999998</v>
      </c>
      <c r="FQ19" s="41">
        <v>53184840.350000001</v>
      </c>
      <c r="FR19" s="316">
        <v>9790363.4800000004</v>
      </c>
      <c r="FS19" s="369">
        <v>26782162.98</v>
      </c>
      <c r="FT19" s="316">
        <v>28314388.120000001</v>
      </c>
      <c r="FU19" s="316">
        <v>21078780.449999999</v>
      </c>
      <c r="FV19" s="316">
        <v>24736473.050000001</v>
      </c>
      <c r="FW19" s="316">
        <v>26475281.460000001</v>
      </c>
      <c r="FX19" s="316">
        <v>27851332.690000001</v>
      </c>
      <c r="FY19" s="316"/>
      <c r="FZ19" s="316"/>
      <c r="GA19" s="316"/>
      <c r="GB19" s="316"/>
      <c r="GC19" s="316"/>
      <c r="GD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  <c r="KN19" s="316"/>
      <c r="KO19" s="316"/>
      <c r="KP19" s="316"/>
      <c r="KQ19" s="316"/>
      <c r="KR19" s="316"/>
      <c r="KS19" s="316"/>
      <c r="KT19" s="316"/>
      <c r="KU19" s="316"/>
      <c r="KV19" s="316"/>
      <c r="KW19" s="316"/>
      <c r="KX19" s="316"/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</row>
    <row r="20" spans="1:321" ht="30">
      <c r="D20" s="72">
        <v>7122</v>
      </c>
      <c r="E20" s="76" t="s">
        <v>43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82">
        <v>4800329.5</v>
      </c>
      <c r="DW20" s="282">
        <v>12579165.039999999</v>
      </c>
      <c r="DX20" s="282">
        <v>13884832.560000001</v>
      </c>
      <c r="DY20" s="282">
        <v>11850165.390000001</v>
      </c>
      <c r="DZ20" s="282">
        <v>12187579.609999999</v>
      </c>
      <c r="EA20" s="282">
        <v>13301393.529999999</v>
      </c>
      <c r="EB20" s="282">
        <v>12829742.73</v>
      </c>
      <c r="EC20" s="313">
        <v>13516680.289999999</v>
      </c>
      <c r="ED20" s="313">
        <v>15235646.779999999</v>
      </c>
      <c r="EE20" s="313">
        <v>13378931.09</v>
      </c>
      <c r="EF20" s="313">
        <v>13016303.880000001</v>
      </c>
      <c r="EG20" s="313">
        <v>27798596.5</v>
      </c>
      <c r="EH20" s="316">
        <v>5487815.8700000001</v>
      </c>
      <c r="EI20" s="316">
        <v>11136277.539999999</v>
      </c>
      <c r="EJ20" s="316">
        <v>13033326.75</v>
      </c>
      <c r="EK20" s="316">
        <v>12438084.859999999</v>
      </c>
      <c r="EL20" s="316">
        <v>14031927.32</v>
      </c>
      <c r="EM20" s="316">
        <v>13948315.880000001</v>
      </c>
      <c r="EN20" s="316">
        <v>15063870.800000001</v>
      </c>
      <c r="EO20" s="316">
        <v>14906718.880000001</v>
      </c>
      <c r="EP20" s="316">
        <v>13781012.470000001</v>
      </c>
      <c r="EQ20" s="316">
        <v>14691858.58</v>
      </c>
      <c r="ER20" s="316">
        <v>13422037.59</v>
      </c>
      <c r="ES20" s="316">
        <v>25459426.109999999</v>
      </c>
      <c r="ET20" s="316">
        <v>4907250.76</v>
      </c>
      <c r="EU20" s="316">
        <v>12702016.77</v>
      </c>
      <c r="EV20" s="316">
        <v>14741947.74</v>
      </c>
      <c r="EW20" s="316">
        <v>14077229.140000001</v>
      </c>
      <c r="EX20" s="316">
        <v>13944751.890000001</v>
      </c>
      <c r="EY20" s="316">
        <v>14898396.42</v>
      </c>
      <c r="EZ20" s="316">
        <v>16253748.59</v>
      </c>
      <c r="FA20" s="316">
        <v>16257992.279999999</v>
      </c>
      <c r="FB20" s="316">
        <v>14479735.869999999</v>
      </c>
      <c r="FC20" s="316">
        <v>16132677.16</v>
      </c>
      <c r="FD20" s="316">
        <v>15297077.039999999</v>
      </c>
      <c r="FE20" s="316">
        <v>28352941.690000001</v>
      </c>
      <c r="FF20" s="316">
        <v>5963049.2000000002</v>
      </c>
      <c r="FG20" s="316">
        <v>15122476.890000001</v>
      </c>
      <c r="FH20" s="316">
        <v>14777265.789999999</v>
      </c>
      <c r="FI20" s="316">
        <v>17925167.550000001</v>
      </c>
      <c r="FJ20" s="316">
        <v>13458982.5</v>
      </c>
      <c r="FK20" s="316">
        <v>15925774.34</v>
      </c>
      <c r="FL20" s="369">
        <v>17203285.449999999</v>
      </c>
      <c r="FM20" s="316">
        <v>15860674.26</v>
      </c>
      <c r="FN20" s="316">
        <v>14501660.91</v>
      </c>
      <c r="FO20" s="316">
        <v>15344312.359999999</v>
      </c>
      <c r="FP20" s="316">
        <v>14381893.27</v>
      </c>
      <c r="FQ20" s="41">
        <v>27283965.91</v>
      </c>
      <c r="FR20" s="316">
        <v>5160073.6100000003</v>
      </c>
      <c r="FS20" s="369">
        <v>13521231.24</v>
      </c>
      <c r="FT20" s="316">
        <v>14020072.800000001</v>
      </c>
      <c r="FU20" s="316">
        <v>10884138.67</v>
      </c>
      <c r="FV20" s="316">
        <v>13478103.310000001</v>
      </c>
      <c r="FW20" s="316">
        <v>14129608.4</v>
      </c>
      <c r="FX20" s="316">
        <v>14709421.550000001</v>
      </c>
      <c r="FY20" s="316"/>
      <c r="FZ20" s="316"/>
      <c r="GA20" s="316"/>
      <c r="GB20" s="316"/>
      <c r="GC20" s="316"/>
      <c r="GD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  <c r="KN20" s="316"/>
      <c r="KO20" s="316"/>
      <c r="KP20" s="316"/>
      <c r="KQ20" s="316"/>
      <c r="KR20" s="316"/>
      <c r="KS20" s="316"/>
      <c r="KT20" s="316"/>
      <c r="KU20" s="316"/>
      <c r="KV20" s="316"/>
      <c r="KW20" s="316"/>
      <c r="KX20" s="316"/>
      <c r="KY20" s="316"/>
      <c r="KZ20" s="316"/>
      <c r="LA20" s="316"/>
      <c r="LB20" s="316"/>
      <c r="LC20" s="316"/>
      <c r="LD20" s="316"/>
      <c r="LE20" s="316"/>
      <c r="LF20" s="316"/>
      <c r="LG20" s="316"/>
      <c r="LH20" s="316"/>
      <c r="LI20" s="316"/>
    </row>
    <row r="21" spans="1:321" ht="30">
      <c r="D21" s="72">
        <v>7123</v>
      </c>
      <c r="E21" s="76" t="s">
        <v>45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82">
        <v>384995.73</v>
      </c>
      <c r="DW21" s="282">
        <v>1030024.78</v>
      </c>
      <c r="DX21" s="282">
        <v>1115430.03</v>
      </c>
      <c r="DY21" s="282">
        <v>954928.12</v>
      </c>
      <c r="DZ21" s="282">
        <v>981014.58</v>
      </c>
      <c r="EA21" s="282">
        <v>1069704.96</v>
      </c>
      <c r="EB21" s="282">
        <v>1058680.3600000001</v>
      </c>
      <c r="EC21" s="313">
        <v>1052281.6200000001</v>
      </c>
      <c r="ED21" s="313">
        <v>1262370.55</v>
      </c>
      <c r="EE21" s="313">
        <v>981510.79</v>
      </c>
      <c r="EF21" s="313">
        <v>984483.18</v>
      </c>
      <c r="EG21" s="313">
        <v>2114486.02</v>
      </c>
      <c r="EH21" s="316">
        <v>436423.06</v>
      </c>
      <c r="EI21" s="316">
        <v>884778.14</v>
      </c>
      <c r="EJ21" s="316">
        <v>1037531.02</v>
      </c>
      <c r="EK21" s="316">
        <v>991786.18</v>
      </c>
      <c r="EL21" s="316">
        <v>1119552.6000000001</v>
      </c>
      <c r="EM21" s="316">
        <v>1110270.08</v>
      </c>
      <c r="EN21" s="316">
        <v>1208802.52</v>
      </c>
      <c r="EO21" s="316">
        <v>1182973.0900000001</v>
      </c>
      <c r="EP21" s="316">
        <v>1093203.53</v>
      </c>
      <c r="EQ21" s="316">
        <v>1140055.95</v>
      </c>
      <c r="ER21" s="316">
        <v>576427.41</v>
      </c>
      <c r="ES21" s="316">
        <v>1813540.61</v>
      </c>
      <c r="ET21" s="316">
        <v>365962.97</v>
      </c>
      <c r="EU21" s="316">
        <v>960588.74</v>
      </c>
      <c r="EV21" s="316">
        <v>1116426.95</v>
      </c>
      <c r="EW21" s="316">
        <v>1036934.31</v>
      </c>
      <c r="EX21" s="316">
        <v>1027117.44</v>
      </c>
      <c r="EY21" s="316">
        <v>1092483.07</v>
      </c>
      <c r="EZ21" s="316">
        <v>1188738.43</v>
      </c>
      <c r="FA21" s="316">
        <v>1194470.45</v>
      </c>
      <c r="FB21" s="316">
        <v>1084116.54</v>
      </c>
      <c r="FC21" s="316">
        <v>1217359.6499999999</v>
      </c>
      <c r="FD21" s="316">
        <v>1157240.48</v>
      </c>
      <c r="FE21" s="316">
        <v>2149158.34</v>
      </c>
      <c r="FF21" s="316">
        <v>459881.42</v>
      </c>
      <c r="FG21" s="316">
        <v>1160315.8500000001</v>
      </c>
      <c r="FH21" s="316">
        <v>1135767.8899999999</v>
      </c>
      <c r="FI21" s="316">
        <v>1375720.59</v>
      </c>
      <c r="FJ21" s="316">
        <v>1026106.03</v>
      </c>
      <c r="FK21" s="316">
        <v>1222753.49</v>
      </c>
      <c r="FL21" s="369">
        <v>1316999.83</v>
      </c>
      <c r="FM21" s="316">
        <v>1256512.28</v>
      </c>
      <c r="FN21" s="316">
        <v>1242677.57</v>
      </c>
      <c r="FO21" s="316">
        <v>1311319.78</v>
      </c>
      <c r="FP21" s="316">
        <v>1232927.92</v>
      </c>
      <c r="FQ21" s="41">
        <v>2381170.7999999998</v>
      </c>
      <c r="FR21" s="316">
        <v>455742.13</v>
      </c>
      <c r="FS21" s="369">
        <v>1236727.53</v>
      </c>
      <c r="FT21" s="316">
        <v>1425690.07</v>
      </c>
      <c r="FU21" s="316">
        <v>1042509.86</v>
      </c>
      <c r="FV21" s="316">
        <v>1190738.6299999999</v>
      </c>
      <c r="FW21" s="316">
        <v>1233975.8400000001</v>
      </c>
      <c r="FX21" s="316">
        <v>1318558.31</v>
      </c>
      <c r="FY21" s="316"/>
      <c r="FZ21" s="316"/>
      <c r="GA21" s="316"/>
      <c r="GB21" s="316"/>
      <c r="GC21" s="316"/>
      <c r="GD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  <c r="KN21" s="316"/>
      <c r="KO21" s="316"/>
      <c r="KP21" s="316"/>
      <c r="KQ21" s="316"/>
      <c r="KR21" s="316"/>
      <c r="KS21" s="316"/>
      <c r="KT21" s="316"/>
      <c r="KU21" s="316"/>
      <c r="KV21" s="316"/>
      <c r="KW21" s="316"/>
      <c r="KX21" s="316"/>
      <c r="KY21" s="316"/>
      <c r="KZ21" s="316"/>
      <c r="LA21" s="316"/>
      <c r="LB21" s="316"/>
      <c r="LC21" s="316"/>
      <c r="LD21" s="316"/>
      <c r="LE21" s="316"/>
      <c r="LF21" s="316"/>
      <c r="LG21" s="316"/>
      <c r="LH21" s="316"/>
      <c r="LI21" s="316"/>
    </row>
    <row r="22" spans="1:321">
      <c r="D22" s="72">
        <v>7124</v>
      </c>
      <c r="E22" s="76" t="s">
        <v>47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82">
        <v>355827.95</v>
      </c>
      <c r="DW22" s="282">
        <v>952180.44</v>
      </c>
      <c r="DX22" s="282">
        <v>1033743.23</v>
      </c>
      <c r="DY22" s="282">
        <v>883991.79</v>
      </c>
      <c r="DZ22" s="282">
        <v>915942.02</v>
      </c>
      <c r="EA22" s="282">
        <v>985972.68</v>
      </c>
      <c r="EB22" s="282">
        <v>934164.05</v>
      </c>
      <c r="EC22" s="313">
        <v>999629.77</v>
      </c>
      <c r="ED22" s="313">
        <v>1011167.49</v>
      </c>
      <c r="EE22" s="313">
        <v>1121732.3600000001</v>
      </c>
      <c r="EF22" s="313">
        <v>977118.21</v>
      </c>
      <c r="EG22" s="313">
        <v>1791132.27</v>
      </c>
      <c r="EH22" s="316">
        <v>406264.68</v>
      </c>
      <c r="EI22" s="316">
        <v>790255.79</v>
      </c>
      <c r="EJ22" s="316">
        <v>953874.92</v>
      </c>
      <c r="EK22" s="316">
        <v>908568.9</v>
      </c>
      <c r="EL22" s="316">
        <v>1029712.08</v>
      </c>
      <c r="EM22" s="316">
        <v>1020341.6</v>
      </c>
      <c r="EN22" s="316">
        <v>1097911.1399999999</v>
      </c>
      <c r="EO22" s="316">
        <v>1096715.42</v>
      </c>
      <c r="EP22" s="316">
        <v>997714.26</v>
      </c>
      <c r="EQ22" s="316">
        <v>1051502.6599999999</v>
      </c>
      <c r="ER22" s="316">
        <v>553226.5</v>
      </c>
      <c r="ES22" s="316">
        <v>2008464.28</v>
      </c>
      <c r="ET22" s="316">
        <v>305317.27</v>
      </c>
      <c r="EU22" s="316">
        <v>850763.28</v>
      </c>
      <c r="EV22" s="316">
        <v>1091854.18</v>
      </c>
      <c r="EW22" s="316">
        <v>1024094.45</v>
      </c>
      <c r="EX22" s="316">
        <v>941421.76</v>
      </c>
      <c r="EY22" s="316">
        <v>937061.58</v>
      </c>
      <c r="EZ22" s="316">
        <v>1149857.18</v>
      </c>
      <c r="FA22" s="316">
        <v>1150210.73</v>
      </c>
      <c r="FB22" s="316">
        <v>1018064.8</v>
      </c>
      <c r="FC22" s="316">
        <v>998773.49</v>
      </c>
      <c r="FD22" s="316">
        <v>806855.25</v>
      </c>
      <c r="FE22" s="316">
        <v>1546519.43</v>
      </c>
      <c r="FF22" s="316">
        <v>380185.28</v>
      </c>
      <c r="FG22" s="316">
        <v>1035686.38</v>
      </c>
      <c r="FH22" s="316">
        <v>1210812.78</v>
      </c>
      <c r="FI22" s="316">
        <v>1339504.93</v>
      </c>
      <c r="FJ22" s="316">
        <v>906261.75</v>
      </c>
      <c r="FK22" s="316">
        <v>1122699.07</v>
      </c>
      <c r="FL22" s="369">
        <v>1177648.73</v>
      </c>
      <c r="FM22" s="316">
        <v>1134338.8700000001</v>
      </c>
      <c r="FN22" s="316">
        <v>1136086.4099999999</v>
      </c>
      <c r="FO22" s="316">
        <v>1268502.9099999999</v>
      </c>
      <c r="FP22" s="316">
        <v>1172038.0900000001</v>
      </c>
      <c r="FQ22" s="41">
        <v>2329917.5</v>
      </c>
      <c r="FR22" s="316">
        <v>343107</v>
      </c>
      <c r="FS22" s="369">
        <v>1034648.14</v>
      </c>
      <c r="FT22" s="316">
        <v>1128605.58</v>
      </c>
      <c r="FU22" s="316">
        <v>877173.52</v>
      </c>
      <c r="FV22" s="316">
        <v>1012974.46</v>
      </c>
      <c r="FW22" s="316">
        <v>1053553.3899999999</v>
      </c>
      <c r="FX22" s="316">
        <v>1130499.1499999999</v>
      </c>
      <c r="FY22" s="316"/>
      <c r="FZ22" s="316"/>
      <c r="GA22" s="316"/>
      <c r="GB22" s="316"/>
      <c r="GC22" s="316"/>
      <c r="GD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  <c r="KN22" s="316"/>
      <c r="KO22" s="316"/>
      <c r="KP22" s="316"/>
      <c r="KQ22" s="316"/>
      <c r="KR22" s="316"/>
      <c r="KS22" s="316"/>
      <c r="KT22" s="316"/>
      <c r="KU22" s="316"/>
      <c r="KV22" s="316"/>
      <c r="KW22" s="316"/>
      <c r="KX22" s="316"/>
      <c r="KY22" s="316"/>
      <c r="KZ22" s="316"/>
      <c r="LA22" s="316"/>
      <c r="LB22" s="316"/>
      <c r="LC22" s="316"/>
      <c r="LD22" s="316"/>
      <c r="LE22" s="316"/>
      <c r="LF22" s="316"/>
      <c r="LG22" s="316"/>
      <c r="LH22" s="316"/>
      <c r="LI22" s="316"/>
    </row>
    <row r="23" spans="1:321" s="9" customFormat="1">
      <c r="A23" s="118"/>
      <c r="B23" s="118"/>
      <c r="C23" s="118">
        <v>713</v>
      </c>
      <c r="D23" s="118">
        <v>713</v>
      </c>
      <c r="E23" s="119" t="s">
        <v>49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2">+SUM(CX24:CX27)</f>
        <v>987210.26</v>
      </c>
      <c r="CY23" s="121">
        <f t="shared" si="2"/>
        <v>2559133.91</v>
      </c>
      <c r="CZ23" s="121">
        <f t="shared" si="2"/>
        <v>1026658.4100000001</v>
      </c>
      <c r="DA23" s="121">
        <f t="shared" si="2"/>
        <v>1154845.05</v>
      </c>
      <c r="DB23" s="121">
        <f t="shared" si="2"/>
        <v>1020195.28</v>
      </c>
      <c r="DC23" s="121">
        <f t="shared" si="2"/>
        <v>1227617.2</v>
      </c>
      <c r="DD23" s="121">
        <f t="shared" si="2"/>
        <v>1201295.81</v>
      </c>
      <c r="DE23" s="121">
        <f t="shared" si="2"/>
        <v>1330351.8499999999</v>
      </c>
      <c r="DF23" s="121">
        <f t="shared" si="2"/>
        <v>1239112.8199999998</v>
      </c>
      <c r="DG23" s="121">
        <f t="shared" si="2"/>
        <v>1180240.26</v>
      </c>
      <c r="DH23" s="121">
        <f t="shared" si="2"/>
        <v>933354.76</v>
      </c>
      <c r="DI23" s="122">
        <f t="shared" si="2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83">
        <v>567280.62</v>
      </c>
      <c r="DW23" s="283">
        <v>882122.42</v>
      </c>
      <c r="DX23" s="283">
        <v>1021044.04</v>
      </c>
      <c r="DY23" s="283">
        <v>944204.45</v>
      </c>
      <c r="DZ23" s="283">
        <v>1105782.3500000001</v>
      </c>
      <c r="EA23" s="283">
        <v>1267830.2999999998</v>
      </c>
      <c r="EB23" s="283">
        <v>1271362.8700000001</v>
      </c>
      <c r="EC23" s="317">
        <v>1569273.21</v>
      </c>
      <c r="ED23" s="317">
        <v>1230361.76</v>
      </c>
      <c r="EE23" s="317">
        <v>1023354.38</v>
      </c>
      <c r="EF23" s="317">
        <v>998146.17000000016</v>
      </c>
      <c r="EG23" s="317">
        <v>1104794.31</v>
      </c>
      <c r="EH23" s="318">
        <v>579949.69999999995</v>
      </c>
      <c r="EI23" s="318">
        <v>799058.78</v>
      </c>
      <c r="EJ23" s="318">
        <v>1000001.89</v>
      </c>
      <c r="EK23" s="318">
        <v>900446.92</v>
      </c>
      <c r="EL23" s="318">
        <v>1044119.04</v>
      </c>
      <c r="EM23" s="318">
        <v>1380660.13</v>
      </c>
      <c r="EN23" s="318">
        <v>1483988.38</v>
      </c>
      <c r="EO23" s="318">
        <v>1598254.37</v>
      </c>
      <c r="EP23" s="318">
        <v>1300121.74</v>
      </c>
      <c r="EQ23" s="318">
        <v>1269238.77</v>
      </c>
      <c r="ER23" s="318">
        <v>1101076.77</v>
      </c>
      <c r="ES23" s="318">
        <v>1156088.19</v>
      </c>
      <c r="ET23" s="318">
        <v>814937.81</v>
      </c>
      <c r="EU23" s="318">
        <v>993423.94</v>
      </c>
      <c r="EV23" s="318">
        <v>1111103.6599999999</v>
      </c>
      <c r="EW23" s="318">
        <v>1198538.77</v>
      </c>
      <c r="EX23" s="318">
        <v>1382138.78</v>
      </c>
      <c r="EY23" s="318">
        <v>1616613.01</v>
      </c>
      <c r="EZ23" s="318">
        <v>2005608.26</v>
      </c>
      <c r="FA23" s="318">
        <v>1882210.04</v>
      </c>
      <c r="FB23" s="318">
        <v>1545122.56</v>
      </c>
      <c r="FC23" s="318">
        <v>1572482.29</v>
      </c>
      <c r="FD23" s="318">
        <v>1331866.75</v>
      </c>
      <c r="FE23" s="318">
        <v>1446961.78</v>
      </c>
      <c r="FF23" s="318">
        <v>851162.27</v>
      </c>
      <c r="FG23" s="318">
        <v>1041125.3899999999</v>
      </c>
      <c r="FH23" s="318">
        <v>1066481.8799999999</v>
      </c>
      <c r="FI23" s="318">
        <v>1290371.49</v>
      </c>
      <c r="FJ23" s="318">
        <v>1208813.17</v>
      </c>
      <c r="FK23" s="318">
        <v>1252534.6599999999</v>
      </c>
      <c r="FL23" s="370">
        <v>1880947.5899999999</v>
      </c>
      <c r="FM23" s="318">
        <v>1630940.38</v>
      </c>
      <c r="FN23" s="318">
        <v>1570845.07</v>
      </c>
      <c r="FO23" s="318">
        <v>1362143.29</v>
      </c>
      <c r="FP23" s="318">
        <v>1005591.42</v>
      </c>
      <c r="FQ23" s="318">
        <v>1500631.83</v>
      </c>
      <c r="FR23" s="318">
        <v>711811.51</v>
      </c>
      <c r="FS23" s="370">
        <v>845756.92</v>
      </c>
      <c r="FT23" s="318">
        <v>815406.19</v>
      </c>
      <c r="FU23" s="318">
        <v>318936.3</v>
      </c>
      <c r="FV23" s="318">
        <v>469045.42</v>
      </c>
      <c r="FW23" s="318">
        <v>1014921.49</v>
      </c>
      <c r="FX23" s="318">
        <v>867931.48</v>
      </c>
      <c r="FY23" s="318"/>
      <c r="FZ23" s="318"/>
      <c r="GA23" s="318"/>
      <c r="GB23" s="318"/>
      <c r="GC23" s="318"/>
      <c r="GD23" s="318"/>
      <c r="GE23" s="370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C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</row>
    <row r="24" spans="1:321">
      <c r="D24" s="72">
        <v>7131</v>
      </c>
      <c r="E24" s="76" t="s">
        <v>51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82">
        <v>380942.03</v>
      </c>
      <c r="DW24" s="282">
        <v>631592.89</v>
      </c>
      <c r="DX24" s="282">
        <v>739975.56</v>
      </c>
      <c r="DY24" s="282">
        <v>638297.76</v>
      </c>
      <c r="DZ24" s="282">
        <v>757845.38</v>
      </c>
      <c r="EA24" s="282">
        <v>850978.98</v>
      </c>
      <c r="EB24" s="282">
        <v>697704.08</v>
      </c>
      <c r="EC24" s="313">
        <v>818044.48</v>
      </c>
      <c r="ED24" s="313">
        <v>708608.5</v>
      </c>
      <c r="EE24" s="313">
        <v>645709.51</v>
      </c>
      <c r="EF24" s="313">
        <v>608481.81000000006</v>
      </c>
      <c r="EG24" s="313">
        <v>666484.25</v>
      </c>
      <c r="EH24" s="316">
        <v>406775.45</v>
      </c>
      <c r="EI24" s="316">
        <v>535491.67000000004</v>
      </c>
      <c r="EJ24" s="316">
        <v>712341.34</v>
      </c>
      <c r="EK24" s="316">
        <v>635024.81000000006</v>
      </c>
      <c r="EL24" s="316">
        <v>686793.45</v>
      </c>
      <c r="EM24" s="316">
        <v>852501.66</v>
      </c>
      <c r="EN24" s="316">
        <v>827522.72</v>
      </c>
      <c r="EO24" s="316">
        <v>831396.98</v>
      </c>
      <c r="EP24" s="316">
        <v>755364.68</v>
      </c>
      <c r="EQ24" s="316">
        <v>733095.23</v>
      </c>
      <c r="ER24" s="316">
        <v>673442.99</v>
      </c>
      <c r="ES24" s="316"/>
      <c r="ET24" s="316">
        <v>601434.28</v>
      </c>
      <c r="EU24" s="316">
        <v>691468.91</v>
      </c>
      <c r="EV24" s="316">
        <v>825217.16</v>
      </c>
      <c r="EW24" s="316">
        <v>905119.47</v>
      </c>
      <c r="EX24" s="316">
        <v>1028480.47</v>
      </c>
      <c r="EY24" s="316">
        <v>1159205.33</v>
      </c>
      <c r="EZ24" s="316">
        <v>1239204.8400000001</v>
      </c>
      <c r="FA24" s="316">
        <v>1077861.3</v>
      </c>
      <c r="FB24" s="316">
        <v>936074.99</v>
      </c>
      <c r="FC24" s="316">
        <v>1054918.45</v>
      </c>
      <c r="FD24" s="316">
        <v>888912.28</v>
      </c>
      <c r="FE24" s="316">
        <v>977871.81</v>
      </c>
      <c r="FF24" s="316">
        <v>649124.48</v>
      </c>
      <c r="FG24" s="316">
        <v>818776.7</v>
      </c>
      <c r="FH24" s="316">
        <v>802029.06</v>
      </c>
      <c r="FI24" s="316">
        <v>949723.87</v>
      </c>
      <c r="FJ24" s="316">
        <v>855493.95</v>
      </c>
      <c r="FK24" s="316">
        <v>789796.19</v>
      </c>
      <c r="FL24" s="369">
        <v>1036831.79</v>
      </c>
      <c r="FM24" s="316">
        <v>732732.78</v>
      </c>
      <c r="FN24" s="316">
        <v>909857.41</v>
      </c>
      <c r="FO24" s="316">
        <v>855972.58</v>
      </c>
      <c r="FP24" s="316">
        <v>669844.34</v>
      </c>
      <c r="FQ24" s="316">
        <v>1007388.81</v>
      </c>
      <c r="FR24" s="316">
        <v>562336.23</v>
      </c>
      <c r="FS24" s="369">
        <v>652056.92000000004</v>
      </c>
      <c r="FT24" s="316">
        <v>648063.07999999996</v>
      </c>
      <c r="FU24" s="316">
        <v>281109.94</v>
      </c>
      <c r="FV24" s="316">
        <v>389225.04</v>
      </c>
      <c r="FW24" s="316">
        <v>765387.09</v>
      </c>
      <c r="FX24" s="316">
        <v>605742.65</v>
      </c>
      <c r="FY24" s="316"/>
      <c r="FZ24" s="316"/>
      <c r="GA24" s="316"/>
      <c r="GB24" s="316"/>
      <c r="GC24" s="316"/>
      <c r="GD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  <c r="KN24" s="316"/>
      <c r="KO24" s="316"/>
      <c r="KP24" s="316"/>
      <c r="KQ24" s="316"/>
      <c r="KR24" s="316"/>
      <c r="KS24" s="316"/>
      <c r="KT24" s="316"/>
      <c r="KU24" s="316"/>
      <c r="KV24" s="316"/>
      <c r="KW24" s="316"/>
      <c r="KX24" s="316"/>
      <c r="KY24" s="316"/>
      <c r="KZ24" s="316"/>
      <c r="LA24" s="316"/>
      <c r="LB24" s="316"/>
      <c r="LC24" s="316"/>
      <c r="LD24" s="316"/>
      <c r="LE24" s="316"/>
      <c r="LF24" s="316"/>
      <c r="LG24" s="316"/>
      <c r="LH24" s="316"/>
      <c r="LI24" s="316"/>
    </row>
    <row r="25" spans="1:321">
      <c r="D25" s="72">
        <v>7132</v>
      </c>
      <c r="E25" s="76" t="s">
        <v>53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82">
        <v>79163.77</v>
      </c>
      <c r="DW25" s="282">
        <v>142203.88</v>
      </c>
      <c r="DX25" s="282">
        <v>146342.34</v>
      </c>
      <c r="DY25" s="282">
        <v>117644.98</v>
      </c>
      <c r="DZ25" s="282">
        <v>112776.17</v>
      </c>
      <c r="EA25" s="282">
        <v>150552.07999999999</v>
      </c>
      <c r="EB25" s="282">
        <v>121501.41</v>
      </c>
      <c r="EC25" s="313">
        <v>94957.83</v>
      </c>
      <c r="ED25" s="313">
        <v>114550.7</v>
      </c>
      <c r="EE25" s="313">
        <v>105515.84</v>
      </c>
      <c r="EF25" s="313">
        <v>124638.63</v>
      </c>
      <c r="EG25" s="313">
        <v>128155.98</v>
      </c>
      <c r="EH25" s="316">
        <v>67122.44</v>
      </c>
      <c r="EI25" s="316">
        <v>89824.72</v>
      </c>
      <c r="EJ25" s="316">
        <v>123908.06</v>
      </c>
      <c r="EK25" s="316">
        <v>113328.83</v>
      </c>
      <c r="EL25" s="316">
        <v>102269.66</v>
      </c>
      <c r="EM25" s="316">
        <v>124251.74</v>
      </c>
      <c r="EN25" s="316">
        <v>111124.49</v>
      </c>
      <c r="EO25" s="316">
        <v>77883.14</v>
      </c>
      <c r="EP25" s="316">
        <v>117081.53</v>
      </c>
      <c r="EQ25" s="316">
        <v>126411.14</v>
      </c>
      <c r="ER25" s="316">
        <v>108010.69</v>
      </c>
      <c r="ES25" s="316"/>
      <c r="ET25" s="316">
        <v>93434.6</v>
      </c>
      <c r="EU25" s="316">
        <v>109385.74</v>
      </c>
      <c r="EV25" s="316">
        <v>120777.01</v>
      </c>
      <c r="EW25" s="316">
        <v>107766.04</v>
      </c>
      <c r="EX25" s="316">
        <v>105374.49</v>
      </c>
      <c r="EY25" s="316">
        <v>116225.41</v>
      </c>
      <c r="EZ25" s="316">
        <v>115266.9</v>
      </c>
      <c r="FA25" s="316">
        <v>79847.83</v>
      </c>
      <c r="FB25" s="316">
        <v>98906.81</v>
      </c>
      <c r="FC25" s="316">
        <v>105125.41</v>
      </c>
      <c r="FD25" s="316">
        <v>116947.51</v>
      </c>
      <c r="FE25" s="316">
        <v>138092.62</v>
      </c>
      <c r="FF25" s="316">
        <v>64695</v>
      </c>
      <c r="FG25" s="316">
        <v>85955.36</v>
      </c>
      <c r="FH25" s="316">
        <v>106907.98</v>
      </c>
      <c r="FI25" s="316">
        <v>128950.69</v>
      </c>
      <c r="FJ25" s="316">
        <v>89857.44</v>
      </c>
      <c r="FK25" s="316">
        <v>90814.91</v>
      </c>
      <c r="FL25" s="369">
        <v>102054.51</v>
      </c>
      <c r="FM25" s="316">
        <v>79880.09</v>
      </c>
      <c r="FN25" s="316">
        <v>81168.460000000006</v>
      </c>
      <c r="FO25" s="316">
        <v>104547.82</v>
      </c>
      <c r="FP25" s="316">
        <v>92140.81</v>
      </c>
      <c r="FQ25" s="316">
        <v>119313.41</v>
      </c>
      <c r="FR25" s="316">
        <v>59543.27</v>
      </c>
      <c r="FS25" s="369">
        <v>103685.1</v>
      </c>
      <c r="FT25" s="316">
        <v>69007.199999999997</v>
      </c>
      <c r="FU25" s="316">
        <v>21455.99</v>
      </c>
      <c r="FV25" s="316">
        <v>33883.980000000003</v>
      </c>
      <c r="FW25" s="316">
        <v>91069.119999999995</v>
      </c>
      <c r="FX25" s="316">
        <v>71333.899999999994</v>
      </c>
      <c r="FY25" s="316"/>
      <c r="FZ25" s="316"/>
      <c r="GA25" s="316"/>
      <c r="GB25" s="316"/>
      <c r="GC25" s="316"/>
      <c r="GD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  <c r="KN25" s="316"/>
      <c r="KO25" s="316"/>
      <c r="KP25" s="316"/>
      <c r="KQ25" s="316"/>
      <c r="KR25" s="316"/>
      <c r="KS25" s="316"/>
      <c r="KT25" s="316"/>
      <c r="KU25" s="316"/>
      <c r="KV25" s="316"/>
      <c r="KW25" s="316"/>
      <c r="KX25" s="316"/>
      <c r="KY25" s="316"/>
      <c r="KZ25" s="316"/>
      <c r="LA25" s="316"/>
      <c r="LB25" s="316"/>
      <c r="LC25" s="316"/>
      <c r="LD25" s="316"/>
      <c r="LE25" s="316"/>
      <c r="LF25" s="316"/>
      <c r="LG25" s="316"/>
      <c r="LH25" s="316"/>
      <c r="LI25" s="316"/>
    </row>
    <row r="26" spans="1:321">
      <c r="D26" s="72">
        <v>7133</v>
      </c>
      <c r="E26" s="76" t="s">
        <v>55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82">
        <v>17074.490000000002</v>
      </c>
      <c r="DW26" s="282">
        <v>22967.040000000001</v>
      </c>
      <c r="DX26" s="282">
        <v>26715.42</v>
      </c>
      <c r="DY26" s="282">
        <v>27081.02</v>
      </c>
      <c r="DZ26" s="282">
        <v>55185.38</v>
      </c>
      <c r="EA26" s="282">
        <v>105249.26</v>
      </c>
      <c r="EB26" s="282">
        <v>247068.31</v>
      </c>
      <c r="EC26" s="313">
        <v>383280.64000000001</v>
      </c>
      <c r="ED26" s="313">
        <v>194602.14</v>
      </c>
      <c r="EE26" s="313">
        <v>70791.399999999994</v>
      </c>
      <c r="EF26" s="313">
        <v>30364.41</v>
      </c>
      <c r="EG26" s="313">
        <v>18179.259999999998</v>
      </c>
      <c r="EH26" s="316">
        <v>17936.740000000002</v>
      </c>
      <c r="EI26" s="316">
        <v>29045.1</v>
      </c>
      <c r="EJ26" s="316">
        <v>29271.49</v>
      </c>
      <c r="EK26" s="316">
        <v>28676.27</v>
      </c>
      <c r="EL26" s="316">
        <v>54945.86</v>
      </c>
      <c r="EM26" s="316">
        <v>136681.21</v>
      </c>
      <c r="EN26" s="316">
        <v>303933.09000000003</v>
      </c>
      <c r="EO26" s="316">
        <v>401179.76</v>
      </c>
      <c r="EP26" s="316">
        <v>204730.39</v>
      </c>
      <c r="EQ26" s="316">
        <v>92200</v>
      </c>
      <c r="ER26" s="316">
        <v>36222.43</v>
      </c>
      <c r="ES26" s="316"/>
      <c r="ET26" s="316">
        <v>21633.83</v>
      </c>
      <c r="EU26" s="316">
        <v>24453.21</v>
      </c>
      <c r="EV26" s="316">
        <v>30364.14</v>
      </c>
      <c r="EW26" s="316">
        <v>45135.75</v>
      </c>
      <c r="EX26" s="316">
        <v>73298.429999999993</v>
      </c>
      <c r="EY26" s="316">
        <v>154167.12</v>
      </c>
      <c r="EZ26" s="316">
        <v>354192.61</v>
      </c>
      <c r="FA26" s="316">
        <v>425912.93</v>
      </c>
      <c r="FB26" s="316">
        <v>234762.1</v>
      </c>
      <c r="FC26" s="316">
        <v>119042.18</v>
      </c>
      <c r="FD26" s="316">
        <v>76747.570000000007</v>
      </c>
      <c r="FE26" s="316">
        <v>29512.58</v>
      </c>
      <c r="FF26" s="316">
        <v>24775.52</v>
      </c>
      <c r="FG26" s="316">
        <v>28443.63</v>
      </c>
      <c r="FH26" s="316">
        <v>40268.589999999997</v>
      </c>
      <c r="FI26" s="316">
        <v>55742.67</v>
      </c>
      <c r="FJ26" s="316">
        <v>91165.22</v>
      </c>
      <c r="FK26" s="316">
        <v>178796.84</v>
      </c>
      <c r="FL26" s="369">
        <v>429493.67</v>
      </c>
      <c r="FM26" s="316">
        <v>521117.38</v>
      </c>
      <c r="FN26" s="316">
        <v>298489.8</v>
      </c>
      <c r="FO26" s="316">
        <v>140326.67000000001</v>
      </c>
      <c r="FP26" s="316">
        <v>59224.28</v>
      </c>
      <c r="FQ26" s="316">
        <v>44087.08</v>
      </c>
      <c r="FR26" s="316">
        <v>32221.24</v>
      </c>
      <c r="FS26" s="369">
        <v>34709.39</v>
      </c>
      <c r="FT26" s="316">
        <v>29392.97</v>
      </c>
      <c r="FU26" s="316">
        <v>3187.51</v>
      </c>
      <c r="FV26" s="316">
        <v>915.94</v>
      </c>
      <c r="FW26" s="316">
        <v>11909.77</v>
      </c>
      <c r="FX26" s="316">
        <v>29181.17</v>
      </c>
      <c r="FY26" s="316"/>
      <c r="FZ26" s="316"/>
      <c r="GA26" s="316"/>
      <c r="GB26" s="316"/>
      <c r="GC26" s="316"/>
      <c r="GD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  <c r="KN26" s="316"/>
      <c r="KO26" s="316"/>
      <c r="KP26" s="316"/>
      <c r="KQ26" s="316"/>
      <c r="KR26" s="316"/>
      <c r="KS26" s="316"/>
      <c r="KT26" s="316"/>
      <c r="KU26" s="316"/>
      <c r="KV26" s="316"/>
      <c r="KW26" s="316"/>
      <c r="KX26" s="316"/>
      <c r="KY26" s="316"/>
      <c r="KZ26" s="316"/>
      <c r="LA26" s="316"/>
      <c r="LB26" s="316"/>
      <c r="LC26" s="316"/>
      <c r="LD26" s="316"/>
      <c r="LE26" s="316"/>
      <c r="LF26" s="316"/>
      <c r="LG26" s="316"/>
      <c r="LH26" s="316"/>
      <c r="LI26" s="316"/>
    </row>
    <row r="27" spans="1:321">
      <c r="D27" s="72">
        <v>7136</v>
      </c>
      <c r="E27" s="76" t="s">
        <v>61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82">
        <v>90100.33</v>
      </c>
      <c r="DW27" s="282">
        <v>85358.61</v>
      </c>
      <c r="DX27" s="282">
        <v>108010.72</v>
      </c>
      <c r="DY27" s="282">
        <v>161180.69</v>
      </c>
      <c r="DZ27" s="282">
        <v>179975.42</v>
      </c>
      <c r="EA27" s="282">
        <v>161049.98000000001</v>
      </c>
      <c r="EB27" s="282">
        <v>205089.07</v>
      </c>
      <c r="EC27" s="313">
        <v>272990.26</v>
      </c>
      <c r="ED27" s="313">
        <v>212600.42</v>
      </c>
      <c r="EE27" s="313">
        <v>201337.63</v>
      </c>
      <c r="EF27" s="313">
        <v>234661.32</v>
      </c>
      <c r="EG27" s="313">
        <v>291974.82</v>
      </c>
      <c r="EH27" s="316">
        <v>88115.07</v>
      </c>
      <c r="EI27" s="316">
        <v>117852.68</v>
      </c>
      <c r="EJ27" s="316">
        <v>93526.63</v>
      </c>
      <c r="EK27" s="316">
        <v>123417.01</v>
      </c>
      <c r="EL27" s="316">
        <v>135486.6</v>
      </c>
      <c r="EM27" s="316">
        <v>225998.71</v>
      </c>
      <c r="EN27" s="316">
        <v>208494.23</v>
      </c>
      <c r="EO27" s="316">
        <v>264663.5</v>
      </c>
      <c r="EP27" s="316">
        <v>222945.14</v>
      </c>
      <c r="EQ27" s="316">
        <v>259930.36</v>
      </c>
      <c r="ER27" s="316">
        <v>257165.18</v>
      </c>
      <c r="ES27" s="316"/>
      <c r="ET27" s="316">
        <v>98435.1</v>
      </c>
      <c r="EU27" s="316">
        <v>168116.08</v>
      </c>
      <c r="EV27" s="316">
        <v>134745.35</v>
      </c>
      <c r="EW27" s="316">
        <v>140517.51</v>
      </c>
      <c r="EX27" s="316">
        <v>174985.39</v>
      </c>
      <c r="EY27" s="316">
        <v>187015.15</v>
      </c>
      <c r="EZ27" s="316">
        <v>296943.90999999997</v>
      </c>
      <c r="FA27" s="316">
        <v>298587.98</v>
      </c>
      <c r="FB27" s="316">
        <v>275378.65999999997</v>
      </c>
      <c r="FC27" s="316">
        <v>293396.25</v>
      </c>
      <c r="FD27" s="316">
        <v>249259.39</v>
      </c>
      <c r="FE27" s="316">
        <v>301484.77</v>
      </c>
      <c r="FF27" s="316">
        <v>112567.27</v>
      </c>
      <c r="FG27" s="316">
        <v>107949.7</v>
      </c>
      <c r="FH27" s="316">
        <v>117276.25</v>
      </c>
      <c r="FI27" s="316">
        <v>155954.26</v>
      </c>
      <c r="FJ27" s="316">
        <v>172296.56</v>
      </c>
      <c r="FK27" s="316">
        <v>193126.72</v>
      </c>
      <c r="FL27" s="369">
        <v>312567.62</v>
      </c>
      <c r="FM27" s="316">
        <v>297210.13</v>
      </c>
      <c r="FN27" s="316">
        <v>281329.40000000002</v>
      </c>
      <c r="FO27" s="316">
        <v>261296.22</v>
      </c>
      <c r="FP27" s="316">
        <v>184381.99</v>
      </c>
      <c r="FQ27" s="316">
        <v>329842.53000000003</v>
      </c>
      <c r="FR27" s="316">
        <v>57710.77</v>
      </c>
      <c r="FS27" s="369">
        <v>55305.51</v>
      </c>
      <c r="FT27" s="316">
        <v>68942.94</v>
      </c>
      <c r="FU27" s="316">
        <v>13182.86</v>
      </c>
      <c r="FV27" s="316">
        <v>45020.46</v>
      </c>
      <c r="FW27" s="316">
        <v>146555.51</v>
      </c>
      <c r="FX27" s="316">
        <v>161673.76</v>
      </c>
      <c r="FY27" s="316"/>
      <c r="FZ27" s="316"/>
      <c r="GA27" s="316"/>
      <c r="GB27" s="316"/>
      <c r="GC27" s="316"/>
      <c r="GD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  <c r="KN27" s="316"/>
      <c r="KO27" s="316"/>
      <c r="KP27" s="316"/>
      <c r="KQ27" s="316"/>
      <c r="KR27" s="316"/>
      <c r="KS27" s="316"/>
      <c r="KT27" s="316"/>
      <c r="KU27" s="316"/>
      <c r="KV27" s="316"/>
      <c r="KW27" s="316"/>
      <c r="KX27" s="316"/>
      <c r="KY27" s="316"/>
      <c r="KZ27" s="316"/>
      <c r="LA27" s="316"/>
      <c r="LB27" s="316"/>
      <c r="LC27" s="316"/>
      <c r="LD27" s="316"/>
      <c r="LE27" s="316"/>
      <c r="LF27" s="316"/>
      <c r="LG27" s="316"/>
      <c r="LH27" s="316"/>
      <c r="LI27" s="316"/>
    </row>
    <row r="28" spans="1:321" s="9" customFormat="1">
      <c r="A28" s="118"/>
      <c r="B28" s="118"/>
      <c r="C28" s="118">
        <v>714</v>
      </c>
      <c r="D28" s="118">
        <v>714</v>
      </c>
      <c r="E28" s="119" t="s">
        <v>63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3">+SUM(CX29:CX34)</f>
        <v>1287580.6800000002</v>
      </c>
      <c r="CY28" s="121">
        <f t="shared" si="3"/>
        <v>715085.05</v>
      </c>
      <c r="CZ28" s="121">
        <f t="shared" si="3"/>
        <v>890846.15</v>
      </c>
      <c r="DA28" s="121">
        <f t="shared" si="3"/>
        <v>876230.8</v>
      </c>
      <c r="DB28" s="121">
        <f t="shared" si="3"/>
        <v>1494813.69</v>
      </c>
      <c r="DC28" s="121">
        <f t="shared" si="3"/>
        <v>1663478.84</v>
      </c>
      <c r="DD28" s="121">
        <f t="shared" si="3"/>
        <v>1730168.3699999999</v>
      </c>
      <c r="DE28" s="121">
        <f t="shared" si="3"/>
        <v>1561341.1400000001</v>
      </c>
      <c r="DF28" s="121">
        <f t="shared" si="3"/>
        <v>1413088.9</v>
      </c>
      <c r="DG28" s="121">
        <f t="shared" si="3"/>
        <v>2751386.49</v>
      </c>
      <c r="DH28" s="121">
        <f t="shared" si="3"/>
        <v>1144837.4099999999</v>
      </c>
      <c r="DI28" s="122">
        <f t="shared" si="3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83">
        <v>1625009.97</v>
      </c>
      <c r="DW28" s="283">
        <v>1267094.5</v>
      </c>
      <c r="DX28" s="283">
        <v>1342211.4000000001</v>
      </c>
      <c r="DY28" s="283">
        <v>1888588.55</v>
      </c>
      <c r="DZ28" s="283">
        <v>1395110.23</v>
      </c>
      <c r="EA28" s="283">
        <v>1812519.24</v>
      </c>
      <c r="EB28" s="283">
        <v>2714766.86</v>
      </c>
      <c r="EC28" s="317">
        <v>52525267.219999999</v>
      </c>
      <c r="ED28" s="317">
        <v>2386999.67</v>
      </c>
      <c r="EE28" s="317">
        <v>2766199.72</v>
      </c>
      <c r="EF28" s="317">
        <v>1672980.56</v>
      </c>
      <c r="EG28" s="317">
        <v>2546774.3800000004</v>
      </c>
      <c r="EH28" s="318">
        <v>1745843.13</v>
      </c>
      <c r="EI28" s="318">
        <v>1266650.8400000001</v>
      </c>
      <c r="EJ28" s="318">
        <v>1508161.35</v>
      </c>
      <c r="EK28" s="318">
        <v>1901163.79</v>
      </c>
      <c r="EL28" s="318">
        <v>1513570.26</v>
      </c>
      <c r="EM28" s="318">
        <v>830213.16</v>
      </c>
      <c r="EN28" s="318">
        <v>1705945.14</v>
      </c>
      <c r="EO28" s="318">
        <v>1608311.46</v>
      </c>
      <c r="EP28" s="318">
        <v>1107710.8999999999</v>
      </c>
      <c r="EQ28" s="318">
        <v>1997706.83</v>
      </c>
      <c r="ER28" s="318">
        <v>793640.92</v>
      </c>
      <c r="ES28" s="318">
        <v>2988857.35</v>
      </c>
      <c r="ET28" s="318">
        <v>1774503.57</v>
      </c>
      <c r="EU28" s="318">
        <v>1885893.46</v>
      </c>
      <c r="EV28" s="318">
        <v>2001213.06</v>
      </c>
      <c r="EW28" s="318">
        <v>2389766.7799999998</v>
      </c>
      <c r="EX28" s="318">
        <v>1530724.52</v>
      </c>
      <c r="EY28" s="318">
        <v>2860047.35</v>
      </c>
      <c r="EZ28" s="318">
        <v>3039336.91</v>
      </c>
      <c r="FA28" s="318">
        <v>1937135.94</v>
      </c>
      <c r="FB28" s="318">
        <v>1933671.64</v>
      </c>
      <c r="FC28" s="318">
        <v>2347083.83</v>
      </c>
      <c r="FD28" s="318">
        <v>2034357.41</v>
      </c>
      <c r="FE28" s="318">
        <v>2685804.61</v>
      </c>
      <c r="FF28" s="318">
        <v>2315003.25</v>
      </c>
      <c r="FG28" s="318">
        <v>1541397.86</v>
      </c>
      <c r="FH28" s="318">
        <v>2408517.5</v>
      </c>
      <c r="FI28" s="318">
        <v>3310133.38</v>
      </c>
      <c r="FJ28" s="318">
        <v>1792591.2</v>
      </c>
      <c r="FK28" s="318">
        <v>2081141.31</v>
      </c>
      <c r="FL28" s="370">
        <v>2697450.35</v>
      </c>
      <c r="FM28" s="318">
        <v>1985377.1099999999</v>
      </c>
      <c r="FN28" s="318">
        <v>2352827.11</v>
      </c>
      <c r="FO28" s="318">
        <v>2477150.35</v>
      </c>
      <c r="FP28" s="318">
        <v>1582634.86</v>
      </c>
      <c r="FQ28" s="318">
        <v>3693530.67</v>
      </c>
      <c r="FR28" s="318">
        <v>2226726.9300000002</v>
      </c>
      <c r="FS28" s="370">
        <v>2200614.79</v>
      </c>
      <c r="FT28" s="318">
        <v>1317967.9099999999</v>
      </c>
      <c r="FU28" s="318">
        <v>1597851.36</v>
      </c>
      <c r="FV28" s="318">
        <v>1673853.74</v>
      </c>
      <c r="FW28" s="318">
        <v>2752546.68</v>
      </c>
      <c r="FX28" s="318">
        <v>2600399.91</v>
      </c>
      <c r="FY28" s="318"/>
      <c r="FZ28" s="318"/>
      <c r="GA28" s="318"/>
      <c r="GB28" s="318"/>
      <c r="GC28" s="318"/>
      <c r="GD28" s="318"/>
      <c r="GE28" s="370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</row>
    <row r="29" spans="1:321" ht="30">
      <c r="D29" s="72">
        <v>7141</v>
      </c>
      <c r="E29" s="76" t="s">
        <v>65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82">
        <v>16922.66</v>
      </c>
      <c r="DW29" s="282">
        <v>24761.88</v>
      </c>
      <c r="DX29" s="282">
        <v>40454.300000000003</v>
      </c>
      <c r="DY29" s="282">
        <v>28670.81</v>
      </c>
      <c r="DZ29" s="282">
        <v>112730.53</v>
      </c>
      <c r="EA29" s="282">
        <v>72255.11</v>
      </c>
      <c r="EB29" s="282">
        <v>64500.49</v>
      </c>
      <c r="EC29" s="313">
        <v>96171.13</v>
      </c>
      <c r="ED29" s="313">
        <v>53814.879999999997</v>
      </c>
      <c r="EE29" s="313">
        <v>61203.82</v>
      </c>
      <c r="EF29" s="313">
        <v>72483.73</v>
      </c>
      <c r="EG29" s="313">
        <v>118273.46</v>
      </c>
      <c r="EH29" s="316"/>
      <c r="EI29" s="316">
        <v>4825.2299999999996</v>
      </c>
      <c r="EJ29" s="316">
        <v>39152.15</v>
      </c>
      <c r="EK29" s="316">
        <v>81193.86</v>
      </c>
      <c r="EL29" s="316">
        <v>65558.350000000006</v>
      </c>
      <c r="EM29" s="316">
        <v>66880.78</v>
      </c>
      <c r="EN29" s="316">
        <v>65651.399999999994</v>
      </c>
      <c r="EO29" s="316">
        <v>67904.44</v>
      </c>
      <c r="EP29" s="316">
        <v>81157.73</v>
      </c>
      <c r="EQ29" s="316">
        <v>64320.84</v>
      </c>
      <c r="ER29" s="316">
        <v>75525.88</v>
      </c>
      <c r="ES29" s="316"/>
      <c r="ET29" s="316">
        <v>29715.1</v>
      </c>
      <c r="EU29" s="316">
        <v>46180.29</v>
      </c>
      <c r="EV29" s="316">
        <v>18063.61</v>
      </c>
      <c r="EW29" s="316">
        <v>83410.44</v>
      </c>
      <c r="EX29" s="316">
        <v>66835.44</v>
      </c>
      <c r="EY29" s="316">
        <v>101713.07</v>
      </c>
      <c r="EZ29" s="316">
        <v>104118.29</v>
      </c>
      <c r="FA29" s="316">
        <v>118234.07</v>
      </c>
      <c r="FB29" s="316">
        <v>81006.02</v>
      </c>
      <c r="FC29" s="316">
        <v>57855.839999999997</v>
      </c>
      <c r="FD29" s="316">
        <v>90637.37</v>
      </c>
      <c r="FE29" s="316">
        <v>149714.78</v>
      </c>
      <c r="FF29" s="316">
        <v>5596.5</v>
      </c>
      <c r="FG29" s="316">
        <v>10696.96</v>
      </c>
      <c r="FH29" s="316">
        <v>76041.279999999999</v>
      </c>
      <c r="FI29" s="316">
        <v>41798.769999999997</v>
      </c>
      <c r="FJ29" s="316">
        <v>88788.45</v>
      </c>
      <c r="FK29" s="316">
        <v>110473.68</v>
      </c>
      <c r="FL29" s="369">
        <v>103362.04</v>
      </c>
      <c r="FM29" s="316">
        <v>105693.82</v>
      </c>
      <c r="FN29" s="316">
        <v>106555.2</v>
      </c>
      <c r="FO29" s="316">
        <v>95661.45</v>
      </c>
      <c r="FP29" s="316">
        <v>81294.649999999994</v>
      </c>
      <c r="FQ29" s="316">
        <v>139471.48000000001</v>
      </c>
      <c r="FR29" s="316">
        <v>12379.87</v>
      </c>
      <c r="FS29" s="369">
        <v>97907.71</v>
      </c>
      <c r="FT29" s="316">
        <v>52092.02</v>
      </c>
      <c r="FU29" s="316">
        <v>14342.89</v>
      </c>
      <c r="FV29" s="316">
        <v>87152.16</v>
      </c>
      <c r="FW29" s="316">
        <v>81348.72</v>
      </c>
      <c r="FX29" s="316">
        <v>109642.98</v>
      </c>
      <c r="FY29" s="316"/>
      <c r="FZ29" s="316"/>
      <c r="GA29" s="316"/>
      <c r="GB29" s="316"/>
      <c r="GC29" s="316"/>
      <c r="GD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  <c r="KN29" s="316"/>
      <c r="KO29" s="316"/>
      <c r="KP29" s="316"/>
      <c r="KQ29" s="316"/>
      <c r="KR29" s="316"/>
      <c r="KS29" s="316"/>
      <c r="KT29" s="316"/>
      <c r="KU29" s="316"/>
      <c r="KV29" s="316"/>
      <c r="KW29" s="316"/>
      <c r="KX29" s="316"/>
      <c r="KY29" s="316"/>
      <c r="KZ29" s="316"/>
      <c r="LA29" s="316"/>
      <c r="LB29" s="316"/>
      <c r="LC29" s="316"/>
      <c r="LD29" s="316"/>
      <c r="LE29" s="316"/>
      <c r="LF29" s="316"/>
      <c r="LG29" s="316"/>
      <c r="LH29" s="316"/>
      <c r="LI29" s="316"/>
    </row>
    <row r="30" spans="1:321" ht="30">
      <c r="D30" s="72">
        <v>7142</v>
      </c>
      <c r="E30" s="76" t="s">
        <v>67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82">
        <v>164180.07999999999</v>
      </c>
      <c r="DW30" s="282">
        <v>112295.88</v>
      </c>
      <c r="DX30" s="282">
        <v>67805.72</v>
      </c>
      <c r="DY30" s="282">
        <v>117301.47</v>
      </c>
      <c r="DZ30" s="282">
        <v>153164.76</v>
      </c>
      <c r="EA30" s="282">
        <v>279278</v>
      </c>
      <c r="EB30" s="282">
        <v>344846.57</v>
      </c>
      <c r="EC30" s="313">
        <v>331321.89</v>
      </c>
      <c r="ED30" s="313">
        <v>92161.71</v>
      </c>
      <c r="EE30" s="313">
        <v>218226.67</v>
      </c>
      <c r="EF30" s="313">
        <v>223645.42</v>
      </c>
      <c r="EG30" s="313">
        <v>841049.32</v>
      </c>
      <c r="EH30" s="316"/>
      <c r="EI30" s="316">
        <v>126900.05</v>
      </c>
      <c r="EJ30" s="316">
        <v>102017.26</v>
      </c>
      <c r="EK30" s="316">
        <v>133967.31</v>
      </c>
      <c r="EL30" s="316">
        <v>127991.58</v>
      </c>
      <c r="EM30" s="316">
        <v>272840.27</v>
      </c>
      <c r="EN30" s="316">
        <v>382081.72</v>
      </c>
      <c r="EO30" s="316">
        <v>275535.38</v>
      </c>
      <c r="EP30" s="316">
        <v>90798.52</v>
      </c>
      <c r="EQ30" s="316">
        <v>438426.96</v>
      </c>
      <c r="ER30" s="316">
        <v>377340.14</v>
      </c>
      <c r="ES30" s="316"/>
      <c r="ET30" s="316">
        <v>120406.14</v>
      </c>
      <c r="EU30" s="316">
        <v>138658.04999999999</v>
      </c>
      <c r="EV30" s="316">
        <v>485233.25</v>
      </c>
      <c r="EW30" s="316">
        <v>85828.09</v>
      </c>
      <c r="EX30" s="316">
        <v>283390.12</v>
      </c>
      <c r="EY30" s="316">
        <v>262222.99</v>
      </c>
      <c r="EZ30" s="316">
        <v>403048.88</v>
      </c>
      <c r="FA30" s="316">
        <v>378574.18</v>
      </c>
      <c r="FB30" s="316">
        <v>265996.12</v>
      </c>
      <c r="FC30" s="316">
        <v>294470.17</v>
      </c>
      <c r="FD30" s="316">
        <v>250272.14</v>
      </c>
      <c r="FE30" s="316">
        <v>908698.35</v>
      </c>
      <c r="FF30" s="316">
        <v>111165.46</v>
      </c>
      <c r="FG30" s="316">
        <v>101009.27</v>
      </c>
      <c r="FH30" s="316">
        <v>694197.59</v>
      </c>
      <c r="FI30" s="316">
        <v>315889.09000000003</v>
      </c>
      <c r="FJ30" s="316">
        <v>290980.86</v>
      </c>
      <c r="FK30" s="316">
        <v>135939.44</v>
      </c>
      <c r="FL30" s="369">
        <v>445502.71999999997</v>
      </c>
      <c r="FM30" s="316">
        <v>356375.46</v>
      </c>
      <c r="FN30" s="316">
        <v>240201.78</v>
      </c>
      <c r="FO30" s="316">
        <v>184381.28</v>
      </c>
      <c r="FP30" s="316" t="s">
        <v>780</v>
      </c>
      <c r="FQ30" s="316">
        <v>979690.53</v>
      </c>
      <c r="FR30" s="316">
        <v>126343.77</v>
      </c>
      <c r="FS30" s="369">
        <v>175288.1</v>
      </c>
      <c r="FT30" s="316">
        <v>73729.09</v>
      </c>
      <c r="FU30" s="316">
        <v>146244.51</v>
      </c>
      <c r="FV30" s="316">
        <v>524686.37</v>
      </c>
      <c r="FW30" s="316">
        <v>614436.35</v>
      </c>
      <c r="FX30" s="316">
        <v>370732.68</v>
      </c>
      <c r="FY30" s="316"/>
      <c r="FZ30" s="316"/>
      <c r="GA30" s="316"/>
      <c r="GB30" s="316"/>
      <c r="GC30" s="316"/>
      <c r="GD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  <c r="KN30" s="316"/>
      <c r="KO30" s="316"/>
      <c r="KP30" s="316"/>
      <c r="KQ30" s="316"/>
      <c r="KR30" s="316"/>
      <c r="KS30" s="316"/>
      <c r="KT30" s="316"/>
      <c r="KU30" s="316"/>
      <c r="KV30" s="316"/>
      <c r="KW30" s="316"/>
      <c r="KX30" s="316"/>
      <c r="KY30" s="316"/>
      <c r="KZ30" s="316"/>
      <c r="LA30" s="316"/>
      <c r="LB30" s="316"/>
      <c r="LC30" s="316"/>
      <c r="LD30" s="316"/>
      <c r="LE30" s="316"/>
      <c r="LF30" s="316"/>
      <c r="LG30" s="316"/>
      <c r="LH30" s="316"/>
      <c r="LI30" s="316"/>
    </row>
    <row r="31" spans="1:321">
      <c r="D31" s="72">
        <v>7143</v>
      </c>
      <c r="E31" s="76" t="s">
        <v>69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82">
        <v>4609.49</v>
      </c>
      <c r="DW31" s="282">
        <v>5593.41</v>
      </c>
      <c r="DX31" s="282">
        <v>24780.14</v>
      </c>
      <c r="DY31" s="282">
        <v>5563.09</v>
      </c>
      <c r="DZ31" s="282">
        <v>6386.11</v>
      </c>
      <c r="EA31" s="282">
        <v>15939.31</v>
      </c>
      <c r="EB31" s="282">
        <v>15760.83</v>
      </c>
      <c r="EC31" s="313">
        <v>19011.66</v>
      </c>
      <c r="ED31" s="313">
        <v>13015.33</v>
      </c>
      <c r="EE31" s="313">
        <v>84448.33</v>
      </c>
      <c r="EF31" s="313">
        <v>36746.82</v>
      </c>
      <c r="EG31" s="313">
        <v>46419.67</v>
      </c>
      <c r="EH31" s="316"/>
      <c r="EI31" s="316">
        <v>35010.43</v>
      </c>
      <c r="EJ31" s="316">
        <v>25986.28</v>
      </c>
      <c r="EK31" s="316">
        <v>43166.59</v>
      </c>
      <c r="EL31" s="316">
        <v>34131.769999999997</v>
      </c>
      <c r="EM31" s="316">
        <v>1161.1600000000001</v>
      </c>
      <c r="EN31" s="316">
        <v>1020.17</v>
      </c>
      <c r="EO31" s="316">
        <v>1186.8900000000001</v>
      </c>
      <c r="EP31" s="316">
        <v>22556.09</v>
      </c>
      <c r="EQ31" s="316">
        <v>50610.99</v>
      </c>
      <c r="ER31" s="316">
        <v>22120.86</v>
      </c>
      <c r="ES31" s="316"/>
      <c r="ET31" s="316">
        <v>1567.64</v>
      </c>
      <c r="EU31" s="316">
        <v>1648.75</v>
      </c>
      <c r="EV31" s="316">
        <v>4833.8900000000003</v>
      </c>
      <c r="EW31" s="316">
        <v>82035.429999999993</v>
      </c>
      <c r="EX31" s="316">
        <v>32311.79</v>
      </c>
      <c r="EY31" s="316">
        <v>65947.759999999995</v>
      </c>
      <c r="EZ31" s="316">
        <v>6390.76</v>
      </c>
      <c r="FA31" s="316">
        <v>1900.91</v>
      </c>
      <c r="FB31" s="316">
        <v>2654.64</v>
      </c>
      <c r="FC31" s="316">
        <v>65997.5</v>
      </c>
      <c r="FD31" s="316">
        <v>40835.53</v>
      </c>
      <c r="FE31" s="316">
        <v>52221.62</v>
      </c>
      <c r="FF31" s="316">
        <v>45324.14</v>
      </c>
      <c r="FG31" s="316">
        <v>46657.06</v>
      </c>
      <c r="FH31" s="316">
        <v>40888.620000000003</v>
      </c>
      <c r="FI31" s="316">
        <v>41064.94</v>
      </c>
      <c r="FJ31" s="316">
        <v>48239.28</v>
      </c>
      <c r="FK31" s="316">
        <v>41465.49</v>
      </c>
      <c r="FL31" s="369">
        <v>41127.160000000003</v>
      </c>
      <c r="FM31" s="316">
        <v>9621.83</v>
      </c>
      <c r="FN31" s="316">
        <v>1598.75</v>
      </c>
      <c r="FO31" s="316">
        <v>362.18</v>
      </c>
      <c r="FP31" s="316">
        <v>53.62</v>
      </c>
      <c r="FQ31" s="316">
        <v>211.22</v>
      </c>
      <c r="FR31" s="316">
        <v>84.68</v>
      </c>
      <c r="FS31" s="369">
        <v>84.68</v>
      </c>
      <c r="FT31" s="316">
        <v>184.88</v>
      </c>
      <c r="FU31" s="316"/>
      <c r="FV31" s="316"/>
      <c r="FW31" s="316"/>
      <c r="FY31" s="316"/>
      <c r="FZ31" s="316"/>
      <c r="GA31" s="316"/>
      <c r="GB31" s="316"/>
      <c r="GC31" s="316"/>
      <c r="GD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  <c r="KN31" s="316"/>
      <c r="KO31" s="316"/>
      <c r="KP31" s="316"/>
      <c r="KQ31" s="316"/>
      <c r="KR31" s="316"/>
      <c r="KS31" s="316"/>
      <c r="KT31" s="316"/>
      <c r="KU31" s="316"/>
      <c r="KV31" s="316"/>
      <c r="KW31" s="316"/>
      <c r="KX31" s="316"/>
      <c r="KY31" s="316"/>
      <c r="KZ31" s="316"/>
      <c r="LA31" s="316"/>
      <c r="LB31" s="316"/>
      <c r="LC31" s="316"/>
      <c r="LD31" s="316"/>
      <c r="LE31" s="316"/>
      <c r="LF31" s="316"/>
      <c r="LG31" s="316"/>
      <c r="LH31" s="316"/>
      <c r="LI31" s="316"/>
    </row>
    <row r="32" spans="1:321" ht="30">
      <c r="D32" s="72">
        <v>7144</v>
      </c>
      <c r="E32" s="76" t="s">
        <v>71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82">
        <v>546646.32999999996</v>
      </c>
      <c r="DW32" s="282">
        <v>758261.73</v>
      </c>
      <c r="DX32" s="282">
        <v>688043.12</v>
      </c>
      <c r="DY32" s="282">
        <v>613809.31000000006</v>
      </c>
      <c r="DZ32" s="282">
        <v>649723.39</v>
      </c>
      <c r="EA32" s="282">
        <v>676775.31</v>
      </c>
      <c r="EB32" s="282">
        <v>758543.53</v>
      </c>
      <c r="EC32" s="313">
        <v>787839.83</v>
      </c>
      <c r="ED32" s="313">
        <v>925001.79</v>
      </c>
      <c r="EE32" s="313">
        <v>1100721.78</v>
      </c>
      <c r="EF32" s="313">
        <v>784742.7</v>
      </c>
      <c r="EG32" s="313">
        <v>924077.09</v>
      </c>
      <c r="EH32" s="316"/>
      <c r="EI32" s="316">
        <v>712760.85</v>
      </c>
      <c r="EJ32" s="316">
        <v>756186.12</v>
      </c>
      <c r="EK32" s="316">
        <v>387365.9</v>
      </c>
      <c r="EL32" s="316">
        <v>629940.98</v>
      </c>
      <c r="EM32" s="316" t="s">
        <v>801</v>
      </c>
      <c r="EN32" s="316" t="s">
        <v>802</v>
      </c>
      <c r="EO32" s="316">
        <v>608693.02</v>
      </c>
      <c r="EP32" s="316" t="s">
        <v>803</v>
      </c>
      <c r="EQ32" s="316">
        <v>179273.43</v>
      </c>
      <c r="ER32" s="316" t="s">
        <v>804</v>
      </c>
      <c r="ES32" s="316"/>
      <c r="ET32" s="316">
        <v>564026.22</v>
      </c>
      <c r="EU32" s="316">
        <v>552007.56999999995</v>
      </c>
      <c r="EV32" s="316">
        <v>707063.83</v>
      </c>
      <c r="EW32" s="316">
        <v>581397.98</v>
      </c>
      <c r="EX32" s="316">
        <v>573080.97</v>
      </c>
      <c r="EY32" s="316">
        <v>1574566.11</v>
      </c>
      <c r="EZ32" s="316">
        <v>955585.38</v>
      </c>
      <c r="FA32" s="316">
        <v>689826.98</v>
      </c>
      <c r="FB32" s="316">
        <v>742579.81</v>
      </c>
      <c r="FC32" s="316">
        <v>640790.87</v>
      </c>
      <c r="FD32" s="316">
        <v>707930.07</v>
      </c>
      <c r="FE32" s="316">
        <v>719782.34</v>
      </c>
      <c r="FF32" s="316">
        <v>654304.80000000005</v>
      </c>
      <c r="FG32" s="316">
        <v>660078.18000000005</v>
      </c>
      <c r="FH32" s="316">
        <v>634606.16</v>
      </c>
      <c r="FI32" s="316">
        <v>1775211.97</v>
      </c>
      <c r="FJ32" s="316">
        <v>687337.58</v>
      </c>
      <c r="FK32" s="316">
        <v>695892.2</v>
      </c>
      <c r="FL32" s="369">
        <v>651540.54</v>
      </c>
      <c r="FM32" s="316">
        <v>767953.92000000004</v>
      </c>
      <c r="FN32" s="316">
        <v>784081.67</v>
      </c>
      <c r="FO32" s="316">
        <v>724299.03</v>
      </c>
      <c r="FP32" s="316">
        <v>596511.78</v>
      </c>
      <c r="FQ32" s="316">
        <v>895747.97</v>
      </c>
      <c r="FR32" s="316">
        <v>706117.19</v>
      </c>
      <c r="FS32" s="369">
        <v>791268.92</v>
      </c>
      <c r="FT32" s="316">
        <v>591906.53</v>
      </c>
      <c r="FU32" s="316">
        <v>76083.25</v>
      </c>
      <c r="FV32" s="316">
        <v>173594.14</v>
      </c>
      <c r="FW32" s="316">
        <v>354011.66</v>
      </c>
      <c r="FX32" s="316">
        <v>855300.24</v>
      </c>
      <c r="FY32" s="316"/>
      <c r="FZ32" s="316"/>
      <c r="GA32" s="316"/>
      <c r="GB32" s="316"/>
      <c r="GC32" s="316"/>
      <c r="GD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  <c r="KN32" s="316"/>
      <c r="KO32" s="316"/>
      <c r="KP32" s="316"/>
      <c r="KQ32" s="316"/>
      <c r="KR32" s="316"/>
      <c r="KS32" s="316"/>
      <c r="KT32" s="316"/>
      <c r="KU32" s="316"/>
      <c r="KV32" s="316"/>
      <c r="KW32" s="316"/>
      <c r="KX32" s="316"/>
      <c r="KY32" s="316"/>
      <c r="KZ32" s="316"/>
      <c r="LA32" s="316"/>
      <c r="LB32" s="316"/>
      <c r="LC32" s="316"/>
      <c r="LD32" s="316"/>
      <c r="LE32" s="316"/>
      <c r="LF32" s="316"/>
      <c r="LG32" s="316"/>
      <c r="LH32" s="316"/>
      <c r="LI32" s="316"/>
    </row>
    <row r="33" spans="1:321">
      <c r="D33" s="72">
        <v>7148</v>
      </c>
      <c r="E33" s="76" t="s">
        <v>79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82">
        <v>123378.67</v>
      </c>
      <c r="DW33" s="282">
        <v>119691.48</v>
      </c>
      <c r="DX33" s="282">
        <v>239538.34</v>
      </c>
      <c r="DY33" s="282">
        <v>217771.51999999999</v>
      </c>
      <c r="DZ33" s="282">
        <v>242258.4</v>
      </c>
      <c r="EA33" s="282">
        <v>429114.44</v>
      </c>
      <c r="EB33" s="282">
        <v>585854.49</v>
      </c>
      <c r="EC33" s="313">
        <v>336982.61</v>
      </c>
      <c r="ED33" s="313">
        <v>894084.05</v>
      </c>
      <c r="EE33" s="313">
        <v>253872.01</v>
      </c>
      <c r="EF33" s="313">
        <v>240814.37</v>
      </c>
      <c r="EG33" s="313">
        <v>311298.53000000003</v>
      </c>
      <c r="EH33" s="316"/>
      <c r="EI33" s="316">
        <v>201311.4</v>
      </c>
      <c r="EJ33" s="316">
        <v>185140.71</v>
      </c>
      <c r="EK33" s="316">
        <v>333511.94</v>
      </c>
      <c r="EL33" s="316">
        <v>341282.27</v>
      </c>
      <c r="EM33" s="316">
        <v>370467.72</v>
      </c>
      <c r="EN33" s="316">
        <v>372911.95</v>
      </c>
      <c r="EO33" s="316">
        <v>327665.51</v>
      </c>
      <c r="EP33" s="316">
        <v>727207.68</v>
      </c>
      <c r="EQ33" s="316">
        <v>272202.49</v>
      </c>
      <c r="ER33" s="316">
        <v>254713.87</v>
      </c>
      <c r="ES33" s="316"/>
      <c r="ET33" s="316">
        <v>202641</v>
      </c>
      <c r="EU33" s="316">
        <v>112102.37</v>
      </c>
      <c r="EV33" s="316">
        <v>275039.51</v>
      </c>
      <c r="EW33" s="316">
        <v>232219.69</v>
      </c>
      <c r="EX33" s="316">
        <v>259238.01</v>
      </c>
      <c r="EY33" s="316">
        <v>411052.69</v>
      </c>
      <c r="EZ33" s="316">
        <v>416479.29</v>
      </c>
      <c r="FA33" s="316">
        <v>355497.06</v>
      </c>
      <c r="FB33" s="316">
        <v>254769.26</v>
      </c>
      <c r="FC33" s="316">
        <v>270007.81</v>
      </c>
      <c r="FD33" s="316">
        <v>228729.81</v>
      </c>
      <c r="FE33" s="316">
        <v>229805.59</v>
      </c>
      <c r="FF33" s="316">
        <v>106207.67</v>
      </c>
      <c r="FG33" s="316">
        <v>203595.89</v>
      </c>
      <c r="FH33" s="316">
        <v>241900.04</v>
      </c>
      <c r="FI33" s="316">
        <v>248172.78</v>
      </c>
      <c r="FJ33" s="316">
        <v>300826.94</v>
      </c>
      <c r="FK33" s="316">
        <v>367688.93</v>
      </c>
      <c r="FL33" s="369">
        <v>484007.96</v>
      </c>
      <c r="FM33" s="316">
        <v>406400.37</v>
      </c>
      <c r="FN33" s="316">
        <v>311246.46000000002</v>
      </c>
      <c r="FO33" s="316">
        <v>295444.59000000003</v>
      </c>
      <c r="FP33" s="316">
        <v>252473.29</v>
      </c>
      <c r="FQ33" s="316">
        <v>412171.67</v>
      </c>
      <c r="FR33" s="316">
        <v>229836.96</v>
      </c>
      <c r="FS33" s="369">
        <v>144224.95999999999</v>
      </c>
      <c r="FT33" s="316">
        <v>198115.36</v>
      </c>
      <c r="FU33" s="316">
        <v>91043.29</v>
      </c>
      <c r="FV33" s="316">
        <v>218874</v>
      </c>
      <c r="FW33" s="316">
        <v>662808.4</v>
      </c>
      <c r="FX33" s="316">
        <v>227557.13</v>
      </c>
      <c r="FY33" s="316"/>
      <c r="FZ33" s="316"/>
      <c r="GA33" s="316"/>
      <c r="GB33" s="316"/>
      <c r="GC33" s="316"/>
      <c r="GD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  <c r="KN33" s="316"/>
      <c r="KO33" s="316"/>
      <c r="KP33" s="316"/>
      <c r="KQ33" s="316"/>
      <c r="KR33" s="316"/>
      <c r="KS33" s="316"/>
      <c r="KT33" s="316"/>
      <c r="KU33" s="316"/>
      <c r="KV33" s="316"/>
      <c r="KW33" s="316"/>
      <c r="KX33" s="316"/>
      <c r="KY33" s="316"/>
      <c r="KZ33" s="316"/>
      <c r="LA33" s="316"/>
      <c r="LB33" s="316"/>
      <c r="LC33" s="316"/>
      <c r="LD33" s="316"/>
      <c r="LE33" s="316"/>
      <c r="LF33" s="316"/>
      <c r="LG33" s="316"/>
      <c r="LH33" s="316"/>
      <c r="LI33" s="316"/>
    </row>
    <row r="34" spans="1:321">
      <c r="D34" s="72">
        <v>7149</v>
      </c>
      <c r="E34" s="76" t="s">
        <v>81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82">
        <v>769272.74</v>
      </c>
      <c r="DW34" s="282">
        <v>246490.12</v>
      </c>
      <c r="DX34" s="282">
        <v>281589.78000000003</v>
      </c>
      <c r="DY34" s="282">
        <v>905472.35</v>
      </c>
      <c r="DZ34" s="282">
        <v>230847.04</v>
      </c>
      <c r="EA34" s="282">
        <v>339157.07</v>
      </c>
      <c r="EB34" s="282">
        <v>945260.95</v>
      </c>
      <c r="EC34" s="313">
        <v>50953940.100000001</v>
      </c>
      <c r="ED34" s="313">
        <v>408921.91</v>
      </c>
      <c r="EE34" s="313">
        <v>1047727.11</v>
      </c>
      <c r="EF34" s="313">
        <v>314547.52</v>
      </c>
      <c r="EG34" s="313">
        <v>305656.31</v>
      </c>
      <c r="EH34" s="316"/>
      <c r="EI34" s="316">
        <v>206807.18</v>
      </c>
      <c r="EJ34" s="316">
        <v>399678.83</v>
      </c>
      <c r="EK34" s="316">
        <v>921958.19</v>
      </c>
      <c r="EL34" s="316">
        <v>314665.31</v>
      </c>
      <c r="EM34" s="316">
        <v>281647.61</v>
      </c>
      <c r="EN34" s="316">
        <v>1049203.68</v>
      </c>
      <c r="EO34" s="316">
        <v>327326.21999999997</v>
      </c>
      <c r="EP34" s="316">
        <v>487552.94</v>
      </c>
      <c r="EQ34" s="316">
        <v>992872.12</v>
      </c>
      <c r="ER34" s="316">
        <v>537631.24</v>
      </c>
      <c r="ES34" s="316"/>
      <c r="ET34" s="316">
        <v>856147.47</v>
      </c>
      <c r="EU34" s="316">
        <v>1035296.43</v>
      </c>
      <c r="EV34" s="316">
        <v>510978.97</v>
      </c>
      <c r="EW34" s="316">
        <v>1324875.1499999999</v>
      </c>
      <c r="EX34" s="316">
        <v>315868.19</v>
      </c>
      <c r="EY34" s="316">
        <v>444544.73</v>
      </c>
      <c r="EZ34" s="316">
        <v>1153714.31</v>
      </c>
      <c r="FA34" s="316">
        <v>393102.74</v>
      </c>
      <c r="FB34" s="316">
        <v>586665.79</v>
      </c>
      <c r="FC34" s="316">
        <v>1017961.64</v>
      </c>
      <c r="FD34" s="316">
        <v>715952.49</v>
      </c>
      <c r="FE34" s="316">
        <v>625581.93000000005</v>
      </c>
      <c r="FF34" s="316">
        <v>1392404.68</v>
      </c>
      <c r="FG34" s="316">
        <v>519360.5</v>
      </c>
      <c r="FH34" s="316">
        <v>720883.81</v>
      </c>
      <c r="FI34" s="316">
        <v>887995.83</v>
      </c>
      <c r="FJ34" s="316">
        <v>376418.09</v>
      </c>
      <c r="FK34" s="316">
        <v>729681.57</v>
      </c>
      <c r="FL34" s="369">
        <v>971909.93</v>
      </c>
      <c r="FM34" s="316">
        <v>339331.71</v>
      </c>
      <c r="FN34" s="316">
        <v>909143.25</v>
      </c>
      <c r="FO34" s="316">
        <v>1177001.82</v>
      </c>
      <c r="FP34" s="316">
        <v>723510.93</v>
      </c>
      <c r="FQ34" s="316">
        <v>1266237.8</v>
      </c>
      <c r="FR34" s="316">
        <v>1151964.46</v>
      </c>
      <c r="FS34" s="369">
        <v>991840.42</v>
      </c>
      <c r="FT34" s="316">
        <v>401940.03</v>
      </c>
      <c r="FU34" s="316">
        <v>1270137.42</v>
      </c>
      <c r="FV34" s="316">
        <v>669547.06999999995</v>
      </c>
      <c r="FW34" s="316">
        <v>1039941.55</v>
      </c>
      <c r="FX34" s="316">
        <v>1037166.88</v>
      </c>
      <c r="FY34" s="316"/>
      <c r="FZ34" s="316"/>
      <c r="GA34" s="316"/>
      <c r="GB34" s="316"/>
      <c r="GC34" s="316"/>
      <c r="GD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6"/>
      <c r="KU34" s="316"/>
      <c r="KV34" s="316"/>
      <c r="KW34" s="316"/>
      <c r="KX34" s="316"/>
      <c r="KY34" s="316"/>
      <c r="KZ34" s="316"/>
      <c r="LA34" s="316"/>
      <c r="LB34" s="316"/>
      <c r="LC34" s="316"/>
      <c r="LD34" s="316"/>
      <c r="LE34" s="316"/>
      <c r="LF34" s="316"/>
      <c r="LG34" s="316"/>
      <c r="LH34" s="316"/>
      <c r="LI34" s="316"/>
    </row>
    <row r="35" spans="1:321" s="9" customFormat="1">
      <c r="A35" s="118"/>
      <c r="B35" s="118"/>
      <c r="C35" s="118">
        <v>715</v>
      </c>
      <c r="D35" s="118">
        <v>715</v>
      </c>
      <c r="E35" s="119" t="s">
        <v>83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4">+SUM(CX36:CX39)</f>
        <v>2212904.56</v>
      </c>
      <c r="CY35" s="121">
        <f t="shared" si="4"/>
        <v>1440899.72</v>
      </c>
      <c r="CZ35" s="121">
        <f t="shared" si="4"/>
        <v>1630424.69</v>
      </c>
      <c r="DA35" s="121">
        <f t="shared" si="4"/>
        <v>2252207.5300000003</v>
      </c>
      <c r="DB35" s="121">
        <f t="shared" si="4"/>
        <v>3037379.71</v>
      </c>
      <c r="DC35" s="121">
        <f t="shared" si="4"/>
        <v>3367439.83</v>
      </c>
      <c r="DD35" s="121">
        <f t="shared" si="4"/>
        <v>2293849.2600000002</v>
      </c>
      <c r="DE35" s="121">
        <f t="shared" si="4"/>
        <v>2870214.09</v>
      </c>
      <c r="DF35" s="121">
        <f t="shared" si="4"/>
        <v>2413546.9499999997</v>
      </c>
      <c r="DG35" s="121">
        <f t="shared" si="4"/>
        <v>2077385.13</v>
      </c>
      <c r="DH35" s="121">
        <f t="shared" si="4"/>
        <v>1707765.33</v>
      </c>
      <c r="DI35" s="122">
        <f t="shared" si="4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83">
        <v>1022331.7</v>
      </c>
      <c r="DW35" s="283">
        <v>1556939.2599999998</v>
      </c>
      <c r="DX35" s="283">
        <v>3490800.54</v>
      </c>
      <c r="DY35" s="283">
        <v>3838235.56</v>
      </c>
      <c r="DZ35" s="283">
        <v>2337906.08</v>
      </c>
      <c r="EA35" s="283">
        <v>3543764.3</v>
      </c>
      <c r="EB35" s="283">
        <v>2503788.2000000002</v>
      </c>
      <c r="EC35" s="317">
        <v>3032034.14</v>
      </c>
      <c r="ED35" s="317">
        <v>2100056.92</v>
      </c>
      <c r="EE35" s="317">
        <v>2033237.5899999999</v>
      </c>
      <c r="EF35" s="317">
        <v>1998936.33</v>
      </c>
      <c r="EG35" s="317">
        <v>6990127.1600000001</v>
      </c>
      <c r="EH35" s="318">
        <v>1549598.76</v>
      </c>
      <c r="EI35" s="318">
        <v>2362534.5499999998</v>
      </c>
      <c r="EJ35" s="318">
        <v>2237749.3199999998</v>
      </c>
      <c r="EK35" s="318">
        <v>3537625.59</v>
      </c>
      <c r="EL35" s="318">
        <v>2195275.86</v>
      </c>
      <c r="EM35" s="318">
        <v>3677729.73</v>
      </c>
      <c r="EN35" s="318">
        <v>5924157.2800000003</v>
      </c>
      <c r="EO35" s="318">
        <v>2465692.11</v>
      </c>
      <c r="EP35" s="318">
        <v>1761653.61</v>
      </c>
      <c r="EQ35" s="318">
        <v>3080830.83</v>
      </c>
      <c r="ER35" s="318">
        <v>1891187.54</v>
      </c>
      <c r="ES35" s="318">
        <v>5038974.07</v>
      </c>
      <c r="ET35" s="318">
        <v>2425522.83</v>
      </c>
      <c r="EU35" s="318">
        <v>1609741.15</v>
      </c>
      <c r="EV35" s="318">
        <v>1991465.56</v>
      </c>
      <c r="EW35" s="318">
        <v>5482661.4299999997</v>
      </c>
      <c r="EX35" s="318">
        <v>2151496.35</v>
      </c>
      <c r="EY35" s="318">
        <v>2746748.26</v>
      </c>
      <c r="EZ35" s="318">
        <v>3904620.91</v>
      </c>
      <c r="FA35" s="318">
        <v>3453591.6</v>
      </c>
      <c r="FB35" s="318">
        <v>37485104.390000001</v>
      </c>
      <c r="FC35" s="318">
        <v>2268381.7599999998</v>
      </c>
      <c r="FD35" s="318">
        <v>3459602.91</v>
      </c>
      <c r="FE35" s="318">
        <v>4336127.47</v>
      </c>
      <c r="FF35" s="318">
        <v>1567147.41</v>
      </c>
      <c r="FG35" s="318">
        <v>2179531.1</v>
      </c>
      <c r="FH35" s="318">
        <v>3193816.55</v>
      </c>
      <c r="FI35" s="318">
        <v>2381848.89</v>
      </c>
      <c r="FJ35" s="318">
        <v>7159071.0099999998</v>
      </c>
      <c r="FK35" s="318">
        <v>3262994.81</v>
      </c>
      <c r="FL35" s="370">
        <v>3734626.12</v>
      </c>
      <c r="FM35" s="318">
        <v>2985463.57</v>
      </c>
      <c r="FN35" s="318">
        <v>2231628.86</v>
      </c>
      <c r="FO35" s="318">
        <v>2504909.62</v>
      </c>
      <c r="FP35" s="318">
        <v>2278280.5299999998</v>
      </c>
      <c r="FQ35" s="318">
        <v>42341645.060000002</v>
      </c>
      <c r="FR35" s="318">
        <v>1483659.28</v>
      </c>
      <c r="FS35" s="370">
        <v>2100277.88</v>
      </c>
      <c r="FT35" s="318">
        <v>4244020.3499999996</v>
      </c>
      <c r="FU35" s="318">
        <v>2093035.81</v>
      </c>
      <c r="FV35" s="318">
        <v>1280317.99</v>
      </c>
      <c r="FW35" s="318">
        <v>1931117.11</v>
      </c>
      <c r="FX35" s="318">
        <v>2467182.83</v>
      </c>
      <c r="FY35" s="318"/>
      <c r="FZ35" s="318"/>
      <c r="GA35" s="318"/>
      <c r="GB35" s="318"/>
      <c r="GC35" s="318"/>
      <c r="GD35" s="318"/>
      <c r="GE35" s="370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</row>
    <row r="36" spans="1:321">
      <c r="D36" s="72">
        <v>7151</v>
      </c>
      <c r="E36" s="76" t="s">
        <v>85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82">
        <v>25654.44</v>
      </c>
      <c r="DW36" s="282">
        <v>68705.47</v>
      </c>
      <c r="DX36" s="282">
        <v>1198845.57</v>
      </c>
      <c r="DY36" s="282">
        <v>1134153.43</v>
      </c>
      <c r="DZ36" s="282">
        <v>384690.44</v>
      </c>
      <c r="EA36" s="282">
        <v>768975.23</v>
      </c>
      <c r="EB36" s="282">
        <v>19022.259999999998</v>
      </c>
      <c r="EC36" s="313">
        <v>377681.99</v>
      </c>
      <c r="ED36" s="313">
        <v>57297.39</v>
      </c>
      <c r="EE36" s="313">
        <v>9384.4500000000007</v>
      </c>
      <c r="EF36" s="313">
        <v>180980.77</v>
      </c>
      <c r="EG36" s="313">
        <v>97232.9</v>
      </c>
      <c r="EH36" s="316">
        <v>73736.11</v>
      </c>
      <c r="EI36" s="316">
        <v>10955.41</v>
      </c>
      <c r="EJ36" s="316">
        <v>237856.46</v>
      </c>
      <c r="EK36" s="316">
        <v>1039868.46</v>
      </c>
      <c r="EL36" s="316">
        <v>9580.2800000000007</v>
      </c>
      <c r="EM36" s="316">
        <v>820648.35</v>
      </c>
      <c r="EN36" s="316">
        <v>3136697.45</v>
      </c>
      <c r="EO36" s="316">
        <v>27156.49</v>
      </c>
      <c r="EP36" s="316">
        <v>13813.05</v>
      </c>
      <c r="EQ36" s="316">
        <v>133915.79999999999</v>
      </c>
      <c r="ER36" s="316">
        <v>210158.28</v>
      </c>
      <c r="ES36" s="316">
        <v>662522.41</v>
      </c>
      <c r="ET36" s="316">
        <v>757684.72</v>
      </c>
      <c r="EU36" s="316">
        <v>26758.59</v>
      </c>
      <c r="EV36" s="316">
        <v>160586.28</v>
      </c>
      <c r="EW36" s="316">
        <v>1943319.77</v>
      </c>
      <c r="EX36" s="316">
        <v>60037.3</v>
      </c>
      <c r="EY36" s="316">
        <v>94564.97</v>
      </c>
      <c r="EZ36" s="316">
        <v>72666.91</v>
      </c>
      <c r="FA36" s="316">
        <v>22307.84</v>
      </c>
      <c r="FB36" s="316">
        <v>35391064.439999998</v>
      </c>
      <c r="FC36" s="316">
        <v>30989.7</v>
      </c>
      <c r="FD36" s="316">
        <v>86764.65</v>
      </c>
      <c r="FE36" s="316">
        <v>1102077.96</v>
      </c>
      <c r="FF36" s="316">
        <v>318933.37</v>
      </c>
      <c r="FG36" s="316">
        <v>248883.21</v>
      </c>
      <c r="FH36" s="316">
        <v>186635.82</v>
      </c>
      <c r="FI36" s="316">
        <v>63899.67</v>
      </c>
      <c r="FJ36" s="316">
        <v>3605088.43</v>
      </c>
      <c r="FK36" s="316">
        <v>707894.38</v>
      </c>
      <c r="FL36" s="369">
        <v>165216.39000000001</v>
      </c>
      <c r="FM36" s="316">
        <v>38122.49</v>
      </c>
      <c r="FN36" s="316">
        <v>46093.9</v>
      </c>
      <c r="FO36" s="316">
        <v>83991.81</v>
      </c>
      <c r="FP36" s="316">
        <v>24244.19</v>
      </c>
      <c r="FQ36" s="316">
        <v>38870803.399999999</v>
      </c>
      <c r="FR36" s="316">
        <v>53364.41</v>
      </c>
      <c r="FS36" s="369">
        <v>217955.03</v>
      </c>
      <c r="FT36" s="316">
        <v>2182396.42</v>
      </c>
      <c r="FU36" s="316">
        <v>482182.84</v>
      </c>
      <c r="FV36" s="316">
        <v>67644.320000000007</v>
      </c>
      <c r="FW36" s="316">
        <v>23064.91</v>
      </c>
      <c r="FX36" s="316">
        <v>189500.63</v>
      </c>
      <c r="FY36" s="316"/>
      <c r="FZ36" s="316"/>
      <c r="GA36" s="316"/>
      <c r="GB36" s="316"/>
      <c r="GC36" s="316"/>
      <c r="GD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  <c r="KN36" s="316"/>
      <c r="KO36" s="316"/>
      <c r="KP36" s="316"/>
      <c r="KQ36" s="316"/>
      <c r="KR36" s="316"/>
      <c r="KS36" s="316"/>
      <c r="KT36" s="316"/>
      <c r="KU36" s="316"/>
      <c r="KV36" s="316"/>
      <c r="KW36" s="316"/>
      <c r="KX36" s="316"/>
      <c r="KY36" s="316"/>
      <c r="KZ36" s="316"/>
      <c r="LA36" s="316"/>
      <c r="LB36" s="316"/>
      <c r="LC36" s="316"/>
      <c r="LD36" s="316"/>
      <c r="LE36" s="316"/>
      <c r="LF36" s="316"/>
      <c r="LG36" s="316"/>
      <c r="LH36" s="316"/>
      <c r="LI36" s="316"/>
    </row>
    <row r="37" spans="1:321" ht="30">
      <c r="D37" s="72">
        <v>7152</v>
      </c>
      <c r="E37" s="76" t="s">
        <v>87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82">
        <v>599071.28</v>
      </c>
      <c r="DW37" s="282">
        <v>868522.02</v>
      </c>
      <c r="DX37" s="282">
        <v>1022966.6</v>
      </c>
      <c r="DY37" s="282">
        <v>902917.01</v>
      </c>
      <c r="DZ37" s="282">
        <v>1017499.54</v>
      </c>
      <c r="EA37" s="282">
        <v>1345707.91</v>
      </c>
      <c r="EB37" s="282">
        <v>1623788.74</v>
      </c>
      <c r="EC37" s="313">
        <v>1795848.79</v>
      </c>
      <c r="ED37" s="313">
        <v>1086198.8899999999</v>
      </c>
      <c r="EE37" s="313">
        <v>1253861.75</v>
      </c>
      <c r="EF37" s="313">
        <v>1063617.6100000001</v>
      </c>
      <c r="EG37" s="313">
        <v>1652343.99</v>
      </c>
      <c r="EH37" s="316">
        <v>660335.9</v>
      </c>
      <c r="EI37" s="316">
        <v>879227.58</v>
      </c>
      <c r="EJ37" s="316">
        <v>999580.85</v>
      </c>
      <c r="EK37" s="316">
        <v>933613.03</v>
      </c>
      <c r="EL37" s="316">
        <v>1034325.92</v>
      </c>
      <c r="EM37" s="316">
        <v>1352725.96</v>
      </c>
      <c r="EN37" s="316">
        <v>1600900.61</v>
      </c>
      <c r="EO37" s="316">
        <v>1663334.39</v>
      </c>
      <c r="EP37" s="316">
        <v>990647.35</v>
      </c>
      <c r="EQ37" s="316">
        <v>981780.18</v>
      </c>
      <c r="ER37" s="316">
        <v>895870.02</v>
      </c>
      <c r="ES37" s="316">
        <v>1261112.96</v>
      </c>
      <c r="ET37" s="316">
        <v>657232.74</v>
      </c>
      <c r="EU37" s="316">
        <v>844736.49</v>
      </c>
      <c r="EV37" s="316">
        <v>860879.6</v>
      </c>
      <c r="EW37" s="316">
        <v>1001033.47</v>
      </c>
      <c r="EX37" s="316">
        <v>876009.07</v>
      </c>
      <c r="EY37" s="316">
        <v>1142440.52</v>
      </c>
      <c r="EZ37" s="316">
        <v>1852548.72</v>
      </c>
      <c r="FA37" s="316">
        <v>1714580.38</v>
      </c>
      <c r="FB37" s="316">
        <v>1010493.42</v>
      </c>
      <c r="FC37" s="316">
        <v>1060224.75</v>
      </c>
      <c r="FD37" s="316">
        <v>856535.48</v>
      </c>
      <c r="FE37" s="316">
        <v>1067902.02</v>
      </c>
      <c r="FF37" s="316">
        <v>609800.16</v>
      </c>
      <c r="FG37" s="316">
        <v>943704.64</v>
      </c>
      <c r="FH37" s="316">
        <v>1029233.16</v>
      </c>
      <c r="FI37" s="316">
        <v>1018399.18</v>
      </c>
      <c r="FJ37" s="316">
        <v>1673986.28</v>
      </c>
      <c r="FK37" s="316">
        <v>1387978.01</v>
      </c>
      <c r="FL37" s="369">
        <v>2403586.64</v>
      </c>
      <c r="FM37" s="316">
        <v>2009408.55</v>
      </c>
      <c r="FN37" s="316">
        <v>1160909.3999999999</v>
      </c>
      <c r="FO37" s="316">
        <v>1196227.28</v>
      </c>
      <c r="FP37" s="316">
        <v>977444.01</v>
      </c>
      <c r="FQ37" s="316">
        <v>1240032.1000000001</v>
      </c>
      <c r="FR37" s="316">
        <v>770985.9</v>
      </c>
      <c r="FS37" s="369">
        <v>1051133.5</v>
      </c>
      <c r="FT37" s="316">
        <v>852509.5</v>
      </c>
      <c r="FU37" s="316">
        <v>578139.14</v>
      </c>
      <c r="FV37" s="316">
        <v>681465.85</v>
      </c>
      <c r="FW37" s="316">
        <v>925102.04</v>
      </c>
      <c r="FX37" s="316">
        <v>929150.69</v>
      </c>
      <c r="FY37" s="316"/>
      <c r="FZ37" s="316"/>
      <c r="GA37" s="316"/>
      <c r="GB37" s="316"/>
      <c r="GC37" s="316"/>
      <c r="GD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  <c r="KN37" s="316"/>
      <c r="KO37" s="316"/>
      <c r="KP37" s="316"/>
      <c r="KQ37" s="316"/>
      <c r="KR37" s="316"/>
      <c r="KS37" s="316"/>
      <c r="KT37" s="316"/>
      <c r="KU37" s="316"/>
      <c r="KV37" s="316"/>
      <c r="KW37" s="316"/>
      <c r="KX37" s="316"/>
      <c r="KY37" s="316"/>
      <c r="KZ37" s="316"/>
      <c r="LA37" s="316"/>
      <c r="LB37" s="316"/>
      <c r="LC37" s="316"/>
      <c r="LD37" s="316"/>
      <c r="LE37" s="316"/>
      <c r="LF37" s="316"/>
      <c r="LG37" s="316"/>
      <c r="LH37" s="316"/>
      <c r="LI37" s="316"/>
    </row>
    <row r="38" spans="1:321" ht="30">
      <c r="D38" s="72">
        <v>7153</v>
      </c>
      <c r="E38" s="76" t="s">
        <v>89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82">
        <v>105576.56</v>
      </c>
      <c r="DW38" s="282">
        <v>144744.65</v>
      </c>
      <c r="DX38" s="282">
        <v>170352.87</v>
      </c>
      <c r="DY38" s="282">
        <v>180780.75</v>
      </c>
      <c r="DZ38" s="282">
        <v>189649</v>
      </c>
      <c r="EA38" s="282">
        <v>251575.22</v>
      </c>
      <c r="EB38" s="282">
        <v>345725.95</v>
      </c>
      <c r="EC38" s="313">
        <v>218436.52</v>
      </c>
      <c r="ED38" s="313">
        <v>192384.74</v>
      </c>
      <c r="EE38" s="313">
        <v>182884.8</v>
      </c>
      <c r="EF38" s="313">
        <v>240266.79</v>
      </c>
      <c r="EG38" s="282">
        <v>2506928.4300000002</v>
      </c>
      <c r="EH38" s="316">
        <v>87533.49</v>
      </c>
      <c r="EI38" s="316">
        <v>159540.37</v>
      </c>
      <c r="EJ38" s="316">
        <v>180211.46</v>
      </c>
      <c r="EK38" s="316">
        <v>152048.34</v>
      </c>
      <c r="EL38" s="316">
        <v>223217.35</v>
      </c>
      <c r="EM38" s="316">
        <v>234564.89</v>
      </c>
      <c r="EN38" s="316">
        <v>195028.41</v>
      </c>
      <c r="EO38" s="316">
        <v>188259.96</v>
      </c>
      <c r="EP38" s="316">
        <v>167623.82</v>
      </c>
      <c r="EQ38" s="316">
        <v>161623.74</v>
      </c>
      <c r="ER38" s="316">
        <v>198903.82</v>
      </c>
      <c r="ES38" s="316">
        <v>245348.63</v>
      </c>
      <c r="ET38" s="316">
        <v>126122.18</v>
      </c>
      <c r="EU38" s="316">
        <v>179834.33</v>
      </c>
      <c r="EV38" s="316">
        <v>220071.26</v>
      </c>
      <c r="EW38" s="316">
        <v>266646.62</v>
      </c>
      <c r="EX38" s="316">
        <v>315030.67</v>
      </c>
      <c r="EY38" s="316">
        <v>421466.02</v>
      </c>
      <c r="EZ38" s="316">
        <v>448738.97</v>
      </c>
      <c r="FA38" s="316">
        <v>248887.25</v>
      </c>
      <c r="FB38" s="316">
        <v>289424.78000000003</v>
      </c>
      <c r="FC38" s="316">
        <v>309001.24</v>
      </c>
      <c r="FD38" s="316">
        <v>272604.90000000002</v>
      </c>
      <c r="FE38" s="316">
        <v>289766.11</v>
      </c>
      <c r="FF38" s="316">
        <v>164019.29</v>
      </c>
      <c r="FG38" s="316">
        <v>247340.36</v>
      </c>
      <c r="FH38" s="316">
        <v>328409.52</v>
      </c>
      <c r="FI38" s="316">
        <v>261152.7</v>
      </c>
      <c r="FJ38" s="316">
        <v>230706.4</v>
      </c>
      <c r="FK38" s="316">
        <v>289255.07</v>
      </c>
      <c r="FL38" s="369">
        <v>304530.33</v>
      </c>
      <c r="FM38" s="316">
        <v>221644.03</v>
      </c>
      <c r="FN38" s="316">
        <v>260012.44</v>
      </c>
      <c r="FO38" s="316">
        <v>232812.52</v>
      </c>
      <c r="FP38" s="316">
        <v>243543.83</v>
      </c>
      <c r="FQ38" s="316">
        <v>299856.59000000003</v>
      </c>
      <c r="FR38" s="316">
        <v>170155.41</v>
      </c>
      <c r="FS38" s="369">
        <v>207689.67</v>
      </c>
      <c r="FT38" s="316">
        <v>151455.6</v>
      </c>
      <c r="FU38" s="316">
        <v>78991.53</v>
      </c>
      <c r="FV38" s="316">
        <v>187396.49</v>
      </c>
      <c r="FW38" s="316">
        <v>257747.86</v>
      </c>
      <c r="FX38" s="316">
        <v>225850.35</v>
      </c>
      <c r="FY38" s="316"/>
      <c r="FZ38" s="316"/>
      <c r="GA38" s="316"/>
      <c r="GB38" s="316"/>
      <c r="GC38" s="316"/>
      <c r="GD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  <c r="KN38" s="316"/>
      <c r="KO38" s="316"/>
      <c r="KP38" s="316"/>
      <c r="KQ38" s="316"/>
      <c r="KR38" s="316"/>
      <c r="KS38" s="316"/>
      <c r="KT38" s="316"/>
      <c r="KU38" s="316"/>
      <c r="KV38" s="316"/>
      <c r="KW38" s="316"/>
      <c r="KX38" s="316"/>
      <c r="KY38" s="316"/>
      <c r="KZ38" s="316"/>
      <c r="LA38" s="316"/>
      <c r="LB38" s="316"/>
      <c r="LC38" s="316"/>
      <c r="LD38" s="316"/>
      <c r="LE38" s="316"/>
      <c r="LF38" s="316"/>
      <c r="LG38" s="316"/>
      <c r="LH38" s="316"/>
      <c r="LI38" s="316"/>
    </row>
    <row r="39" spans="1:321">
      <c r="D39" s="72">
        <v>7155</v>
      </c>
      <c r="E39" s="76" t="s">
        <v>83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82">
        <v>292029.42</v>
      </c>
      <c r="DW39" s="282">
        <v>474967.12</v>
      </c>
      <c r="DX39" s="282">
        <v>1098635.5</v>
      </c>
      <c r="DY39" s="282">
        <v>1620384.37</v>
      </c>
      <c r="DZ39" s="282">
        <v>746067.1</v>
      </c>
      <c r="EA39" s="282">
        <v>1177505.94</v>
      </c>
      <c r="EB39" s="282">
        <v>515251.25</v>
      </c>
      <c r="EC39" s="313">
        <v>640066.84</v>
      </c>
      <c r="ED39" s="313">
        <v>764175.9</v>
      </c>
      <c r="EE39" s="313">
        <v>587106.59</v>
      </c>
      <c r="EF39" s="313">
        <v>514071.16</v>
      </c>
      <c r="EG39" s="313">
        <v>2733621.84</v>
      </c>
      <c r="EH39" s="316">
        <v>727993.26</v>
      </c>
      <c r="EI39" s="316">
        <v>1312808.81</v>
      </c>
      <c r="EJ39" s="316">
        <v>820100.55</v>
      </c>
      <c r="EK39" s="316">
        <v>1412095.76</v>
      </c>
      <c r="EL39" s="316">
        <v>928152.31</v>
      </c>
      <c r="EM39" s="316">
        <v>1269790.53</v>
      </c>
      <c r="EN39" s="316">
        <v>991530.81</v>
      </c>
      <c r="EO39" s="316">
        <v>586941.27</v>
      </c>
      <c r="EP39" s="316">
        <v>589569.39</v>
      </c>
      <c r="EQ39" s="316">
        <v>1803511.11</v>
      </c>
      <c r="ER39" s="316">
        <v>586255.42000000004</v>
      </c>
      <c r="ES39" s="316">
        <v>2869990.07</v>
      </c>
      <c r="ET39" s="316">
        <v>884483.19</v>
      </c>
      <c r="EU39" s="316">
        <v>558411.74</v>
      </c>
      <c r="EV39" s="316">
        <v>749928.42</v>
      </c>
      <c r="EW39" s="316">
        <v>2271661.5699999998</v>
      </c>
      <c r="EX39" s="316">
        <v>900419.31</v>
      </c>
      <c r="EY39" s="316">
        <v>1088276.75</v>
      </c>
      <c r="EZ39" s="316">
        <v>1530666.31</v>
      </c>
      <c r="FA39" s="316">
        <v>1467816.13</v>
      </c>
      <c r="FB39" s="316">
        <v>794121.75</v>
      </c>
      <c r="FC39" s="316">
        <v>868166.07</v>
      </c>
      <c r="FD39" s="316">
        <v>2243697.88</v>
      </c>
      <c r="FE39" s="316">
        <v>1876381.38</v>
      </c>
      <c r="FF39" s="316">
        <v>474394.59</v>
      </c>
      <c r="FG39" s="316">
        <v>759602.89</v>
      </c>
      <c r="FH39" s="316">
        <v>1649538.05</v>
      </c>
      <c r="FI39" s="316">
        <v>1041461.2</v>
      </c>
      <c r="FJ39" s="316">
        <v>1649289.9</v>
      </c>
      <c r="FK39" s="316">
        <v>877867.35</v>
      </c>
      <c r="FL39" s="369">
        <v>861292.76</v>
      </c>
      <c r="FM39" s="316">
        <v>716288.5</v>
      </c>
      <c r="FN39" s="316">
        <v>747007.46</v>
      </c>
      <c r="FO39" s="316">
        <v>992002.33</v>
      </c>
      <c r="FP39" s="316">
        <v>1033404</v>
      </c>
      <c r="FQ39" s="316">
        <v>1894330.82</v>
      </c>
      <c r="FR39" s="316">
        <v>490213.19</v>
      </c>
      <c r="FS39" s="369">
        <v>623499.68000000005</v>
      </c>
      <c r="FT39" s="316">
        <v>1062145.1000000001</v>
      </c>
      <c r="FU39" s="316">
        <v>953642.8</v>
      </c>
      <c r="FV39" s="316">
        <v>343811.33</v>
      </c>
      <c r="FW39" s="316">
        <v>725202.3</v>
      </c>
      <c r="FX39" s="316">
        <v>1123652.68</v>
      </c>
      <c r="FY39" s="316"/>
      <c r="FZ39" s="316"/>
      <c r="GA39" s="316"/>
      <c r="GB39" s="316"/>
      <c r="GC39" s="316"/>
      <c r="GD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</row>
    <row r="40" spans="1:321" s="9" customFormat="1">
      <c r="A40" s="118"/>
      <c r="B40" s="118">
        <v>72</v>
      </c>
      <c r="C40" s="118" t="s">
        <v>94</v>
      </c>
      <c r="D40" s="118">
        <v>72</v>
      </c>
      <c r="E40" s="119" t="s">
        <v>95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5">+SUM(DB41:DB42)</f>
        <v>144908.31</v>
      </c>
      <c r="DC40" s="121">
        <f t="shared" si="5"/>
        <v>267027.43</v>
      </c>
      <c r="DD40" s="121">
        <f t="shared" si="5"/>
        <v>704985.3899999999</v>
      </c>
      <c r="DE40" s="121">
        <f t="shared" si="5"/>
        <v>471372.96</v>
      </c>
      <c r="DF40" s="121">
        <f t="shared" si="5"/>
        <v>1969746.6500000001</v>
      </c>
      <c r="DG40" s="121">
        <f t="shared" si="5"/>
        <v>882280.21</v>
      </c>
      <c r="DH40" s="121">
        <f t="shared" si="5"/>
        <v>238081.41999999998</v>
      </c>
      <c r="DI40" s="122">
        <f t="shared" si="5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83">
        <v>32341.5</v>
      </c>
      <c r="DW40" s="283">
        <v>691978.88</v>
      </c>
      <c r="DX40" s="283">
        <v>24390.81</v>
      </c>
      <c r="DY40" s="283">
        <v>112253.6</v>
      </c>
      <c r="DZ40" s="283">
        <v>103090.11</v>
      </c>
      <c r="EA40" s="283">
        <v>83178.69</v>
      </c>
      <c r="EB40" s="283">
        <v>504334.47</v>
      </c>
      <c r="EC40" s="317">
        <v>89093.46</v>
      </c>
      <c r="ED40" s="317">
        <v>551429.85</v>
      </c>
      <c r="EE40" s="317">
        <v>54505.3</v>
      </c>
      <c r="EF40" s="317">
        <v>1206435.3</v>
      </c>
      <c r="EG40" s="317">
        <v>766535.54</v>
      </c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>
        <v>136671.79999999999</v>
      </c>
      <c r="EU40" s="318">
        <v>273046.61</v>
      </c>
      <c r="EV40" s="318">
        <v>2343256.64</v>
      </c>
      <c r="EW40" s="318">
        <v>108273.11</v>
      </c>
      <c r="EX40" s="318">
        <v>215845.16</v>
      </c>
      <c r="EY40" s="318">
        <v>10312117.130000001</v>
      </c>
      <c r="EZ40" s="318">
        <v>406327.81</v>
      </c>
      <c r="FA40" s="318">
        <v>257929.95</v>
      </c>
      <c r="FB40" s="318">
        <v>223709.29</v>
      </c>
      <c r="FC40" s="318">
        <v>158760.32999999999</v>
      </c>
      <c r="FD40" s="318">
        <v>314684.94</v>
      </c>
      <c r="FE40" s="318">
        <v>998458.94</v>
      </c>
      <c r="FF40" s="318">
        <v>26594.13</v>
      </c>
      <c r="FG40" s="318">
        <v>177395.91</v>
      </c>
      <c r="FH40" s="318">
        <v>180547.55</v>
      </c>
      <c r="FI40" s="318">
        <v>169636.46</v>
      </c>
      <c r="FJ40" s="318">
        <v>223780.48000000001</v>
      </c>
      <c r="FK40" s="318">
        <v>722176.42</v>
      </c>
      <c r="FL40" s="370">
        <v>359609.29</v>
      </c>
      <c r="FM40" s="318">
        <v>176786.46</v>
      </c>
      <c r="FN40" s="318">
        <v>225833.46</v>
      </c>
      <c r="FO40" s="318">
        <v>679599.59</v>
      </c>
      <c r="FP40" s="318">
        <v>287050.87</v>
      </c>
      <c r="FQ40" s="318">
        <v>1049072.3</v>
      </c>
      <c r="FR40" s="318">
        <v>62782.51</v>
      </c>
      <c r="FS40" s="370">
        <v>437988.22</v>
      </c>
      <c r="FT40" s="318">
        <v>603218.21</v>
      </c>
      <c r="FU40" s="318">
        <v>198578.39</v>
      </c>
      <c r="FV40" s="318">
        <v>270349.07</v>
      </c>
      <c r="FW40" s="318">
        <v>213993.31</v>
      </c>
      <c r="FX40" s="318">
        <v>3744610.34</v>
      </c>
      <c r="FY40" s="318"/>
      <c r="FZ40" s="318"/>
      <c r="GA40" s="318"/>
      <c r="GB40" s="318"/>
      <c r="GC40" s="318"/>
      <c r="GD40" s="318"/>
      <c r="GE40" s="370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318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</row>
    <row r="41" spans="1:321" ht="30">
      <c r="C41" s="72">
        <v>721</v>
      </c>
      <c r="D41" s="72">
        <v>7212</v>
      </c>
      <c r="E41" s="76" t="s">
        <v>97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82">
        <v>32341.5</v>
      </c>
      <c r="DW41" s="282">
        <v>691978.88</v>
      </c>
      <c r="DX41" s="282">
        <v>24386.31</v>
      </c>
      <c r="DY41" s="282">
        <v>112253.6</v>
      </c>
      <c r="DZ41" s="312">
        <v>103090.11</v>
      </c>
      <c r="EA41" s="282">
        <v>83178.69</v>
      </c>
      <c r="EB41" s="282">
        <v>504334.47</v>
      </c>
      <c r="EC41" s="313">
        <v>89093.46</v>
      </c>
      <c r="ED41" s="313">
        <v>551429.85</v>
      </c>
      <c r="EE41" s="313">
        <v>54505.3</v>
      </c>
      <c r="EF41" s="313">
        <v>1206435.3</v>
      </c>
      <c r="EG41" s="313">
        <v>766535.54</v>
      </c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16"/>
      <c r="FE41" s="316"/>
      <c r="FF41" s="316"/>
      <c r="FG41" s="316"/>
      <c r="FH41" s="316"/>
      <c r="FI41" s="316"/>
      <c r="FJ41" s="316"/>
      <c r="FK41" s="316"/>
      <c r="FL41" s="369"/>
      <c r="FM41" s="316"/>
      <c r="FN41" s="316"/>
      <c r="FO41" s="316"/>
      <c r="FP41" s="316"/>
      <c r="FQ41" s="316"/>
      <c r="FR41" s="316"/>
      <c r="FS41" s="369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</row>
    <row r="42" spans="1:321" ht="30">
      <c r="C42" s="72">
        <v>722</v>
      </c>
      <c r="D42" s="72">
        <v>7222</v>
      </c>
      <c r="E42" s="76" t="s">
        <v>99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82">
        <v>0</v>
      </c>
      <c r="DW42" s="282">
        <v>0</v>
      </c>
      <c r="DX42" s="282">
        <v>4.5</v>
      </c>
      <c r="DY42" s="282">
        <v>0</v>
      </c>
      <c r="DZ42" s="282">
        <v>0</v>
      </c>
      <c r="EA42" s="282">
        <v>0</v>
      </c>
      <c r="EB42" s="282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6">
        <v>150350.67000000001</v>
      </c>
      <c r="EI42" s="316">
        <v>500193.46</v>
      </c>
      <c r="EJ42" s="316">
        <v>126045.79</v>
      </c>
      <c r="EK42" s="316">
        <v>67133.97</v>
      </c>
      <c r="EL42" s="316">
        <v>340170.16</v>
      </c>
      <c r="EM42" s="316">
        <v>1431878.17</v>
      </c>
      <c r="EN42" s="316">
        <v>588856.99</v>
      </c>
      <c r="EO42" s="316">
        <v>142813.88</v>
      </c>
      <c r="EP42" s="316">
        <v>182139.62</v>
      </c>
      <c r="EQ42" s="316">
        <v>603855.75</v>
      </c>
      <c r="ER42" s="316">
        <v>987894.53</v>
      </c>
      <c r="ES42" s="316">
        <v>1153177.5900000001</v>
      </c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16"/>
      <c r="FE42" s="316"/>
      <c r="FF42" s="316"/>
      <c r="FG42" s="316"/>
      <c r="FH42" s="316"/>
      <c r="FI42" s="316"/>
      <c r="FJ42" s="316"/>
      <c r="FK42" s="316"/>
      <c r="FL42" s="369"/>
      <c r="FM42" s="316"/>
      <c r="FN42" s="316"/>
      <c r="FO42" s="316"/>
      <c r="FP42" s="316"/>
      <c r="FQ42" s="316"/>
      <c r="FR42" s="316"/>
      <c r="FS42" s="369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</row>
    <row r="43" spans="1:321" s="9" customFormat="1">
      <c r="A43" s="118"/>
      <c r="B43" s="118">
        <v>73</v>
      </c>
      <c r="C43" s="118"/>
      <c r="D43" s="118">
        <v>73</v>
      </c>
      <c r="E43" s="119" t="s">
        <v>103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6">+SUM(CY44:CY45)</f>
        <v>107462.68</v>
      </c>
      <c r="CZ43" s="121">
        <f t="shared" si="6"/>
        <v>292731.87</v>
      </c>
      <c r="DA43" s="121">
        <f t="shared" si="6"/>
        <v>369726.11</v>
      </c>
      <c r="DB43" s="121">
        <f t="shared" si="6"/>
        <v>118088.34</v>
      </c>
      <c r="DC43" s="121">
        <f t="shared" si="6"/>
        <v>988773.85</v>
      </c>
      <c r="DD43" s="121">
        <f t="shared" si="6"/>
        <v>98780.82</v>
      </c>
      <c r="DE43" s="121">
        <f t="shared" si="6"/>
        <v>305044.76</v>
      </c>
      <c r="DF43" s="121">
        <f t="shared" si="6"/>
        <v>476893.98</v>
      </c>
      <c r="DG43" s="121">
        <f t="shared" si="6"/>
        <v>368051.05</v>
      </c>
      <c r="DH43" s="121">
        <f t="shared" si="6"/>
        <v>1895040.21</v>
      </c>
      <c r="DI43" s="122">
        <f t="shared" si="6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83">
        <v>148151.23000000001</v>
      </c>
      <c r="DW43" s="283">
        <v>82290.95</v>
      </c>
      <c r="DX43" s="283">
        <v>119438.57</v>
      </c>
      <c r="DY43" s="283">
        <v>103043.66</v>
      </c>
      <c r="DZ43" s="283">
        <v>921596.33</v>
      </c>
      <c r="EA43" s="283">
        <v>565850.1</v>
      </c>
      <c r="EB43" s="283">
        <v>84480.12</v>
      </c>
      <c r="EC43" s="317">
        <v>79378.06</v>
      </c>
      <c r="ED43" s="317">
        <v>134318.35</v>
      </c>
      <c r="EE43" s="317">
        <v>226256.22</v>
      </c>
      <c r="EF43" s="317">
        <v>783922.87</v>
      </c>
      <c r="EG43" s="317">
        <v>1413894.45</v>
      </c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>
        <v>172043.05</v>
      </c>
      <c r="EU43" s="318">
        <v>78777.210000000006</v>
      </c>
      <c r="EV43" s="318">
        <v>195694.06</v>
      </c>
      <c r="EW43" s="318">
        <v>443978.03</v>
      </c>
      <c r="EX43" s="318">
        <v>1090667.1299999999</v>
      </c>
      <c r="EY43" s="318">
        <v>2374596.09</v>
      </c>
      <c r="EZ43" s="318">
        <v>178131.97</v>
      </c>
      <c r="FA43" s="318">
        <v>146792.74</v>
      </c>
      <c r="FB43" s="318">
        <v>907089.49</v>
      </c>
      <c r="FC43" s="318">
        <v>525509.51</v>
      </c>
      <c r="FD43" s="318">
        <v>4230114.6399999997</v>
      </c>
      <c r="FE43" s="318">
        <v>942551.18</v>
      </c>
      <c r="FF43" s="318">
        <v>69158.880000000005</v>
      </c>
      <c r="FG43" s="318">
        <v>378338.04</v>
      </c>
      <c r="FH43" s="318">
        <v>257172.98</v>
      </c>
      <c r="FI43" s="318">
        <v>349238.34</v>
      </c>
      <c r="FJ43" s="318">
        <v>808656.23</v>
      </c>
      <c r="FK43" s="318">
        <v>1298753.81</v>
      </c>
      <c r="FL43" s="370">
        <v>134648.84</v>
      </c>
      <c r="FM43" s="318">
        <v>1295803.5900000001</v>
      </c>
      <c r="FN43" s="318">
        <v>183612.59</v>
      </c>
      <c r="FO43" s="318">
        <v>223272.51</v>
      </c>
      <c r="FP43" s="318">
        <v>1445230.26</v>
      </c>
      <c r="FQ43" s="318">
        <v>1825677.24</v>
      </c>
      <c r="FR43" s="318">
        <v>80819.179999999993</v>
      </c>
      <c r="FS43" s="370">
        <v>813727.89</v>
      </c>
      <c r="FT43" s="318">
        <v>794561.22</v>
      </c>
      <c r="FU43" s="318">
        <v>561040.23</v>
      </c>
      <c r="FV43" s="318">
        <v>896681.72</v>
      </c>
      <c r="FW43" s="318">
        <v>977750.68</v>
      </c>
      <c r="FX43" s="318">
        <v>43328</v>
      </c>
      <c r="FY43" s="318"/>
      <c r="FZ43" s="318"/>
      <c r="GA43" s="318"/>
      <c r="GB43" s="318"/>
      <c r="GC43" s="318"/>
      <c r="GD43" s="318"/>
      <c r="GE43" s="370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</row>
    <row r="44" spans="1:321">
      <c r="B44" s="72" t="s">
        <v>94</v>
      </c>
      <c r="C44" s="72">
        <v>731</v>
      </c>
      <c r="D44" s="72">
        <v>7311</v>
      </c>
      <c r="E44" s="76" t="s">
        <v>103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82">
        <v>148151.22999999998</v>
      </c>
      <c r="DW44" s="282">
        <v>82290.95</v>
      </c>
      <c r="DX44" s="282">
        <v>119438.56999999999</v>
      </c>
      <c r="DY44" s="282">
        <v>103043.65999999999</v>
      </c>
      <c r="DZ44" s="312">
        <v>921596.33</v>
      </c>
      <c r="EA44" s="282">
        <v>565850.1</v>
      </c>
      <c r="EB44" s="282">
        <v>84480.12</v>
      </c>
      <c r="EC44" s="313">
        <v>79378.060000000012</v>
      </c>
      <c r="ED44" s="313">
        <v>134318.35</v>
      </c>
      <c r="EE44" s="313">
        <v>226256.22</v>
      </c>
      <c r="EF44" s="313">
        <v>783922.87</v>
      </c>
      <c r="EG44" s="313">
        <v>1034220.21</v>
      </c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16"/>
      <c r="FE44" s="316"/>
      <c r="FF44" s="316"/>
      <c r="FG44" s="316"/>
      <c r="FH44" s="316"/>
      <c r="FI44" s="316"/>
      <c r="FJ44" s="316"/>
      <c r="FK44" s="316"/>
      <c r="FL44" s="369"/>
      <c r="FM44" s="316"/>
      <c r="FN44" s="316"/>
      <c r="FO44" s="316"/>
      <c r="FP44" s="316"/>
      <c r="FQ44" s="316"/>
      <c r="FR44" s="316"/>
      <c r="FS44" s="369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</row>
    <row r="45" spans="1:321" ht="30">
      <c r="C45" s="72">
        <v>732</v>
      </c>
      <c r="D45" s="72">
        <v>7321</v>
      </c>
      <c r="E45" s="76" t="s">
        <v>105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82">
        <v>0</v>
      </c>
      <c r="DW45" s="282">
        <v>0</v>
      </c>
      <c r="DX45" s="282">
        <v>0</v>
      </c>
      <c r="DY45" s="282">
        <v>0</v>
      </c>
      <c r="EC45" s="313">
        <v>0</v>
      </c>
      <c r="ED45" s="313"/>
      <c r="EE45" s="313"/>
      <c r="EF45" s="313"/>
      <c r="EG45" s="313"/>
      <c r="EH45" s="316">
        <v>198902.46</v>
      </c>
      <c r="EI45" s="316">
        <v>1119540.18</v>
      </c>
      <c r="EJ45" s="316">
        <v>2133451.14</v>
      </c>
      <c r="EK45" s="316">
        <v>849572.77</v>
      </c>
      <c r="EL45" s="316">
        <v>1895943.06</v>
      </c>
      <c r="EM45" s="316">
        <v>1063223.94</v>
      </c>
      <c r="EN45" s="316">
        <v>2617220.7200000002</v>
      </c>
      <c r="EO45" s="316">
        <v>693924.15</v>
      </c>
      <c r="EP45" s="316">
        <v>1500964.26</v>
      </c>
      <c r="EQ45" s="316">
        <v>2652981.5699999998</v>
      </c>
      <c r="ER45" s="316">
        <v>2284497.5299999998</v>
      </c>
      <c r="ES45" s="316">
        <v>8271247.9800000004</v>
      </c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16"/>
      <c r="FE45" s="316"/>
      <c r="FF45" s="316"/>
      <c r="FG45" s="316"/>
      <c r="FH45" s="316"/>
      <c r="FI45" s="316"/>
      <c r="FJ45" s="316"/>
      <c r="FK45" s="316"/>
      <c r="FL45" s="369"/>
      <c r="FM45" s="316"/>
      <c r="FN45" s="316"/>
      <c r="FO45" s="316"/>
      <c r="FP45" s="316"/>
      <c r="FQ45" s="316"/>
      <c r="FR45" s="316"/>
      <c r="FS45" s="369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</row>
    <row r="46" spans="1:321" s="9" customFormat="1">
      <c r="A46" s="118"/>
      <c r="B46" s="118">
        <v>74</v>
      </c>
      <c r="C46" s="118" t="s">
        <v>94</v>
      </c>
      <c r="D46" s="118">
        <v>74</v>
      </c>
      <c r="E46" s="119" t="s">
        <v>107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7">+SUM(CY47:CY48)</f>
        <v>720536.12</v>
      </c>
      <c r="CZ46" s="121">
        <f t="shared" si="7"/>
        <v>173095.78</v>
      </c>
      <c r="DA46" s="121">
        <f t="shared" si="7"/>
        <v>636951.02</v>
      </c>
      <c r="DB46" s="121">
        <f t="shared" si="7"/>
        <v>295224.23</v>
      </c>
      <c r="DC46" s="121">
        <f t="shared" si="7"/>
        <v>145661.5</v>
      </c>
      <c r="DD46" s="121">
        <f t="shared" si="7"/>
        <v>289870.69</v>
      </c>
      <c r="DE46" s="121">
        <f t="shared" si="7"/>
        <v>331260.12</v>
      </c>
      <c r="DF46" s="121">
        <f t="shared" si="7"/>
        <v>407300.13</v>
      </c>
      <c r="DG46" s="121">
        <f t="shared" si="7"/>
        <v>306869.74</v>
      </c>
      <c r="DH46" s="121">
        <f t="shared" si="7"/>
        <v>983922.2</v>
      </c>
      <c r="DI46" s="122">
        <f t="shared" si="7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83">
        <v>180241.46</v>
      </c>
      <c r="DW46" s="283">
        <v>153797.54</v>
      </c>
      <c r="DX46" s="283">
        <v>730633.86</v>
      </c>
      <c r="DY46" s="283">
        <v>546087.31000000006</v>
      </c>
      <c r="DZ46" s="283">
        <v>968262.62</v>
      </c>
      <c r="EA46" s="283">
        <v>1146053.18</v>
      </c>
      <c r="EB46" s="283">
        <v>496128.69</v>
      </c>
      <c r="EC46" s="317">
        <v>612721</v>
      </c>
      <c r="ED46" s="317">
        <v>1394917.14</v>
      </c>
      <c r="EE46" s="317">
        <v>1316452.33</v>
      </c>
      <c r="EF46" s="317">
        <v>1562846.95</v>
      </c>
      <c r="EG46" s="317">
        <v>2485021.3199999998</v>
      </c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>
        <v>1517510.59</v>
      </c>
      <c r="EU46" s="318">
        <v>776556.18</v>
      </c>
      <c r="EV46" s="318">
        <v>1210159.24</v>
      </c>
      <c r="EW46" s="318">
        <v>8493510.6400000006</v>
      </c>
      <c r="EX46" s="318">
        <v>1746477.29</v>
      </c>
      <c r="EY46" s="318">
        <v>1534287.36</v>
      </c>
      <c r="EZ46" s="318">
        <v>716886.96</v>
      </c>
      <c r="FA46" s="318">
        <v>259046.56</v>
      </c>
      <c r="FB46" s="318">
        <v>658145.13</v>
      </c>
      <c r="FC46" s="318">
        <v>1526648.73</v>
      </c>
      <c r="FD46" s="318">
        <v>4414865.1500000004</v>
      </c>
      <c r="FE46" s="318">
        <v>3855321.16</v>
      </c>
      <c r="FF46" s="318">
        <v>13526117.220000001</v>
      </c>
      <c r="FG46" s="318">
        <v>1000413.32</v>
      </c>
      <c r="FH46" s="318">
        <v>861265.77</v>
      </c>
      <c r="FI46" s="318">
        <v>627154.51</v>
      </c>
      <c r="FJ46" s="318">
        <v>1388870.5</v>
      </c>
      <c r="FK46" s="318">
        <v>827810.06</v>
      </c>
      <c r="FL46" s="370">
        <v>1651160.65</v>
      </c>
      <c r="FM46" s="318">
        <v>1596012.32</v>
      </c>
      <c r="FN46" s="318">
        <v>1508235.56</v>
      </c>
      <c r="FO46" s="318">
        <v>1944741.98</v>
      </c>
      <c r="FP46" s="318">
        <v>9471069</v>
      </c>
      <c r="FQ46" s="318">
        <v>3805474.98</v>
      </c>
      <c r="FR46" s="318">
        <v>755324.46</v>
      </c>
      <c r="FS46" s="370">
        <v>1636489.54</v>
      </c>
      <c r="FT46" s="318">
        <v>3518115.16</v>
      </c>
      <c r="FU46" s="318">
        <v>2957605.59</v>
      </c>
      <c r="FV46" s="318">
        <v>842020.08</v>
      </c>
      <c r="FW46" s="318">
        <v>2579280.8199999998</v>
      </c>
      <c r="FX46" s="318">
        <v>2553592.7400000002</v>
      </c>
      <c r="FY46" s="318"/>
      <c r="FZ46" s="318"/>
      <c r="GA46" s="318"/>
      <c r="GB46" s="318"/>
      <c r="GC46" s="318"/>
      <c r="GD46" s="318"/>
      <c r="GE46" s="370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</row>
    <row r="47" spans="1:321">
      <c r="C47" s="72">
        <v>741</v>
      </c>
      <c r="D47" s="72">
        <v>7411</v>
      </c>
      <c r="E47" s="76" t="s">
        <v>109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82">
        <v>196891.75999999998</v>
      </c>
      <c r="DW47" s="282">
        <v>153797.54</v>
      </c>
      <c r="DX47" s="282">
        <v>730633.8600000001</v>
      </c>
      <c r="DY47" s="282">
        <v>546087.31000000006</v>
      </c>
      <c r="DZ47" s="282">
        <v>968262.62</v>
      </c>
      <c r="EA47" s="282">
        <v>1146053.18</v>
      </c>
      <c r="EB47" s="282">
        <v>496128.69</v>
      </c>
      <c r="EC47" s="313">
        <v>612720.99999999988</v>
      </c>
      <c r="ED47" s="313">
        <v>1394917.14</v>
      </c>
      <c r="EE47" s="313">
        <v>1303452.33</v>
      </c>
      <c r="EF47" s="313">
        <v>1562846.95</v>
      </c>
      <c r="EG47" s="313">
        <v>2483747.6800000002</v>
      </c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16"/>
      <c r="FE47" s="316"/>
      <c r="FF47" s="316"/>
      <c r="FG47" s="316"/>
      <c r="FH47" s="316"/>
      <c r="FI47" s="316"/>
      <c r="FJ47" s="316"/>
      <c r="FK47" s="316"/>
      <c r="FL47" s="369"/>
      <c r="FM47" s="316"/>
      <c r="FN47" s="316"/>
      <c r="FO47" s="316"/>
      <c r="FP47" s="316"/>
      <c r="FQ47" s="316"/>
      <c r="FR47" s="316"/>
      <c r="FS47" s="369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  <c r="KN47" s="316"/>
      <c r="KO47" s="316"/>
      <c r="KP47" s="316"/>
      <c r="KQ47" s="316"/>
      <c r="KR47" s="316"/>
      <c r="KS47" s="316"/>
      <c r="KT47" s="316"/>
      <c r="KU47" s="316"/>
      <c r="KV47" s="316"/>
      <c r="KW47" s="316"/>
      <c r="KX47" s="316"/>
      <c r="KY47" s="316"/>
      <c r="KZ47" s="316"/>
      <c r="LA47" s="316"/>
      <c r="LB47" s="316"/>
      <c r="LC47" s="316"/>
      <c r="LD47" s="316"/>
      <c r="LE47" s="316"/>
      <c r="LF47" s="316"/>
      <c r="LG47" s="316"/>
      <c r="LH47" s="316"/>
      <c r="LI47" s="316"/>
    </row>
    <row r="48" spans="1:321">
      <c r="C48" s="72">
        <v>742</v>
      </c>
      <c r="D48" s="72">
        <v>7421</v>
      </c>
      <c r="E48" s="76" t="s">
        <v>111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82">
        <v>0</v>
      </c>
      <c r="DW48" s="282">
        <v>0</v>
      </c>
      <c r="DX48" s="282">
        <v>0</v>
      </c>
      <c r="DY48" s="282">
        <v>0</v>
      </c>
      <c r="EC48" s="313">
        <v>0</v>
      </c>
      <c r="ED48" s="313"/>
      <c r="EE48" s="322"/>
      <c r="EF48" s="313"/>
      <c r="EG48" s="313"/>
      <c r="EH48" s="316">
        <v>335235.24</v>
      </c>
      <c r="EI48" s="316">
        <v>23071904.219999999</v>
      </c>
      <c r="EJ48" s="316">
        <v>59275742.969999999</v>
      </c>
      <c r="EK48" s="316">
        <v>28598295.489999998</v>
      </c>
      <c r="EL48" s="316">
        <v>259019.66</v>
      </c>
      <c r="EM48" s="316">
        <v>29146143.309999999</v>
      </c>
      <c r="EN48" s="316">
        <v>25183759.27</v>
      </c>
      <c r="EO48" s="316">
        <v>76253335.569999993</v>
      </c>
      <c r="EP48" s="316">
        <v>43020325.210000001</v>
      </c>
      <c r="EQ48" s="316">
        <v>20632990.120000001</v>
      </c>
      <c r="ER48" s="316">
        <v>28222092.870000001</v>
      </c>
      <c r="ES48" s="316">
        <v>127429947.7</v>
      </c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16"/>
      <c r="FE48" s="316"/>
      <c r="FF48" s="316"/>
      <c r="FG48" s="316"/>
      <c r="FH48" s="316"/>
      <c r="FI48" s="316"/>
      <c r="FJ48" s="316"/>
      <c r="FK48" s="316"/>
      <c r="FL48" s="369"/>
      <c r="FM48" s="316"/>
      <c r="FN48" s="316"/>
      <c r="FO48" s="316"/>
      <c r="FP48" s="316"/>
      <c r="FQ48" s="316"/>
      <c r="FR48" s="316"/>
      <c r="FS48" s="369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  <c r="KN48" s="316"/>
      <c r="KO48" s="316"/>
      <c r="KP48" s="316"/>
      <c r="KQ48" s="316"/>
      <c r="KR48" s="316"/>
      <c r="KS48" s="316"/>
      <c r="KT48" s="316"/>
      <c r="KU48" s="316"/>
      <c r="KV48" s="316"/>
      <c r="KW48" s="316"/>
      <c r="KX48" s="316"/>
      <c r="KY48" s="316"/>
      <c r="KZ48" s="316"/>
      <c r="LA48" s="316"/>
      <c r="LB48" s="316"/>
      <c r="LC48" s="316"/>
      <c r="LD48" s="316"/>
      <c r="LE48" s="316"/>
      <c r="LF48" s="316"/>
      <c r="LG48" s="316"/>
      <c r="LH48" s="316"/>
      <c r="LI48" s="316"/>
    </row>
    <row r="49" spans="1:321" s="9" customFormat="1">
      <c r="A49" s="118"/>
      <c r="B49" s="118">
        <v>75</v>
      </c>
      <c r="C49" s="118"/>
      <c r="D49" s="118">
        <v>75</v>
      </c>
      <c r="E49" s="119" t="s">
        <v>113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8">+CY50</f>
        <v>43700264.219999999</v>
      </c>
      <c r="CZ49" s="121">
        <f t="shared" si="8"/>
        <v>83407940.25</v>
      </c>
      <c r="DA49" s="121">
        <f t="shared" si="8"/>
        <v>32989063.890000001</v>
      </c>
      <c r="DB49" s="121">
        <f t="shared" si="8"/>
        <v>280177927.55000001</v>
      </c>
      <c r="DC49" s="121">
        <f t="shared" si="8"/>
        <v>524720.3600000001</v>
      </c>
      <c r="DD49" s="121">
        <f t="shared" si="8"/>
        <v>15730778.189999999</v>
      </c>
      <c r="DE49" s="121">
        <f t="shared" si="8"/>
        <v>41036448.079999998</v>
      </c>
      <c r="DF49" s="121">
        <f t="shared" si="8"/>
        <v>15186675.5</v>
      </c>
      <c r="DG49" s="121">
        <f t="shared" si="8"/>
        <v>4181439.2199999997</v>
      </c>
      <c r="DH49" s="121">
        <f t="shared" si="8"/>
        <v>3184747.73</v>
      </c>
      <c r="DI49" s="122">
        <f t="shared" si="8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83">
        <v>329543.97999999992</v>
      </c>
      <c r="DW49" s="283">
        <v>1028135.44</v>
      </c>
      <c r="DX49" s="283">
        <v>305578933.99000001</v>
      </c>
      <c r="DY49" s="283">
        <v>611208.73999999987</v>
      </c>
      <c r="DZ49" s="283">
        <v>680920.61</v>
      </c>
      <c r="EA49" s="283">
        <v>10805822.66</v>
      </c>
      <c r="EB49" s="283">
        <v>10466614.34</v>
      </c>
      <c r="EC49" s="317">
        <v>319243.06000000006</v>
      </c>
      <c r="ED49" s="317">
        <v>584698.59</v>
      </c>
      <c r="EE49" s="324">
        <v>713462.32</v>
      </c>
      <c r="EF49" s="317">
        <v>82530376.260000005</v>
      </c>
      <c r="EG49" s="317">
        <v>28136840.120000001</v>
      </c>
      <c r="EH49" s="318"/>
      <c r="EI49" s="318">
        <v>23071904.219999999</v>
      </c>
      <c r="EJ49" s="318">
        <v>59275742.969999999</v>
      </c>
      <c r="EK49" s="318">
        <v>28598295.489999998</v>
      </c>
      <c r="EL49" s="318">
        <v>259019.66</v>
      </c>
      <c r="EM49" s="318">
        <v>29146143.309999999</v>
      </c>
      <c r="EN49" s="318">
        <v>25183759.27</v>
      </c>
      <c r="EO49" s="318">
        <v>76253335.569999993</v>
      </c>
      <c r="EP49" s="318">
        <v>43020325.210000001</v>
      </c>
      <c r="EQ49" s="318"/>
      <c r="ER49" s="318"/>
      <c r="ES49" s="318"/>
      <c r="ET49" s="318">
        <v>24756264.800000001</v>
      </c>
      <c r="EU49" s="318">
        <v>75548588.189999998</v>
      </c>
      <c r="EV49" s="318">
        <v>25944700.27</v>
      </c>
      <c r="EW49" s="318">
        <v>125398354.06999999</v>
      </c>
      <c r="EX49" s="318">
        <v>7673073.0999999996</v>
      </c>
      <c r="EY49" s="318">
        <v>16114636.85</v>
      </c>
      <c r="EZ49" s="318">
        <v>21115189.899999999</v>
      </c>
      <c r="FA49" s="318">
        <v>59204639.390000001</v>
      </c>
      <c r="FB49" s="318">
        <v>16543113.73</v>
      </c>
      <c r="FC49" s="318">
        <v>18813731.219999999</v>
      </c>
      <c r="FD49" s="318">
        <v>38823788.329999998</v>
      </c>
      <c r="FE49" s="318">
        <v>23679982.34</v>
      </c>
      <c r="FF49" s="318"/>
      <c r="FG49" s="318"/>
      <c r="FH49" s="318"/>
      <c r="FI49" s="318"/>
      <c r="FJ49" s="318"/>
      <c r="FK49" s="318">
        <v>8784836.1999999993</v>
      </c>
      <c r="FL49" s="370"/>
      <c r="FM49" s="318"/>
      <c r="FN49" s="318">
        <v>1935839.29</v>
      </c>
      <c r="FO49" s="318">
        <v>494215367.44</v>
      </c>
      <c r="FP49" s="318">
        <v>57124902.299999997</v>
      </c>
      <c r="FQ49" s="318">
        <v>47594759.329999998</v>
      </c>
      <c r="FR49" s="318"/>
      <c r="FS49" s="370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70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</row>
    <row r="50" spans="1:321">
      <c r="C50" s="72">
        <v>751</v>
      </c>
      <c r="D50" s="72">
        <v>751</v>
      </c>
      <c r="E50" s="76" t="s">
        <v>115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9">+SUM(CY51:CY52)</f>
        <v>43700264.219999999</v>
      </c>
      <c r="CZ50" s="101">
        <f t="shared" si="9"/>
        <v>83407940.25</v>
      </c>
      <c r="DA50" s="101">
        <f t="shared" si="9"/>
        <v>32989063.890000001</v>
      </c>
      <c r="DB50" s="101">
        <f t="shared" si="9"/>
        <v>280177927.55000001</v>
      </c>
      <c r="DC50" s="101">
        <f t="shared" si="9"/>
        <v>524720.3600000001</v>
      </c>
      <c r="DD50" s="101">
        <f t="shared" si="9"/>
        <v>15730778.189999999</v>
      </c>
      <c r="DE50" s="101">
        <f t="shared" si="9"/>
        <v>41036448.079999998</v>
      </c>
      <c r="DF50" s="101">
        <f t="shared" si="9"/>
        <v>15186675.5</v>
      </c>
      <c r="DG50" s="101">
        <f t="shared" si="9"/>
        <v>4181439.2199999997</v>
      </c>
      <c r="DH50" s="101">
        <f t="shared" si="9"/>
        <v>3184747.73</v>
      </c>
      <c r="DI50" s="102">
        <f t="shared" si="9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313"/>
      <c r="ED50" s="313">
        <v>584698.59</v>
      </c>
      <c r="EE50" s="313"/>
      <c r="EF50" s="313"/>
      <c r="EG50" s="313"/>
      <c r="EH50" s="316">
        <v>16700681.109999999</v>
      </c>
      <c r="EI50" s="316">
        <v>55339318.890000001</v>
      </c>
      <c r="EJ50" s="316">
        <v>74583448.420000002</v>
      </c>
      <c r="EK50" s="316">
        <v>22911551.579999998</v>
      </c>
      <c r="EL50" s="316">
        <v>0</v>
      </c>
      <c r="EM50" s="316">
        <v>13000000</v>
      </c>
      <c r="EN50" s="316">
        <v>24450000</v>
      </c>
      <c r="EO50" s="316">
        <v>50085000</v>
      </c>
      <c r="EP50" s="316">
        <v>0</v>
      </c>
      <c r="EQ50" s="316">
        <v>0</v>
      </c>
      <c r="ER50" s="316">
        <v>0</v>
      </c>
      <c r="ES50" s="316">
        <v>3000000</v>
      </c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16"/>
      <c r="FE50" s="316"/>
      <c r="FF50" s="316"/>
      <c r="FG50" s="316"/>
      <c r="FH50" s="316"/>
      <c r="FI50" s="316"/>
      <c r="FJ50" s="316"/>
      <c r="FK50" s="316"/>
      <c r="FL50" s="369"/>
      <c r="FM50" s="316"/>
      <c r="FN50" s="316"/>
      <c r="FO50" s="316"/>
      <c r="FP50" s="316"/>
      <c r="FQ50" s="316"/>
      <c r="FR50" s="316"/>
      <c r="FS50" s="369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  <c r="KN50" s="316"/>
      <c r="KO50" s="316"/>
      <c r="KP50" s="316"/>
      <c r="KQ50" s="316"/>
      <c r="KR50" s="316"/>
      <c r="KS50" s="316"/>
      <c r="KT50" s="316"/>
      <c r="KU50" s="316"/>
      <c r="KV50" s="316"/>
      <c r="KW50" s="316"/>
      <c r="KX50" s="316"/>
      <c r="KY50" s="316"/>
      <c r="KZ50" s="316"/>
      <c r="LA50" s="316"/>
      <c r="LB50" s="316"/>
      <c r="LC50" s="316"/>
      <c r="LD50" s="316"/>
      <c r="LE50" s="316"/>
      <c r="LF50" s="316"/>
      <c r="LG50" s="316"/>
      <c r="LH50" s="316"/>
      <c r="LI50" s="316"/>
    </row>
    <row r="51" spans="1:321" ht="30">
      <c r="D51" s="72">
        <v>7511</v>
      </c>
      <c r="E51" s="76" t="s">
        <v>116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82">
        <v>16400000</v>
      </c>
      <c r="DW51" s="282">
        <v>51250217.07</v>
      </c>
      <c r="DX51" s="282">
        <v>25719782.93</v>
      </c>
      <c r="DY51" s="282">
        <v>13400000</v>
      </c>
      <c r="EA51" s="282">
        <v>15000000</v>
      </c>
      <c r="EB51" s="282">
        <v>26400000</v>
      </c>
      <c r="EC51" s="313">
        <v>61314300</v>
      </c>
      <c r="ED51" s="313"/>
      <c r="EE51" s="313"/>
      <c r="EF51" s="313">
        <v>80410000</v>
      </c>
      <c r="EG51" s="313">
        <v>27890000</v>
      </c>
      <c r="EH51" s="41">
        <v>34554.129999999997</v>
      </c>
      <c r="EI51" s="316">
        <v>322585.33</v>
      </c>
      <c r="EJ51" s="316">
        <v>5656594.5499999998</v>
      </c>
      <c r="EK51" s="316">
        <v>84125996.959999993</v>
      </c>
      <c r="EL51" s="316">
        <v>259019.66</v>
      </c>
      <c r="EM51" s="316">
        <v>16146143.310000001</v>
      </c>
      <c r="EN51" s="316">
        <v>733759.27</v>
      </c>
      <c r="EO51" s="316">
        <v>26168335.57</v>
      </c>
      <c r="EP51" s="316">
        <v>43020325.210000001</v>
      </c>
      <c r="EQ51" s="316">
        <v>20632990.120000001</v>
      </c>
      <c r="ER51" s="316">
        <v>28222092.870000001</v>
      </c>
      <c r="ES51" s="316">
        <v>127444455.40000001</v>
      </c>
      <c r="ET51" s="316">
        <v>24535941.960000001</v>
      </c>
      <c r="EU51" s="316">
        <v>91357443.420000002</v>
      </c>
      <c r="EV51" s="316">
        <v>20706614.620000001</v>
      </c>
      <c r="EW51" s="316">
        <v>0</v>
      </c>
      <c r="EX51" s="316">
        <v>0</v>
      </c>
      <c r="EY51" s="316"/>
      <c r="EZ51" s="316">
        <v>18000000</v>
      </c>
      <c r="FA51" s="316">
        <v>59000000</v>
      </c>
      <c r="FB51" s="316"/>
      <c r="FC51" s="316"/>
      <c r="FD51" s="316"/>
      <c r="FE51" s="316"/>
      <c r="FF51" s="316">
        <v>18000000</v>
      </c>
      <c r="FG51" s="316">
        <v>54000000</v>
      </c>
      <c r="FH51" s="316"/>
      <c r="FI51" s="316">
        <v>74623000</v>
      </c>
      <c r="FJ51" s="316">
        <v>67815000</v>
      </c>
      <c r="FK51" s="316"/>
      <c r="FL51" s="369">
        <v>18000000</v>
      </c>
      <c r="FM51" s="316">
        <v>54000000</v>
      </c>
      <c r="FN51" s="316"/>
      <c r="FO51" s="316"/>
      <c r="FP51" s="316">
        <v>47000000</v>
      </c>
      <c r="FQ51" s="316">
        <v>30000000</v>
      </c>
      <c r="FR51" s="316">
        <v>14900000</v>
      </c>
      <c r="FS51" s="369">
        <v>23000000</v>
      </c>
      <c r="FT51" s="316"/>
      <c r="FU51" s="316">
        <v>19932059.129999999</v>
      </c>
      <c r="FV51" s="316">
        <v>10000000</v>
      </c>
      <c r="FW51" s="316"/>
      <c r="FX51" s="316">
        <v>44900000</v>
      </c>
      <c r="FY51" s="316"/>
      <c r="FZ51" s="316"/>
      <c r="GA51" s="316"/>
      <c r="GB51" s="316"/>
      <c r="GC51" s="316"/>
      <c r="GD51" s="316"/>
      <c r="GF51" s="316"/>
      <c r="GG51" s="316"/>
      <c r="GH51" s="316"/>
      <c r="GI51" s="316"/>
      <c r="GJ51" s="316"/>
      <c r="GK51" s="316"/>
      <c r="GL51" s="316"/>
      <c r="GM51" s="316"/>
      <c r="GN51" s="316"/>
      <c r="GO51" s="316"/>
      <c r="GP51" s="316"/>
      <c r="GQ51" s="316"/>
      <c r="GR51" s="316"/>
      <c r="GS51" s="316"/>
      <c r="GT51" s="316"/>
      <c r="GU51" s="316"/>
      <c r="GV51" s="316"/>
      <c r="GW51" s="316"/>
      <c r="GX51" s="316"/>
      <c r="GY51" s="316"/>
      <c r="GZ51" s="316"/>
      <c r="HA51" s="316"/>
      <c r="HB51" s="316"/>
      <c r="HC51" s="316"/>
      <c r="HD51" s="316"/>
      <c r="HE51" s="316"/>
      <c r="HF51" s="316"/>
      <c r="HG51" s="316"/>
      <c r="HH51" s="316"/>
      <c r="HI51" s="316"/>
      <c r="HJ51" s="316"/>
      <c r="HK51" s="316"/>
      <c r="HL51" s="316"/>
      <c r="HM51" s="316"/>
      <c r="HN51" s="316"/>
      <c r="HO51" s="316"/>
      <c r="HP51" s="316"/>
      <c r="HQ51" s="316"/>
      <c r="HR51" s="316"/>
      <c r="HS51" s="316"/>
      <c r="HT51" s="316"/>
      <c r="HU51" s="316"/>
      <c r="HV51" s="316"/>
      <c r="HW51" s="316"/>
      <c r="HX51" s="316"/>
      <c r="HY51" s="316"/>
      <c r="HZ51" s="316"/>
      <c r="IA51" s="316"/>
      <c r="IB51" s="316"/>
      <c r="IC51" s="316"/>
      <c r="ID51" s="316"/>
      <c r="IE51" s="316"/>
      <c r="IF51" s="316"/>
      <c r="IG51" s="316"/>
      <c r="IH51" s="316"/>
      <c r="II51" s="316"/>
      <c r="IJ51" s="316"/>
      <c r="IK51" s="316"/>
      <c r="IL51" s="316"/>
      <c r="IM51" s="316"/>
      <c r="IN51" s="316"/>
      <c r="IO51" s="316"/>
      <c r="IP51" s="316"/>
      <c r="IQ51" s="316"/>
      <c r="IR51" s="316"/>
      <c r="IS51" s="316"/>
      <c r="IT51" s="316"/>
      <c r="IU51" s="316"/>
      <c r="IV51" s="316"/>
      <c r="IW51" s="316"/>
      <c r="IX51" s="316"/>
      <c r="IY51" s="316"/>
      <c r="IZ51" s="316"/>
      <c r="JA51" s="316"/>
      <c r="JB51" s="316"/>
      <c r="JC51" s="316"/>
      <c r="JD51" s="316"/>
      <c r="JE51" s="316"/>
      <c r="JF51" s="316"/>
      <c r="JG51" s="316"/>
      <c r="JH51" s="316"/>
      <c r="JI51" s="316"/>
      <c r="JJ51" s="316"/>
      <c r="JK51" s="316"/>
      <c r="JL51" s="316"/>
      <c r="JM51" s="316"/>
      <c r="JN51" s="316"/>
      <c r="JO51" s="316"/>
      <c r="JP51" s="316"/>
      <c r="JQ51" s="316"/>
      <c r="JR51" s="316"/>
      <c r="JS51" s="316"/>
      <c r="JT51" s="316"/>
      <c r="JU51" s="316"/>
      <c r="JV51" s="316"/>
      <c r="JW51" s="316"/>
      <c r="JX51" s="316"/>
      <c r="JY51" s="316"/>
      <c r="JZ51" s="316"/>
      <c r="KA51" s="316"/>
      <c r="KB51" s="316"/>
      <c r="KC51" s="316"/>
      <c r="KD51" s="316"/>
      <c r="KE51" s="316"/>
      <c r="KF51" s="316"/>
      <c r="KG51" s="316"/>
      <c r="KH51" s="316"/>
      <c r="KI51" s="316"/>
      <c r="KJ51" s="316"/>
      <c r="KK51" s="316"/>
      <c r="KL51" s="316"/>
      <c r="KM51" s="316"/>
      <c r="KN51" s="316"/>
      <c r="KO51" s="316"/>
      <c r="KP51" s="316"/>
      <c r="KQ51" s="316"/>
      <c r="KR51" s="316"/>
      <c r="KS51" s="316"/>
      <c r="KT51" s="316"/>
      <c r="KU51" s="316"/>
      <c r="KV51" s="316"/>
      <c r="KW51" s="316"/>
      <c r="KX51" s="316"/>
      <c r="KY51" s="316"/>
      <c r="KZ51" s="316"/>
      <c r="LA51" s="316"/>
      <c r="LB51" s="316"/>
      <c r="LC51" s="316"/>
      <c r="LD51" s="316"/>
      <c r="LE51" s="316"/>
      <c r="LF51" s="316"/>
      <c r="LG51" s="316"/>
      <c r="LH51" s="316"/>
      <c r="LI51" s="316"/>
    </row>
    <row r="52" spans="1:321" ht="30">
      <c r="D52" s="72">
        <v>7512</v>
      </c>
      <c r="E52" s="76" t="s">
        <v>118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82">
        <v>329543.98</v>
      </c>
      <c r="DW52" s="282">
        <v>1518782.95</v>
      </c>
      <c r="DX52" s="282">
        <v>306080409.44999999</v>
      </c>
      <c r="DY52" s="282">
        <v>611208.74</v>
      </c>
      <c r="DZ52" s="282">
        <v>680920.6100000001</v>
      </c>
      <c r="EA52" s="282">
        <v>805822.66</v>
      </c>
      <c r="EB52" s="282">
        <v>466534.34</v>
      </c>
      <c r="EC52" s="313">
        <v>1171956.5900000001</v>
      </c>
      <c r="ED52" s="313">
        <v>584698.59</v>
      </c>
      <c r="EE52" s="313">
        <v>3292203.84</v>
      </c>
      <c r="EF52" s="313">
        <v>2120376.2599999998</v>
      </c>
      <c r="EG52" s="313">
        <v>14113738.050000001</v>
      </c>
      <c r="EH52" s="316"/>
      <c r="EI52" s="316"/>
      <c r="EK52" s="316"/>
      <c r="EL52" s="316"/>
      <c r="EM52" s="316"/>
      <c r="EN52" s="316"/>
      <c r="EO52" s="316"/>
      <c r="EP52" s="316"/>
      <c r="EQ52" s="316">
        <v>160221133.53999999</v>
      </c>
      <c r="ER52" s="316">
        <v>163344901.65000001</v>
      </c>
      <c r="ES52" s="316"/>
      <c r="ET52" s="316">
        <v>220322.84</v>
      </c>
      <c r="EU52" s="316">
        <v>191078.77</v>
      </c>
      <c r="EV52" s="316">
        <v>5273085.6500000004</v>
      </c>
      <c r="EW52" s="316">
        <v>503121949.51999998</v>
      </c>
      <c r="EX52" s="316">
        <v>7673073.0999999996</v>
      </c>
      <c r="EY52" s="316">
        <v>266189636.84999999</v>
      </c>
      <c r="EZ52" s="316">
        <v>15363581.189999999</v>
      </c>
      <c r="FA52" s="316">
        <v>13117458.42</v>
      </c>
      <c r="FB52" s="316">
        <v>16543113.73</v>
      </c>
      <c r="FC52" s="316">
        <v>18813731.219999999</v>
      </c>
      <c r="FD52" s="316">
        <v>38823788.329999998</v>
      </c>
      <c r="FE52" s="316">
        <v>24442619.199999999</v>
      </c>
      <c r="FF52" s="316">
        <v>25748930.140000001</v>
      </c>
      <c r="FG52" s="316">
        <v>3819449.69</v>
      </c>
      <c r="FH52" s="316">
        <v>14059999.119999999</v>
      </c>
      <c r="FI52" s="316">
        <v>6496285.4699999997</v>
      </c>
      <c r="FJ52" s="316">
        <v>7856343.8600000003</v>
      </c>
      <c r="FK52" s="316">
        <v>8784836.1999999993</v>
      </c>
      <c r="FL52" s="369">
        <v>2698966.86</v>
      </c>
      <c r="FM52" s="316">
        <v>32388565.289999999</v>
      </c>
      <c r="FN52" s="316">
        <v>9020553.9199999999</v>
      </c>
      <c r="FO52" s="316">
        <v>512682672.61000001</v>
      </c>
      <c r="FP52" s="316">
        <v>10136902.300000001</v>
      </c>
      <c r="FQ52" s="316">
        <v>17886787.969999999</v>
      </c>
      <c r="FR52" s="316">
        <v>316564.84000000003</v>
      </c>
      <c r="FS52" s="369">
        <v>1511136.76</v>
      </c>
      <c r="FT52" s="316">
        <v>3834054.75</v>
      </c>
      <c r="FU52" s="316">
        <v>4493810.3600000003</v>
      </c>
      <c r="FV52" s="316">
        <v>250307576.15000001</v>
      </c>
      <c r="FW52" s="316">
        <v>83297964.459999993</v>
      </c>
      <c r="FX52" s="316">
        <v>17723685.120000001</v>
      </c>
      <c r="FY52" s="316"/>
      <c r="FZ52" s="316"/>
      <c r="GA52" s="316"/>
      <c r="GB52" s="316"/>
      <c r="GC52" s="316"/>
      <c r="GD52" s="316"/>
      <c r="GF52" s="316"/>
      <c r="GG52" s="316"/>
      <c r="GH52" s="316"/>
      <c r="GI52" s="316"/>
      <c r="GJ52" s="316"/>
      <c r="GK52" s="316"/>
      <c r="GL52" s="316"/>
      <c r="GM52" s="316"/>
      <c r="GN52" s="316"/>
      <c r="GO52" s="316"/>
      <c r="GP52" s="316"/>
      <c r="GQ52" s="316"/>
      <c r="GR52" s="316"/>
      <c r="GS52" s="316"/>
      <c r="GT52" s="316"/>
      <c r="GU52" s="316"/>
      <c r="GV52" s="316"/>
      <c r="GW52" s="316"/>
      <c r="GX52" s="316"/>
      <c r="GY52" s="316"/>
      <c r="GZ52" s="316"/>
      <c r="HA52" s="316"/>
      <c r="HB52" s="316"/>
      <c r="HC52" s="316"/>
      <c r="HD52" s="316"/>
      <c r="HE52" s="316"/>
      <c r="HF52" s="316"/>
      <c r="HG52" s="316"/>
      <c r="HH52" s="316"/>
      <c r="HI52" s="316"/>
      <c r="HJ52" s="316"/>
      <c r="HK52" s="316"/>
      <c r="HL52" s="316"/>
      <c r="HM52" s="316"/>
      <c r="HN52" s="316"/>
      <c r="HO52" s="316"/>
      <c r="HP52" s="316"/>
      <c r="HQ52" s="316"/>
      <c r="HR52" s="316"/>
      <c r="HS52" s="316"/>
      <c r="HT52" s="316"/>
      <c r="HU52" s="316"/>
      <c r="HV52" s="316"/>
      <c r="HW52" s="316"/>
      <c r="HX52" s="316"/>
      <c r="HY52" s="316"/>
      <c r="HZ52" s="316"/>
      <c r="IA52" s="316"/>
      <c r="IB52" s="316"/>
      <c r="IC52" s="316"/>
      <c r="ID52" s="316"/>
      <c r="IE52" s="316"/>
      <c r="IF52" s="316"/>
      <c r="IG52" s="316"/>
      <c r="IH52" s="316"/>
      <c r="II52" s="316"/>
      <c r="IJ52" s="316"/>
      <c r="IK52" s="316"/>
      <c r="IL52" s="316"/>
      <c r="IM52" s="316"/>
      <c r="IN52" s="316"/>
      <c r="IO52" s="316"/>
      <c r="IP52" s="316"/>
      <c r="IQ52" s="316"/>
      <c r="IR52" s="316"/>
      <c r="IS52" s="316"/>
      <c r="IT52" s="316"/>
      <c r="IU52" s="316"/>
      <c r="IV52" s="316"/>
      <c r="IW52" s="316"/>
      <c r="IX52" s="316"/>
      <c r="IY52" s="316"/>
      <c r="IZ52" s="316"/>
      <c r="JA52" s="316"/>
      <c r="JB52" s="316"/>
      <c r="JC52" s="316"/>
      <c r="JD52" s="316"/>
      <c r="JE52" s="316"/>
      <c r="JF52" s="316"/>
      <c r="JG52" s="316"/>
      <c r="JH52" s="316"/>
      <c r="JI52" s="316"/>
      <c r="JJ52" s="316"/>
      <c r="JK52" s="316"/>
      <c r="JL52" s="316"/>
      <c r="JM52" s="316"/>
      <c r="JN52" s="316"/>
      <c r="JO52" s="316"/>
      <c r="JP52" s="316"/>
      <c r="JQ52" s="316"/>
      <c r="JR52" s="316"/>
      <c r="JS52" s="316"/>
      <c r="JT52" s="316"/>
      <c r="JU52" s="316"/>
      <c r="JV52" s="316"/>
      <c r="JW52" s="316"/>
      <c r="JX52" s="316"/>
      <c r="JY52" s="316"/>
      <c r="JZ52" s="316"/>
      <c r="KA52" s="316"/>
      <c r="KB52" s="316"/>
      <c r="KC52" s="316"/>
      <c r="KD52" s="316"/>
      <c r="KE52" s="316"/>
      <c r="KF52" s="316"/>
      <c r="KG52" s="316"/>
      <c r="KH52" s="316"/>
      <c r="KI52" s="316"/>
      <c r="KJ52" s="316"/>
      <c r="KK52" s="316"/>
      <c r="KL52" s="316"/>
      <c r="KM52" s="316"/>
      <c r="KN52" s="316"/>
      <c r="KO52" s="316"/>
      <c r="KP52" s="316"/>
      <c r="KQ52" s="316"/>
      <c r="KR52" s="316"/>
      <c r="KS52" s="316"/>
      <c r="KT52" s="316"/>
      <c r="KU52" s="316"/>
      <c r="KV52" s="316"/>
      <c r="KW52" s="316"/>
      <c r="KX52" s="316"/>
      <c r="KY52" s="316"/>
      <c r="KZ52" s="316"/>
      <c r="LA52" s="316"/>
      <c r="LB52" s="316"/>
      <c r="LC52" s="316"/>
      <c r="LD52" s="316"/>
      <c r="LE52" s="316"/>
      <c r="LF52" s="316"/>
      <c r="LG52" s="316"/>
      <c r="LH52" s="316"/>
      <c r="LI52" s="316"/>
    </row>
    <row r="53" spans="1:321">
      <c r="A53" s="72">
        <v>4</v>
      </c>
      <c r="B53" s="72" t="s">
        <v>94</v>
      </c>
      <c r="E53" s="76" t="s">
        <v>120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82">
        <v>103413046.31</v>
      </c>
      <c r="DW53" s="282">
        <v>102142955.61000003</v>
      </c>
      <c r="DX53" s="282">
        <v>146200718.82999995</v>
      </c>
      <c r="DY53" s="282">
        <v>109135680.37</v>
      </c>
      <c r="DZ53" s="310">
        <v>126288268.34999999</v>
      </c>
      <c r="EA53" s="310"/>
      <c r="EC53" s="313"/>
      <c r="ED53" s="313"/>
      <c r="EE53" s="313"/>
      <c r="EF53" s="313"/>
      <c r="EG53" s="313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>
        <v>53180290.399999999</v>
      </c>
      <c r="ER53" s="316">
        <v>57739544.189999998</v>
      </c>
      <c r="ES53" s="316"/>
      <c r="ET53" s="316">
        <v>104498495.13</v>
      </c>
      <c r="EU53" s="316">
        <v>123153743.48</v>
      </c>
      <c r="EV53" s="316">
        <v>192481569.78999999</v>
      </c>
      <c r="EW53" s="316">
        <v>172255329.59999999</v>
      </c>
      <c r="EX53" s="316">
        <v>218705424.59</v>
      </c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316"/>
      <c r="FL53" s="369"/>
      <c r="FM53" s="316"/>
      <c r="FN53" s="316"/>
      <c r="FO53" s="316"/>
      <c r="FP53" s="316"/>
      <c r="FQ53" s="316"/>
      <c r="FR53" s="316"/>
      <c r="FS53" s="316"/>
      <c r="FT53" s="316"/>
      <c r="FU53" s="316"/>
      <c r="FV53" s="316"/>
      <c r="FW53" s="316"/>
      <c r="FX53" s="316"/>
      <c r="FY53" s="316"/>
      <c r="FZ53" s="316"/>
      <c r="GA53" s="316"/>
      <c r="GB53" s="316"/>
      <c r="GC53" s="316"/>
      <c r="GD53" s="316"/>
      <c r="GF53" s="316"/>
      <c r="GG53" s="316"/>
      <c r="GH53" s="316"/>
      <c r="GI53" s="316"/>
      <c r="GJ53" s="316"/>
      <c r="GK53" s="316"/>
      <c r="GL53" s="316"/>
      <c r="GM53" s="316"/>
      <c r="GN53" s="316"/>
      <c r="GO53" s="316"/>
      <c r="GP53" s="316"/>
      <c r="GQ53" s="316"/>
      <c r="GR53" s="316"/>
      <c r="GS53" s="316"/>
      <c r="GT53" s="316"/>
      <c r="GU53" s="316"/>
      <c r="GV53" s="316"/>
      <c r="GW53" s="316"/>
      <c r="GX53" s="316"/>
      <c r="GY53" s="316"/>
      <c r="GZ53" s="316"/>
      <c r="HA53" s="316"/>
      <c r="HB53" s="316"/>
      <c r="HC53" s="316"/>
      <c r="HD53" s="316"/>
      <c r="HE53" s="316"/>
      <c r="HF53" s="316"/>
      <c r="HG53" s="316"/>
      <c r="HH53" s="316"/>
      <c r="HI53" s="316"/>
      <c r="HJ53" s="316"/>
      <c r="HK53" s="316"/>
      <c r="HL53" s="316"/>
      <c r="HM53" s="316"/>
      <c r="HN53" s="316"/>
      <c r="HO53" s="316"/>
      <c r="HP53" s="316"/>
      <c r="HQ53" s="316"/>
      <c r="HR53" s="316"/>
      <c r="HS53" s="316"/>
      <c r="HT53" s="316"/>
      <c r="HU53" s="316"/>
      <c r="HV53" s="316"/>
      <c r="HW53" s="316"/>
      <c r="HX53" s="316"/>
      <c r="HY53" s="316"/>
      <c r="HZ53" s="316"/>
      <c r="IA53" s="316"/>
      <c r="IB53" s="316"/>
      <c r="IC53" s="316"/>
      <c r="ID53" s="316"/>
      <c r="IE53" s="316"/>
      <c r="IF53" s="316"/>
      <c r="IG53" s="316"/>
      <c r="IH53" s="316"/>
      <c r="II53" s="316"/>
      <c r="IJ53" s="316"/>
      <c r="IK53" s="316"/>
      <c r="IL53" s="316"/>
      <c r="IM53" s="316"/>
      <c r="IN53" s="316"/>
      <c r="IO53" s="316"/>
      <c r="IP53" s="316"/>
      <c r="IQ53" s="316"/>
      <c r="IR53" s="316"/>
      <c r="IS53" s="316"/>
      <c r="IT53" s="316"/>
      <c r="IU53" s="316"/>
      <c r="IV53" s="316"/>
      <c r="IW53" s="316"/>
      <c r="IX53" s="316"/>
      <c r="IY53" s="316"/>
      <c r="IZ53" s="316"/>
      <c r="JA53" s="316"/>
      <c r="JB53" s="316"/>
      <c r="JC53" s="316"/>
      <c r="JD53" s="316"/>
      <c r="JE53" s="316"/>
      <c r="JF53" s="316"/>
      <c r="JG53" s="316"/>
      <c r="JH53" s="316"/>
      <c r="JI53" s="316"/>
      <c r="JJ53" s="316"/>
      <c r="JK53" s="316"/>
      <c r="JL53" s="316"/>
      <c r="JM53" s="316"/>
      <c r="JN53" s="316"/>
      <c r="JO53" s="316"/>
      <c r="JP53" s="316"/>
      <c r="JQ53" s="316"/>
      <c r="JR53" s="316"/>
      <c r="JS53" s="316"/>
      <c r="JT53" s="316"/>
      <c r="JU53" s="316"/>
      <c r="JV53" s="316"/>
      <c r="JW53" s="316"/>
      <c r="JX53" s="316"/>
      <c r="JY53" s="316"/>
      <c r="JZ53" s="316"/>
      <c r="KA53" s="316"/>
      <c r="KB53" s="316"/>
      <c r="KC53" s="316"/>
      <c r="KD53" s="316"/>
      <c r="KE53" s="316"/>
      <c r="KF53" s="316"/>
      <c r="KG53" s="316"/>
      <c r="KH53" s="316"/>
      <c r="KI53" s="316"/>
      <c r="KJ53" s="316"/>
      <c r="KK53" s="316"/>
      <c r="KL53" s="316"/>
      <c r="KM53" s="316"/>
      <c r="KN53" s="316"/>
      <c r="KO53" s="316"/>
      <c r="KP53" s="316"/>
      <c r="KQ53" s="316"/>
      <c r="KR53" s="316"/>
      <c r="KS53" s="316"/>
      <c r="KT53" s="316"/>
      <c r="KU53" s="316"/>
      <c r="KV53" s="316"/>
      <c r="KW53" s="316"/>
      <c r="KX53" s="316"/>
      <c r="KY53" s="316"/>
      <c r="KZ53" s="316"/>
      <c r="LA53" s="316"/>
      <c r="LB53" s="316"/>
      <c r="LC53" s="316"/>
      <c r="LD53" s="316"/>
      <c r="LE53" s="316"/>
      <c r="LF53" s="316"/>
      <c r="LG53" s="316"/>
      <c r="LH53" s="316"/>
      <c r="LI53" s="316"/>
    </row>
    <row r="54" spans="1:321">
      <c r="A54" s="72" t="s">
        <v>94</v>
      </c>
      <c r="B54" s="72">
        <v>41</v>
      </c>
      <c r="D54" s="72">
        <v>41</v>
      </c>
      <c r="E54" s="76" t="s">
        <v>122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82">
        <v>41183127.179999992</v>
      </c>
      <c r="DW54" s="282">
        <v>44161664.020000011</v>
      </c>
      <c r="DX54" s="282">
        <v>56793036.859999985</v>
      </c>
      <c r="DY54" s="282">
        <v>39745019.130000018</v>
      </c>
      <c r="DZ54" s="310">
        <v>52886075.979999997</v>
      </c>
      <c r="EA54" s="310"/>
      <c r="EC54" s="313"/>
      <c r="ED54" s="313"/>
      <c r="EE54" s="313"/>
      <c r="EF54" s="313"/>
      <c r="EG54" s="313"/>
      <c r="ET54" s="316">
        <v>17822596.359999999</v>
      </c>
      <c r="EU54" s="316">
        <v>53222053.950000003</v>
      </c>
      <c r="EV54" s="316">
        <v>94277740.469999999</v>
      </c>
      <c r="EW54" s="316">
        <v>59024234.859999999</v>
      </c>
      <c r="EX54" s="316">
        <v>57053271.649999999</v>
      </c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69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</row>
    <row r="55" spans="1:321" ht="30">
      <c r="C55" s="72">
        <v>411</v>
      </c>
      <c r="D55" s="72">
        <v>411</v>
      </c>
      <c r="E55" s="76" t="s">
        <v>124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82">
        <v>31820224.66</v>
      </c>
      <c r="DW55" s="282">
        <v>30464008.450000003</v>
      </c>
      <c r="DX55" s="282">
        <v>35219650.600000001</v>
      </c>
      <c r="DY55" s="282">
        <v>31553560.68</v>
      </c>
      <c r="DZ55" s="311">
        <v>38195596.229999997</v>
      </c>
      <c r="EA55" s="282">
        <v>31848022.640000001</v>
      </c>
      <c r="EB55" s="282">
        <v>38170479.030000001</v>
      </c>
      <c r="EC55" s="313">
        <v>34615240.759999998</v>
      </c>
      <c r="ED55" s="313">
        <v>35860750.060000002</v>
      </c>
      <c r="EE55" s="313">
        <v>36033379.700000003</v>
      </c>
      <c r="EF55" s="313">
        <v>38323683.899999999</v>
      </c>
      <c r="EG55" s="313">
        <v>40386170.310000002</v>
      </c>
      <c r="EH55" s="316">
        <v>36341017.520000003</v>
      </c>
      <c r="EI55" s="316">
        <v>36442747.460000001</v>
      </c>
      <c r="EJ55" s="316">
        <v>36477113.590000004</v>
      </c>
      <c r="EK55" s="316">
        <v>36703828.340000004</v>
      </c>
      <c r="EL55" s="316">
        <v>34203194.770000003</v>
      </c>
      <c r="EM55" s="316">
        <v>40628800.600000001</v>
      </c>
      <c r="EN55" s="316">
        <v>36224128.640000001</v>
      </c>
      <c r="EO55" s="316">
        <v>35575955.729999997</v>
      </c>
      <c r="EP55" s="316">
        <v>36145069.369999997</v>
      </c>
      <c r="EQ55" s="316">
        <v>37968977.82</v>
      </c>
      <c r="ER55" s="316">
        <v>37257887.189999998</v>
      </c>
      <c r="ES55" s="316">
        <v>41404585.670000002</v>
      </c>
      <c r="ET55" s="316">
        <v>37313745.240000002</v>
      </c>
      <c r="EU55" s="316">
        <v>38053361.399999999</v>
      </c>
      <c r="EV55" s="316">
        <v>36623552.420000002</v>
      </c>
      <c r="EW55" s="316">
        <v>38350898.119999997</v>
      </c>
      <c r="EX55" s="316">
        <v>38447534.82</v>
      </c>
      <c r="EY55" s="316">
        <v>38983266.57</v>
      </c>
      <c r="EZ55" s="316">
        <v>37411972.93</v>
      </c>
      <c r="FA55" s="316">
        <v>36767851.93</v>
      </c>
      <c r="FB55" s="316">
        <v>38163535.509999998</v>
      </c>
      <c r="FC55" s="316">
        <v>39555048.049999997</v>
      </c>
      <c r="FD55" s="316">
        <v>45304980.549999997</v>
      </c>
      <c r="FE55" s="316">
        <v>34820487.009999998</v>
      </c>
      <c r="FF55" s="316">
        <v>10044283.15</v>
      </c>
      <c r="FG55" s="316">
        <v>39113417.899999999</v>
      </c>
      <c r="FH55" s="316">
        <v>28426666</v>
      </c>
      <c r="FI55" s="316">
        <v>56043394.090000004</v>
      </c>
      <c r="FJ55" s="316">
        <v>39025617.200000003</v>
      </c>
      <c r="FK55" s="316">
        <v>22876007.079999998</v>
      </c>
      <c r="FL55" s="369">
        <v>51688210.960000001</v>
      </c>
      <c r="FM55" s="316">
        <v>38214495.93</v>
      </c>
      <c r="FN55" s="316">
        <v>34393020.030000001</v>
      </c>
      <c r="FO55" s="316">
        <v>40420380.560000002</v>
      </c>
      <c r="FP55" s="316">
        <v>46592318.369999997</v>
      </c>
      <c r="FQ55" s="369">
        <v>66016065.439999998</v>
      </c>
      <c r="FR55" s="316">
        <v>40884882.280000001</v>
      </c>
      <c r="FS55" s="316">
        <v>41362850.270000003</v>
      </c>
      <c r="FT55" s="316">
        <v>41444412.079999998</v>
      </c>
      <c r="FU55" s="316">
        <v>41745440.189999998</v>
      </c>
      <c r="FV55" s="316">
        <v>40757623.899999999</v>
      </c>
      <c r="FW55" s="316">
        <v>43040867.280000001</v>
      </c>
      <c r="FX55" s="316">
        <v>40758304.579999998</v>
      </c>
      <c r="FY55" s="316"/>
      <c r="FZ55" s="316"/>
      <c r="GA55" s="316"/>
      <c r="GB55" s="316"/>
      <c r="GC55" s="316"/>
      <c r="GD55" s="316"/>
      <c r="GF55" s="316"/>
      <c r="GG55" s="316"/>
      <c r="GH55" s="316"/>
      <c r="GI55" s="316"/>
      <c r="GJ55" s="316"/>
      <c r="GK55" s="316"/>
      <c r="GL55" s="316"/>
      <c r="GM55" s="316"/>
      <c r="GN55" s="316"/>
      <c r="GO55" s="316"/>
      <c r="GP55" s="316"/>
      <c r="GQ55" s="316"/>
      <c r="GR55" s="316"/>
      <c r="GS55" s="316"/>
      <c r="GT55" s="316"/>
      <c r="GU55" s="316"/>
      <c r="GV55" s="316"/>
      <c r="GW55" s="316"/>
      <c r="GX55" s="316"/>
      <c r="GY55" s="316"/>
      <c r="GZ55" s="316"/>
      <c r="HA55" s="316"/>
      <c r="HB55" s="316"/>
      <c r="HC55" s="316"/>
      <c r="HD55" s="316"/>
      <c r="HE55" s="316"/>
      <c r="HF55" s="316"/>
      <c r="HG55" s="316"/>
      <c r="HH55" s="316"/>
      <c r="HI55" s="316"/>
      <c r="HJ55" s="316"/>
      <c r="HK55" s="316"/>
      <c r="HL55" s="316"/>
      <c r="HM55" s="316"/>
      <c r="HN55" s="316"/>
      <c r="HO55" s="316"/>
      <c r="HP55" s="316"/>
      <c r="HQ55" s="316"/>
      <c r="HR55" s="316"/>
      <c r="HS55" s="316"/>
      <c r="HT55" s="316"/>
      <c r="HU55" s="316"/>
      <c r="HV55" s="316"/>
      <c r="HW55" s="316"/>
      <c r="HX55" s="316"/>
      <c r="HY55" s="316"/>
      <c r="HZ55" s="316"/>
      <c r="IA55" s="316"/>
      <c r="IB55" s="316"/>
      <c r="IC55" s="316"/>
      <c r="ID55" s="316"/>
      <c r="IE55" s="316"/>
      <c r="IF55" s="316"/>
      <c r="IG55" s="316"/>
      <c r="IH55" s="316"/>
      <c r="II55" s="316"/>
      <c r="IJ55" s="316"/>
      <c r="IK55" s="316"/>
      <c r="IL55" s="316"/>
      <c r="IM55" s="316"/>
      <c r="IN55" s="316"/>
      <c r="IO55" s="316"/>
      <c r="IP55" s="316"/>
      <c r="IQ55" s="316"/>
      <c r="IR55" s="316"/>
      <c r="IS55" s="316"/>
      <c r="IT55" s="316"/>
      <c r="IU55" s="316"/>
      <c r="IV55" s="316"/>
      <c r="IW55" s="316"/>
      <c r="IX55" s="316"/>
      <c r="IY55" s="316"/>
      <c r="IZ55" s="316"/>
      <c r="JA55" s="316"/>
      <c r="JB55" s="316"/>
      <c r="JC55" s="316"/>
      <c r="JD55" s="316"/>
      <c r="JE55" s="316"/>
      <c r="JF55" s="316"/>
      <c r="JG55" s="316"/>
      <c r="JH55" s="316"/>
      <c r="JI55" s="316"/>
      <c r="JJ55" s="316"/>
      <c r="JK55" s="316"/>
      <c r="JL55" s="316"/>
      <c r="JM55" s="316"/>
      <c r="JN55" s="316"/>
      <c r="JO55" s="316"/>
      <c r="JP55" s="316"/>
      <c r="JQ55" s="316"/>
      <c r="JR55" s="316"/>
      <c r="JS55" s="316"/>
      <c r="JT55" s="316"/>
      <c r="JU55" s="316"/>
      <c r="JV55" s="316"/>
      <c r="JW55" s="316"/>
      <c r="JX55" s="316"/>
      <c r="JY55" s="316"/>
      <c r="JZ55" s="316"/>
      <c r="KA55" s="316"/>
      <c r="KB55" s="316"/>
      <c r="KC55" s="316"/>
      <c r="KD55" s="316"/>
      <c r="KE55" s="316"/>
      <c r="KF55" s="316"/>
      <c r="KG55" s="316"/>
      <c r="KH55" s="316"/>
      <c r="KI55" s="316"/>
      <c r="KJ55" s="316"/>
      <c r="KK55" s="316"/>
      <c r="KL55" s="316"/>
      <c r="KM55" s="316"/>
      <c r="KN55" s="316"/>
      <c r="KO55" s="316"/>
      <c r="KP55" s="316"/>
      <c r="KQ55" s="316"/>
      <c r="KR55" s="316"/>
      <c r="KS55" s="316"/>
      <c r="KT55" s="316"/>
      <c r="KU55" s="316"/>
      <c r="KV55" s="316"/>
      <c r="KW55" s="316"/>
      <c r="KX55" s="316"/>
      <c r="KY55" s="316"/>
      <c r="KZ55" s="316"/>
      <c r="LA55" s="316"/>
      <c r="LB55" s="316"/>
      <c r="LC55" s="316"/>
      <c r="LD55" s="316"/>
      <c r="LE55" s="316"/>
      <c r="LF55" s="316"/>
      <c r="LG55" s="316"/>
      <c r="LH55" s="316"/>
      <c r="LI55" s="316"/>
    </row>
    <row r="56" spans="1:321">
      <c r="D56" s="72">
        <v>4111</v>
      </c>
      <c r="E56" s="76" t="s">
        <v>126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82">
        <v>18810151.82</v>
      </c>
      <c r="DW56" s="282">
        <v>19284187.590000007</v>
      </c>
      <c r="DX56" s="282">
        <v>19569136.619999982</v>
      </c>
      <c r="DY56" s="282">
        <v>20109230.530000001</v>
      </c>
      <c r="DZ56" s="310">
        <v>20765765.32</v>
      </c>
      <c r="EB56" s="282">
        <v>20917895.859999999</v>
      </c>
      <c r="EC56" s="313"/>
      <c r="ED56" s="313"/>
      <c r="EE56" s="313"/>
      <c r="EF56" s="313"/>
      <c r="EG56" s="313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6"/>
      <c r="EV56" s="316"/>
      <c r="EW56" s="316"/>
      <c r="EX56" s="316"/>
      <c r="EY56" s="316"/>
      <c r="EZ56" s="316"/>
      <c r="FA56" s="316"/>
      <c r="FB56" s="316"/>
      <c r="FC56" s="316"/>
      <c r="FD56" s="316"/>
      <c r="FE56" s="316"/>
      <c r="FF56" s="316"/>
      <c r="FG56" s="316"/>
      <c r="FH56" s="316"/>
      <c r="FI56" s="316"/>
      <c r="FJ56" s="316"/>
      <c r="FK56" s="316"/>
      <c r="FL56" s="369"/>
      <c r="FM56" s="316"/>
      <c r="FN56" s="316"/>
      <c r="FO56" s="316"/>
      <c r="FP56" s="316"/>
      <c r="FQ56" s="316"/>
      <c r="FR56" s="316"/>
      <c r="FS56" s="316"/>
      <c r="FT56" s="316"/>
      <c r="FU56" s="316"/>
      <c r="FV56" s="316"/>
      <c r="FW56" s="316"/>
      <c r="FX56" s="316"/>
      <c r="FY56" s="316"/>
      <c r="FZ56" s="316"/>
      <c r="GA56" s="316"/>
      <c r="GB56" s="316"/>
      <c r="GC56" s="316"/>
      <c r="GD56" s="316"/>
      <c r="GF56" s="316"/>
      <c r="GG56" s="316"/>
      <c r="GH56" s="316"/>
      <c r="GI56" s="316"/>
      <c r="GJ56" s="316"/>
      <c r="GK56" s="316"/>
      <c r="GL56" s="316"/>
      <c r="GM56" s="316"/>
      <c r="GN56" s="316"/>
      <c r="GO56" s="316"/>
      <c r="GP56" s="316"/>
      <c r="GQ56" s="316"/>
      <c r="GR56" s="316"/>
      <c r="GS56" s="316"/>
      <c r="GT56" s="316"/>
      <c r="GU56" s="316"/>
      <c r="GV56" s="316"/>
      <c r="GW56" s="316"/>
      <c r="GX56" s="316"/>
      <c r="GY56" s="316"/>
      <c r="GZ56" s="316"/>
      <c r="HA56" s="316"/>
      <c r="HB56" s="316"/>
      <c r="HC56" s="316"/>
      <c r="HD56" s="316"/>
      <c r="HE56" s="316"/>
      <c r="HF56" s="316"/>
      <c r="HG56" s="316"/>
      <c r="HH56" s="316"/>
      <c r="HI56" s="316"/>
      <c r="HJ56" s="316"/>
      <c r="HK56" s="316"/>
      <c r="HL56" s="316"/>
      <c r="HM56" s="316"/>
      <c r="HN56" s="316"/>
      <c r="HO56" s="316"/>
      <c r="HP56" s="316"/>
      <c r="HQ56" s="316"/>
      <c r="HR56" s="316"/>
      <c r="HS56" s="316"/>
      <c r="HT56" s="316"/>
      <c r="HU56" s="316"/>
      <c r="HV56" s="316"/>
      <c r="HW56" s="316"/>
      <c r="HX56" s="316"/>
      <c r="HY56" s="316"/>
      <c r="HZ56" s="316"/>
      <c r="IA56" s="316"/>
      <c r="IB56" s="316"/>
      <c r="IC56" s="316"/>
      <c r="ID56" s="316"/>
      <c r="IE56" s="316"/>
      <c r="IF56" s="316"/>
      <c r="IG56" s="316"/>
      <c r="IH56" s="316"/>
      <c r="II56" s="316"/>
      <c r="IJ56" s="316"/>
      <c r="IK56" s="316"/>
      <c r="IL56" s="316"/>
      <c r="IM56" s="316"/>
      <c r="IN56" s="316"/>
      <c r="IO56" s="316"/>
      <c r="IP56" s="316"/>
      <c r="IQ56" s="316"/>
      <c r="IR56" s="316"/>
      <c r="IS56" s="316"/>
      <c r="IT56" s="316"/>
      <c r="IU56" s="316"/>
      <c r="IV56" s="316"/>
      <c r="IW56" s="316"/>
      <c r="IX56" s="316"/>
      <c r="IY56" s="316"/>
      <c r="IZ56" s="316"/>
      <c r="JA56" s="316"/>
      <c r="JB56" s="316"/>
      <c r="JC56" s="316"/>
      <c r="JD56" s="316"/>
      <c r="JE56" s="316"/>
      <c r="JF56" s="316"/>
      <c r="JG56" s="316"/>
      <c r="JH56" s="316"/>
      <c r="JI56" s="316"/>
      <c r="JJ56" s="316"/>
      <c r="JK56" s="316"/>
      <c r="JL56" s="316"/>
      <c r="JM56" s="316"/>
      <c r="JN56" s="316"/>
      <c r="JO56" s="316"/>
      <c r="JP56" s="316"/>
      <c r="JQ56" s="316"/>
      <c r="JR56" s="316"/>
      <c r="JS56" s="316"/>
      <c r="JT56" s="316"/>
      <c r="JU56" s="316"/>
      <c r="JV56" s="316"/>
      <c r="JW56" s="316"/>
      <c r="JX56" s="316"/>
      <c r="JY56" s="316"/>
      <c r="JZ56" s="316"/>
      <c r="KA56" s="316"/>
      <c r="KB56" s="316"/>
      <c r="KC56" s="316"/>
      <c r="KD56" s="316"/>
      <c r="KE56" s="316"/>
      <c r="KF56" s="316"/>
      <c r="KG56" s="316"/>
      <c r="KH56" s="316"/>
      <c r="KI56" s="316"/>
      <c r="KJ56" s="316"/>
      <c r="KK56" s="316"/>
      <c r="KL56" s="316"/>
      <c r="KM56" s="316"/>
      <c r="KN56" s="316"/>
      <c r="KO56" s="316"/>
      <c r="KP56" s="316"/>
      <c r="KQ56" s="316"/>
      <c r="KR56" s="316"/>
      <c r="KS56" s="316"/>
      <c r="KT56" s="316"/>
      <c r="KU56" s="316"/>
      <c r="KV56" s="316"/>
      <c r="KW56" s="316"/>
      <c r="KX56" s="316"/>
      <c r="KY56" s="316"/>
      <c r="KZ56" s="316"/>
      <c r="LA56" s="316"/>
      <c r="LB56" s="316"/>
      <c r="LC56" s="316"/>
      <c r="LD56" s="316"/>
      <c r="LE56" s="316"/>
      <c r="LF56" s="316"/>
      <c r="LG56" s="316"/>
      <c r="LH56" s="316"/>
      <c r="LI56" s="316"/>
    </row>
    <row r="57" spans="1:321">
      <c r="D57" s="72">
        <v>4112</v>
      </c>
      <c r="E57" s="76" t="s">
        <v>128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82">
        <v>2579225.59</v>
      </c>
      <c r="DW57" s="282">
        <v>2209930.1100000003</v>
      </c>
      <c r="DX57" s="282">
        <v>3166058.2000000011</v>
      </c>
      <c r="DY57" s="282">
        <v>2833612.56</v>
      </c>
      <c r="DZ57" s="310">
        <v>2845756.22</v>
      </c>
      <c r="EB57" s="282">
        <v>2891031.89</v>
      </c>
      <c r="EC57" s="313"/>
      <c r="ED57" s="313"/>
      <c r="EE57" s="313"/>
      <c r="EF57" s="313"/>
      <c r="EG57" s="313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316"/>
      <c r="FL57" s="369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6"/>
      <c r="HT57" s="316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6"/>
      <c r="KK57" s="316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</row>
    <row r="58" spans="1:321">
      <c r="D58" s="72">
        <v>4113</v>
      </c>
      <c r="E58" s="76" t="s">
        <v>129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82">
        <v>6578944.9299999997</v>
      </c>
      <c r="DW58" s="282">
        <v>5762932.5100000016</v>
      </c>
      <c r="DX58" s="282">
        <v>7819877.8100000005</v>
      </c>
      <c r="DY58" s="282">
        <v>7142795.0800000001</v>
      </c>
      <c r="DZ58" s="310">
        <v>7281303.6100000003</v>
      </c>
      <c r="EB58" s="282">
        <v>7104100.9299999997</v>
      </c>
      <c r="EC58" s="313"/>
      <c r="ED58" s="313"/>
      <c r="EE58" s="313"/>
      <c r="EF58" s="313"/>
      <c r="EG58" s="313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69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6"/>
      <c r="KK58" s="316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</row>
    <row r="59" spans="1:321">
      <c r="D59" s="72">
        <v>4114</v>
      </c>
      <c r="E59" s="76" t="s">
        <v>131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82">
        <v>3545898.12</v>
      </c>
      <c r="DW59" s="282">
        <v>2930435.569999998</v>
      </c>
      <c r="DX59" s="282">
        <v>4123893.9699999988</v>
      </c>
      <c r="DY59" s="282">
        <v>3863235.38</v>
      </c>
      <c r="DZ59" s="310">
        <v>3914226.01</v>
      </c>
      <c r="EB59" s="282">
        <v>3904156.29</v>
      </c>
      <c r="EC59" s="313"/>
      <c r="ED59" s="313"/>
      <c r="EE59" s="313"/>
      <c r="EF59" s="313"/>
      <c r="EG59" s="313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69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6"/>
      <c r="HT59" s="316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6"/>
      <c r="KK59" s="316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</row>
    <row r="60" spans="1:321">
      <c r="D60" s="72">
        <v>4115</v>
      </c>
      <c r="E60" s="76" t="s">
        <v>133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82">
        <v>4125.96</v>
      </c>
      <c r="DW60" s="282">
        <v>276522.66999999975</v>
      </c>
      <c r="DX60" s="282">
        <v>540683.99999999988</v>
      </c>
      <c r="DY60" s="282">
        <v>684055.47</v>
      </c>
      <c r="DZ60" s="310">
        <v>309176.73</v>
      </c>
      <c r="EB60" s="282">
        <v>102387.25</v>
      </c>
      <c r="EC60" s="313"/>
      <c r="ED60" s="313"/>
      <c r="EE60" s="313"/>
      <c r="EF60" s="313"/>
      <c r="EG60" s="313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69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6"/>
      <c r="HT60" s="316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6"/>
      <c r="KK60" s="316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</row>
    <row r="61" spans="1:321">
      <c r="C61" s="72">
        <v>412</v>
      </c>
      <c r="D61" s="72">
        <v>412</v>
      </c>
      <c r="E61" s="76" t="s">
        <v>135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82">
        <v>373398.5</v>
      </c>
      <c r="DW61" s="284">
        <v>912951.5</v>
      </c>
      <c r="DX61" s="284">
        <v>1664641.69</v>
      </c>
      <c r="DY61" s="282">
        <v>1074250.0999999992</v>
      </c>
      <c r="DZ61" s="310">
        <v>417784.36</v>
      </c>
      <c r="EA61" s="310">
        <v>953614.09</v>
      </c>
      <c r="EB61" s="310">
        <v>350540.56</v>
      </c>
      <c r="EC61" s="320">
        <v>896917.02</v>
      </c>
      <c r="ED61" s="313">
        <v>368001.48</v>
      </c>
      <c r="EE61" s="313">
        <v>888747.37</v>
      </c>
      <c r="EF61" s="313">
        <v>585553.42000000004</v>
      </c>
      <c r="EG61" s="313">
        <v>2421211.9500000002</v>
      </c>
      <c r="EH61" s="316">
        <v>70065.570000000007</v>
      </c>
      <c r="EI61" s="316">
        <v>920424.11</v>
      </c>
      <c r="EJ61" s="316">
        <v>936990.91</v>
      </c>
      <c r="EK61" s="316">
        <v>685539.4</v>
      </c>
      <c r="EL61" s="316">
        <v>763370.53</v>
      </c>
      <c r="EM61" s="316">
        <v>888374.79</v>
      </c>
      <c r="EN61" s="316">
        <v>845413.4</v>
      </c>
      <c r="EO61" s="316">
        <v>982340.29</v>
      </c>
      <c r="EP61" s="316">
        <v>710611.47</v>
      </c>
      <c r="EQ61" s="316">
        <v>864910.68</v>
      </c>
      <c r="ER61" s="316">
        <v>1028980.9</v>
      </c>
      <c r="ES61" s="316">
        <v>1951716.68</v>
      </c>
      <c r="ET61" s="316">
        <v>363127.64</v>
      </c>
      <c r="EU61" s="316">
        <v>848575.97</v>
      </c>
      <c r="EV61" s="316">
        <v>933832.27</v>
      </c>
      <c r="EW61" s="316">
        <v>983620.43</v>
      </c>
      <c r="EX61" s="316">
        <v>835475.63</v>
      </c>
      <c r="EY61" s="316">
        <v>1164263.1200000001</v>
      </c>
      <c r="EZ61" s="316">
        <v>853949.13</v>
      </c>
      <c r="FA61" s="316">
        <v>804909.73</v>
      </c>
      <c r="FB61" s="316">
        <v>963637.57</v>
      </c>
      <c r="FC61" s="316">
        <v>1011368.26</v>
      </c>
      <c r="FD61" s="316">
        <v>1172083.78</v>
      </c>
      <c r="FE61" s="316">
        <v>3278096.68</v>
      </c>
      <c r="FF61" s="316">
        <v>432711.77</v>
      </c>
      <c r="FG61" s="316">
        <v>1037317.51</v>
      </c>
      <c r="FH61" s="316">
        <v>739399.21</v>
      </c>
      <c r="FI61" s="316">
        <v>1606178.02</v>
      </c>
      <c r="FJ61" s="316">
        <v>1045130.65</v>
      </c>
      <c r="FK61" s="316">
        <v>649835.03</v>
      </c>
      <c r="FL61" s="368">
        <v>1612312.96</v>
      </c>
      <c r="FM61" s="316">
        <v>863508.85</v>
      </c>
      <c r="FN61" s="316">
        <v>1072543.83</v>
      </c>
      <c r="FO61" s="316">
        <v>1121921.44</v>
      </c>
      <c r="FP61" s="316">
        <v>1060149.58</v>
      </c>
      <c r="FQ61" s="369">
        <v>3987318.08</v>
      </c>
      <c r="FR61" s="369">
        <v>476603.42</v>
      </c>
      <c r="FS61" s="316">
        <v>1082169.6499999999</v>
      </c>
      <c r="FT61" s="316">
        <v>1109472.33</v>
      </c>
      <c r="FU61" s="316">
        <v>652598.81999999995</v>
      </c>
      <c r="FV61" s="316">
        <v>376000.24</v>
      </c>
      <c r="FW61" s="316">
        <v>1295833.8</v>
      </c>
      <c r="FX61" s="316">
        <v>1296633.58</v>
      </c>
      <c r="FY61" s="316"/>
      <c r="FZ61" s="316"/>
      <c r="GA61" s="316"/>
      <c r="GB61" s="316"/>
      <c r="GC61" s="316"/>
      <c r="GD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6"/>
      <c r="HT61" s="316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6"/>
      <c r="KK61" s="316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</row>
    <row r="62" spans="1:321">
      <c r="D62" s="72">
        <v>4121</v>
      </c>
      <c r="E62" s="76" t="s">
        <v>137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82">
        <v>0</v>
      </c>
      <c r="DW62" s="282">
        <v>0</v>
      </c>
      <c r="DX62" s="282">
        <v>0</v>
      </c>
      <c r="DY62" s="282">
        <v>0</v>
      </c>
      <c r="DZ62" s="310"/>
      <c r="EB62" s="315"/>
      <c r="EC62" s="313"/>
      <c r="ED62" s="313"/>
      <c r="EE62" s="313"/>
      <c r="EF62" s="313"/>
      <c r="EG62" s="313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16"/>
      <c r="FE62" s="316"/>
      <c r="FF62" s="316"/>
      <c r="FG62" s="316"/>
      <c r="FH62" s="316"/>
      <c r="FI62" s="316"/>
      <c r="FJ62" s="316"/>
      <c r="FK62" s="316"/>
      <c r="FL62" s="369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6"/>
      <c r="KK62" s="316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</row>
    <row r="63" spans="1:321" ht="30">
      <c r="D63" s="72">
        <v>4122</v>
      </c>
      <c r="E63" s="76" t="s">
        <v>139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82">
        <v>95165.329999999987</v>
      </c>
      <c r="DW63" s="282">
        <v>104222.06</v>
      </c>
      <c r="DX63" s="282">
        <v>275227.92</v>
      </c>
      <c r="DY63" s="282">
        <v>238697.98</v>
      </c>
      <c r="DZ63" s="310">
        <v>59779.199999999997</v>
      </c>
      <c r="EB63" s="313"/>
      <c r="EC63" s="313"/>
      <c r="ED63" s="313"/>
      <c r="EE63" s="313"/>
      <c r="EF63" s="313"/>
      <c r="EG63" s="313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16"/>
      <c r="FE63" s="316"/>
      <c r="FF63" s="316"/>
      <c r="FG63" s="316"/>
      <c r="FH63" s="316"/>
      <c r="FI63" s="316"/>
      <c r="FJ63" s="316"/>
      <c r="FK63" s="316"/>
      <c r="FL63" s="369"/>
      <c r="FM63" s="316"/>
      <c r="FN63" s="316"/>
      <c r="FO63" s="316"/>
      <c r="FP63" s="316"/>
      <c r="FQ63" s="316"/>
      <c r="FR63" s="316"/>
      <c r="FS63" s="316"/>
      <c r="FT63" s="316"/>
      <c r="FU63" s="316"/>
      <c r="FV63" s="316"/>
      <c r="FW63" s="316"/>
      <c r="FX63" s="316"/>
      <c r="FY63" s="316"/>
      <c r="FZ63" s="316"/>
      <c r="GA63" s="316"/>
      <c r="GB63" s="316"/>
      <c r="GC63" s="316"/>
      <c r="GD63" s="316"/>
      <c r="GF63" s="316"/>
      <c r="GG63" s="316"/>
      <c r="GH63" s="316"/>
      <c r="GI63" s="316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16"/>
      <c r="GV63" s="316"/>
      <c r="GW63" s="316"/>
      <c r="GX63" s="316"/>
      <c r="GY63" s="316"/>
      <c r="GZ63" s="316"/>
      <c r="HA63" s="316"/>
      <c r="HB63" s="316"/>
      <c r="HC63" s="316"/>
      <c r="HD63" s="316"/>
      <c r="HE63" s="316"/>
      <c r="HF63" s="316"/>
      <c r="HG63" s="316"/>
      <c r="HH63" s="316"/>
      <c r="HI63" s="316"/>
      <c r="HJ63" s="316"/>
      <c r="HK63" s="316"/>
      <c r="HL63" s="316"/>
      <c r="HM63" s="316"/>
      <c r="HN63" s="316"/>
      <c r="HO63" s="316"/>
      <c r="HP63" s="316"/>
      <c r="HQ63" s="316"/>
      <c r="HR63" s="316"/>
      <c r="HS63" s="316"/>
      <c r="HT63" s="316"/>
      <c r="HU63" s="316"/>
      <c r="HV63" s="316"/>
      <c r="HW63" s="316"/>
      <c r="HX63" s="316"/>
      <c r="HY63" s="316"/>
      <c r="HZ63" s="316"/>
      <c r="IA63" s="316"/>
      <c r="IB63" s="316"/>
      <c r="IC63" s="316"/>
      <c r="ID63" s="316"/>
      <c r="IE63" s="316"/>
      <c r="IF63" s="316"/>
      <c r="IG63" s="316"/>
      <c r="IH63" s="316"/>
      <c r="II63" s="316"/>
      <c r="IJ63" s="316"/>
      <c r="IK63" s="316"/>
      <c r="IL63" s="316"/>
      <c r="IM63" s="316"/>
      <c r="IN63" s="316"/>
      <c r="IO63" s="316"/>
      <c r="IP63" s="316"/>
      <c r="IQ63" s="316"/>
      <c r="IR63" s="316"/>
      <c r="IS63" s="316"/>
      <c r="IT63" s="316"/>
      <c r="IU63" s="316"/>
      <c r="IV63" s="316"/>
      <c r="IW63" s="316"/>
      <c r="IX63" s="316"/>
      <c r="IY63" s="316"/>
      <c r="IZ63" s="316"/>
      <c r="JA63" s="316"/>
      <c r="JB63" s="316"/>
      <c r="JC63" s="316"/>
      <c r="JD63" s="316"/>
      <c r="JE63" s="316"/>
      <c r="JF63" s="316"/>
      <c r="JG63" s="316"/>
      <c r="JH63" s="316"/>
      <c r="JI63" s="316"/>
      <c r="JJ63" s="316"/>
      <c r="JK63" s="316"/>
      <c r="JL63" s="316"/>
      <c r="JM63" s="316"/>
      <c r="JN63" s="316"/>
      <c r="JO63" s="316"/>
      <c r="JP63" s="316"/>
      <c r="JQ63" s="316"/>
      <c r="JR63" s="316"/>
      <c r="JS63" s="316"/>
      <c r="JT63" s="316"/>
      <c r="JU63" s="316"/>
      <c r="JV63" s="316"/>
      <c r="JW63" s="316"/>
      <c r="JX63" s="316"/>
      <c r="JY63" s="316"/>
      <c r="JZ63" s="316"/>
      <c r="KA63" s="316"/>
      <c r="KB63" s="316"/>
      <c r="KC63" s="316"/>
      <c r="KD63" s="316"/>
      <c r="KE63" s="316"/>
      <c r="KF63" s="316"/>
      <c r="KG63" s="316"/>
      <c r="KH63" s="316"/>
      <c r="KI63" s="316"/>
      <c r="KJ63" s="316"/>
      <c r="KK63" s="316"/>
      <c r="KL63" s="316"/>
      <c r="KM63" s="316"/>
      <c r="KN63" s="316"/>
      <c r="KO63" s="316"/>
      <c r="KP63" s="316"/>
      <c r="KQ63" s="316"/>
      <c r="KR63" s="316"/>
      <c r="KS63" s="316"/>
      <c r="KT63" s="316"/>
      <c r="KU63" s="316"/>
      <c r="KV63" s="316"/>
      <c r="KW63" s="316"/>
      <c r="KX63" s="316"/>
      <c r="KY63" s="316"/>
      <c r="KZ63" s="316"/>
      <c r="LA63" s="316"/>
      <c r="LB63" s="316"/>
      <c r="LC63" s="316"/>
      <c r="LD63" s="316"/>
      <c r="LE63" s="316"/>
      <c r="LF63" s="316"/>
      <c r="LG63" s="316"/>
      <c r="LH63" s="316"/>
      <c r="LI63" s="316"/>
    </row>
    <row r="64" spans="1:321">
      <c r="D64" s="72">
        <v>4123</v>
      </c>
      <c r="E64" s="76" t="s">
        <v>141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82">
        <v>10558.88</v>
      </c>
      <c r="DW64" s="282">
        <v>15251.429999999997</v>
      </c>
      <c r="DX64" s="282">
        <v>44456.340000000004</v>
      </c>
      <c r="DY64" s="282">
        <v>38163.87000000001</v>
      </c>
      <c r="DZ64" s="310">
        <v>7883.61</v>
      </c>
      <c r="EB64" s="313"/>
      <c r="EC64" s="313"/>
      <c r="ED64" s="313"/>
      <c r="EE64" s="313"/>
      <c r="EF64" s="313"/>
      <c r="EG64" s="313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16"/>
      <c r="FE64" s="316"/>
      <c r="FF64" s="316"/>
      <c r="FG64" s="316"/>
      <c r="FH64" s="316"/>
      <c r="FI64" s="316"/>
      <c r="FJ64" s="316"/>
      <c r="FK64" s="316"/>
      <c r="FL64" s="369"/>
      <c r="FM64" s="316"/>
      <c r="FN64" s="316"/>
      <c r="FO64" s="316"/>
      <c r="FP64" s="316"/>
      <c r="FQ64" s="316"/>
      <c r="FR64" s="316"/>
      <c r="FS64" s="316"/>
      <c r="FT64" s="316"/>
      <c r="FU64" s="316"/>
      <c r="FV64" s="316"/>
      <c r="FW64" s="316"/>
      <c r="FX64" s="316"/>
      <c r="FY64" s="316"/>
      <c r="FZ64" s="316"/>
      <c r="GA64" s="316"/>
      <c r="GB64" s="316"/>
      <c r="GC64" s="316"/>
      <c r="GD64" s="316"/>
      <c r="GF64" s="316"/>
      <c r="GG64" s="316"/>
      <c r="GH64" s="316"/>
      <c r="GI64" s="316"/>
      <c r="GJ64" s="316"/>
      <c r="GK64" s="316"/>
      <c r="GL64" s="316"/>
      <c r="GM64" s="316"/>
      <c r="GN64" s="316"/>
      <c r="GO64" s="316"/>
      <c r="GP64" s="316"/>
      <c r="GQ64" s="316"/>
      <c r="GR64" s="316"/>
      <c r="GS64" s="316"/>
      <c r="GT64" s="316"/>
      <c r="GU64" s="316"/>
      <c r="GV64" s="316"/>
      <c r="GW64" s="316"/>
      <c r="GX64" s="316"/>
      <c r="GY64" s="316"/>
      <c r="GZ64" s="316"/>
      <c r="HA64" s="316"/>
      <c r="HB64" s="316"/>
      <c r="HC64" s="316"/>
      <c r="HD64" s="316"/>
      <c r="HE64" s="316"/>
      <c r="HF64" s="316"/>
      <c r="HG64" s="316"/>
      <c r="HH64" s="316"/>
      <c r="HI64" s="316"/>
      <c r="HJ64" s="316"/>
      <c r="HK64" s="316"/>
      <c r="HL64" s="316"/>
      <c r="HM64" s="316"/>
      <c r="HN64" s="316"/>
      <c r="HO64" s="316"/>
      <c r="HP64" s="316"/>
      <c r="HQ64" s="316"/>
      <c r="HR64" s="316"/>
      <c r="HS64" s="316"/>
      <c r="HT64" s="316"/>
      <c r="HU64" s="316"/>
      <c r="HV64" s="316"/>
      <c r="HW64" s="316"/>
      <c r="HX64" s="316"/>
      <c r="HY64" s="316"/>
      <c r="HZ64" s="316"/>
      <c r="IA64" s="316"/>
      <c r="IB64" s="316"/>
      <c r="IC64" s="316"/>
      <c r="ID64" s="316"/>
      <c r="IE64" s="316"/>
      <c r="IF64" s="316"/>
      <c r="IG64" s="316"/>
      <c r="IH64" s="316"/>
      <c r="II64" s="316"/>
      <c r="IJ64" s="316"/>
      <c r="IK64" s="316"/>
      <c r="IL64" s="316"/>
      <c r="IM64" s="316"/>
      <c r="IN64" s="316"/>
      <c r="IO64" s="316"/>
      <c r="IP64" s="316"/>
      <c r="IQ64" s="316"/>
      <c r="IR64" s="316"/>
      <c r="IS64" s="316"/>
      <c r="IT64" s="316"/>
      <c r="IU64" s="316"/>
      <c r="IV64" s="316"/>
      <c r="IW64" s="316"/>
      <c r="IX64" s="316"/>
      <c r="IY64" s="316"/>
      <c r="IZ64" s="316"/>
      <c r="JA64" s="316"/>
      <c r="JB64" s="316"/>
      <c r="JC64" s="316"/>
      <c r="JD64" s="316"/>
      <c r="JE64" s="316"/>
      <c r="JF64" s="316"/>
      <c r="JG64" s="316"/>
      <c r="JH64" s="316"/>
      <c r="JI64" s="316"/>
      <c r="JJ64" s="316"/>
      <c r="JK64" s="316"/>
      <c r="JL64" s="316"/>
      <c r="JM64" s="316"/>
      <c r="JN64" s="316"/>
      <c r="JO64" s="316"/>
      <c r="JP64" s="316"/>
      <c r="JQ64" s="316"/>
      <c r="JR64" s="316"/>
      <c r="JS64" s="316"/>
      <c r="JT64" s="316"/>
      <c r="JU64" s="316"/>
      <c r="JV64" s="316"/>
      <c r="JW64" s="316"/>
      <c r="JX64" s="316"/>
      <c r="JY64" s="316"/>
      <c r="JZ64" s="316"/>
      <c r="KA64" s="316"/>
      <c r="KB64" s="316"/>
      <c r="KC64" s="316"/>
      <c r="KD64" s="316"/>
      <c r="KE64" s="316"/>
      <c r="KF64" s="316"/>
      <c r="KG64" s="316"/>
      <c r="KH64" s="316"/>
      <c r="KI64" s="316"/>
      <c r="KJ64" s="316"/>
      <c r="KK64" s="316"/>
      <c r="KL64" s="316"/>
      <c r="KM64" s="316"/>
      <c r="KN64" s="316"/>
      <c r="KO64" s="316"/>
      <c r="KP64" s="316"/>
      <c r="KQ64" s="316"/>
      <c r="KR64" s="316"/>
      <c r="KS64" s="316"/>
      <c r="KT64" s="316"/>
      <c r="KU64" s="316"/>
      <c r="KV64" s="316"/>
      <c r="KW64" s="316"/>
      <c r="KX64" s="316"/>
      <c r="KY64" s="316"/>
      <c r="KZ64" s="316"/>
      <c r="LA64" s="316"/>
      <c r="LB64" s="316"/>
      <c r="LC64" s="316"/>
      <c r="LD64" s="316"/>
      <c r="LE64" s="316"/>
      <c r="LF64" s="316"/>
      <c r="LG64" s="316"/>
      <c r="LH64" s="316"/>
      <c r="LI64" s="316"/>
    </row>
    <row r="65" spans="3:321">
      <c r="D65" s="72">
        <v>4124</v>
      </c>
      <c r="E65" s="76" t="s">
        <v>143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82">
        <v>4233.17</v>
      </c>
      <c r="DW65" s="282">
        <v>12074.17</v>
      </c>
      <c r="DX65" s="282">
        <v>4144.1899999999978</v>
      </c>
      <c r="DY65" s="282">
        <v>12548.539999999997</v>
      </c>
      <c r="DZ65" s="310">
        <v>9697.1299999999992</v>
      </c>
      <c r="EB65" s="313"/>
      <c r="EC65" s="313"/>
      <c r="ED65" s="313"/>
      <c r="EE65" s="313"/>
      <c r="EF65" s="313"/>
      <c r="EG65" s="313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16"/>
      <c r="FE65" s="316"/>
      <c r="FF65" s="316"/>
      <c r="FG65" s="316"/>
      <c r="FH65" s="316"/>
      <c r="FI65" s="316"/>
      <c r="FJ65" s="316"/>
      <c r="FK65" s="316"/>
      <c r="FL65" s="369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6"/>
      <c r="FY65" s="316"/>
      <c r="FZ65" s="316"/>
      <c r="GA65" s="316"/>
      <c r="GB65" s="316"/>
      <c r="GC65" s="316"/>
      <c r="GD65" s="316"/>
      <c r="GF65" s="316"/>
      <c r="GG65" s="316"/>
      <c r="GH65" s="316"/>
      <c r="GI65" s="316"/>
      <c r="GJ65" s="316"/>
      <c r="GK65" s="316"/>
      <c r="GL65" s="316"/>
      <c r="GM65" s="316"/>
      <c r="GN65" s="316"/>
      <c r="GO65" s="316"/>
      <c r="GP65" s="316"/>
      <c r="GQ65" s="316"/>
      <c r="GR65" s="316"/>
      <c r="GS65" s="316"/>
      <c r="GT65" s="316"/>
      <c r="GU65" s="316"/>
      <c r="GV65" s="316"/>
      <c r="GW65" s="316"/>
      <c r="GX65" s="316"/>
      <c r="GY65" s="316"/>
      <c r="GZ65" s="316"/>
      <c r="HA65" s="316"/>
      <c r="HB65" s="316"/>
      <c r="HC65" s="316"/>
      <c r="HD65" s="316"/>
      <c r="HE65" s="316"/>
      <c r="HF65" s="316"/>
      <c r="HG65" s="316"/>
      <c r="HH65" s="316"/>
      <c r="HI65" s="316"/>
      <c r="HJ65" s="316"/>
      <c r="HK65" s="316"/>
      <c r="HL65" s="316"/>
      <c r="HM65" s="316"/>
      <c r="HN65" s="316"/>
      <c r="HO65" s="316"/>
      <c r="HP65" s="316"/>
      <c r="HQ65" s="316"/>
      <c r="HR65" s="316"/>
      <c r="HS65" s="316"/>
      <c r="HT65" s="316"/>
      <c r="HU65" s="316"/>
      <c r="HV65" s="316"/>
      <c r="HW65" s="316"/>
      <c r="HX65" s="316"/>
      <c r="HY65" s="316"/>
      <c r="HZ65" s="316"/>
      <c r="IA65" s="316"/>
      <c r="IB65" s="316"/>
      <c r="IC65" s="316"/>
      <c r="ID65" s="316"/>
      <c r="IE65" s="316"/>
      <c r="IF65" s="316"/>
      <c r="IG65" s="316"/>
      <c r="IH65" s="316"/>
      <c r="II65" s="316"/>
      <c r="IJ65" s="316"/>
      <c r="IK65" s="316"/>
      <c r="IL65" s="316"/>
      <c r="IM65" s="316"/>
      <c r="IN65" s="316"/>
      <c r="IO65" s="316"/>
      <c r="IP65" s="316"/>
      <c r="IQ65" s="316"/>
      <c r="IR65" s="316"/>
      <c r="IS65" s="316"/>
      <c r="IT65" s="316"/>
      <c r="IU65" s="316"/>
      <c r="IV65" s="316"/>
      <c r="IW65" s="316"/>
      <c r="IX65" s="316"/>
      <c r="IY65" s="316"/>
      <c r="IZ65" s="316"/>
      <c r="JA65" s="316"/>
      <c r="JB65" s="316"/>
      <c r="JC65" s="316"/>
      <c r="JD65" s="316"/>
      <c r="JE65" s="316"/>
      <c r="JF65" s="316"/>
      <c r="JG65" s="316"/>
      <c r="JH65" s="316"/>
      <c r="JI65" s="316"/>
      <c r="JJ65" s="316"/>
      <c r="JK65" s="316"/>
      <c r="JL65" s="316"/>
      <c r="JM65" s="316"/>
      <c r="JN65" s="316"/>
      <c r="JO65" s="316"/>
      <c r="JP65" s="316"/>
      <c r="JQ65" s="316"/>
      <c r="JR65" s="316"/>
      <c r="JS65" s="316"/>
      <c r="JT65" s="316"/>
      <c r="JU65" s="316"/>
      <c r="JV65" s="316"/>
      <c r="JW65" s="316"/>
      <c r="JX65" s="316"/>
      <c r="JY65" s="316"/>
      <c r="JZ65" s="316"/>
      <c r="KA65" s="316"/>
      <c r="KB65" s="316"/>
      <c r="KC65" s="316"/>
      <c r="KD65" s="316"/>
      <c r="KE65" s="316"/>
      <c r="KF65" s="316"/>
      <c r="KG65" s="316"/>
      <c r="KH65" s="316"/>
      <c r="KI65" s="316"/>
      <c r="KJ65" s="316"/>
      <c r="KK65" s="316"/>
      <c r="KL65" s="316"/>
      <c r="KM65" s="316"/>
      <c r="KN65" s="316"/>
      <c r="KO65" s="316"/>
      <c r="KP65" s="316"/>
      <c r="KQ65" s="316"/>
      <c r="KR65" s="316"/>
      <c r="KS65" s="316"/>
      <c r="KT65" s="316"/>
      <c r="KU65" s="316"/>
      <c r="KV65" s="316"/>
      <c r="KW65" s="316"/>
      <c r="KX65" s="316"/>
      <c r="KY65" s="316"/>
      <c r="KZ65" s="316"/>
      <c r="LA65" s="316"/>
      <c r="LB65" s="316"/>
      <c r="LC65" s="316"/>
      <c r="LD65" s="316"/>
      <c r="LE65" s="316"/>
      <c r="LF65" s="316"/>
      <c r="LG65" s="316"/>
      <c r="LH65" s="316"/>
      <c r="LI65" s="316"/>
    </row>
    <row r="66" spans="3:321">
      <c r="D66" s="72">
        <v>4125</v>
      </c>
      <c r="E66" s="76" t="s">
        <v>145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82">
        <v>16043.369999999999</v>
      </c>
      <c r="DW66" s="282">
        <v>94975.510000000009</v>
      </c>
      <c r="DX66" s="282">
        <v>101851.97999999995</v>
      </c>
      <c r="DY66" s="282">
        <v>46668.739999999983</v>
      </c>
      <c r="DZ66" s="310">
        <v>31685.72</v>
      </c>
      <c r="EB66" s="313"/>
      <c r="EC66" s="313"/>
      <c r="ED66" s="313"/>
      <c r="EE66" s="313"/>
      <c r="EF66" s="313"/>
      <c r="EG66" s="313"/>
      <c r="EH66" s="316"/>
      <c r="EI66" s="316"/>
      <c r="EJ66" s="316"/>
      <c r="EK66" s="316"/>
      <c r="EL66" s="316"/>
      <c r="EM66" s="316"/>
      <c r="EN66" s="316"/>
      <c r="EO66" s="316"/>
      <c r="EP66" s="316"/>
      <c r="EQ66" s="316"/>
      <c r="ER66" s="316"/>
      <c r="ES66" s="316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16"/>
      <c r="FE66" s="316"/>
      <c r="FF66" s="316"/>
      <c r="FG66" s="316"/>
      <c r="FH66" s="316"/>
      <c r="FI66" s="316"/>
      <c r="FJ66" s="316"/>
      <c r="FK66" s="316"/>
      <c r="FL66" s="369"/>
      <c r="FM66" s="316"/>
      <c r="FN66" s="316"/>
      <c r="FO66" s="316"/>
      <c r="FP66" s="316"/>
      <c r="FQ66" s="316"/>
      <c r="FR66" s="316"/>
      <c r="FS66" s="316"/>
      <c r="FT66" s="316"/>
      <c r="FU66" s="316"/>
      <c r="FV66" s="316"/>
      <c r="FW66" s="316"/>
      <c r="FX66" s="316"/>
      <c r="FY66" s="316"/>
      <c r="FZ66" s="316"/>
      <c r="GA66" s="316"/>
      <c r="GB66" s="316"/>
      <c r="GC66" s="316"/>
      <c r="GD66" s="316"/>
      <c r="GF66" s="316"/>
      <c r="GG66" s="316"/>
      <c r="GH66" s="316"/>
      <c r="GI66" s="316"/>
      <c r="GJ66" s="316"/>
      <c r="GK66" s="316"/>
      <c r="GL66" s="316"/>
      <c r="GM66" s="316"/>
      <c r="GN66" s="316"/>
      <c r="GO66" s="316"/>
      <c r="GP66" s="316"/>
      <c r="GQ66" s="316"/>
      <c r="GR66" s="316"/>
      <c r="GS66" s="316"/>
      <c r="GT66" s="316"/>
      <c r="GU66" s="316"/>
      <c r="GV66" s="316"/>
      <c r="GW66" s="316"/>
      <c r="GX66" s="316"/>
      <c r="GY66" s="316"/>
      <c r="GZ66" s="316"/>
      <c r="HA66" s="316"/>
      <c r="HB66" s="316"/>
      <c r="HC66" s="316"/>
      <c r="HD66" s="316"/>
      <c r="HE66" s="316"/>
      <c r="HF66" s="316"/>
      <c r="HG66" s="316"/>
      <c r="HH66" s="316"/>
      <c r="HI66" s="316"/>
      <c r="HJ66" s="316"/>
      <c r="HK66" s="316"/>
      <c r="HL66" s="316"/>
      <c r="HM66" s="316"/>
      <c r="HN66" s="316"/>
      <c r="HO66" s="316"/>
      <c r="HP66" s="316"/>
      <c r="HQ66" s="316"/>
      <c r="HR66" s="316"/>
      <c r="HS66" s="316"/>
      <c r="HT66" s="316"/>
      <c r="HU66" s="316"/>
      <c r="HV66" s="316"/>
      <c r="HW66" s="316"/>
      <c r="HX66" s="316"/>
      <c r="HY66" s="316"/>
      <c r="HZ66" s="316"/>
      <c r="IA66" s="316"/>
      <c r="IB66" s="316"/>
      <c r="IC66" s="316"/>
      <c r="ID66" s="316"/>
      <c r="IE66" s="316"/>
      <c r="IF66" s="316"/>
      <c r="IG66" s="316"/>
      <c r="IH66" s="316"/>
      <c r="II66" s="316"/>
      <c r="IJ66" s="316"/>
      <c r="IK66" s="316"/>
      <c r="IL66" s="316"/>
      <c r="IM66" s="316"/>
      <c r="IN66" s="316"/>
      <c r="IO66" s="316"/>
      <c r="IP66" s="316"/>
      <c r="IQ66" s="316"/>
      <c r="IR66" s="316"/>
      <c r="IS66" s="316"/>
      <c r="IT66" s="316"/>
      <c r="IU66" s="316"/>
      <c r="IV66" s="316"/>
      <c r="IW66" s="316"/>
      <c r="IX66" s="316"/>
      <c r="IY66" s="316"/>
      <c r="IZ66" s="316"/>
      <c r="JA66" s="316"/>
      <c r="JB66" s="316"/>
      <c r="JC66" s="316"/>
      <c r="JD66" s="316"/>
      <c r="JE66" s="316"/>
      <c r="JF66" s="316"/>
      <c r="JG66" s="316"/>
      <c r="JH66" s="316"/>
      <c r="JI66" s="316"/>
      <c r="JJ66" s="316"/>
      <c r="JK66" s="316"/>
      <c r="JL66" s="316"/>
      <c r="JM66" s="316"/>
      <c r="JN66" s="316"/>
      <c r="JO66" s="316"/>
      <c r="JP66" s="316"/>
      <c r="JQ66" s="316"/>
      <c r="JR66" s="316"/>
      <c r="JS66" s="316"/>
      <c r="JT66" s="316"/>
      <c r="JU66" s="316"/>
      <c r="JV66" s="316"/>
      <c r="JW66" s="316"/>
      <c r="JX66" s="316"/>
      <c r="JY66" s="316"/>
      <c r="JZ66" s="316"/>
      <c r="KA66" s="316"/>
      <c r="KB66" s="316"/>
      <c r="KC66" s="316"/>
      <c r="KD66" s="316"/>
      <c r="KE66" s="316"/>
      <c r="KF66" s="316"/>
      <c r="KG66" s="316"/>
      <c r="KH66" s="316"/>
      <c r="KI66" s="316"/>
      <c r="KJ66" s="316"/>
      <c r="KK66" s="316"/>
      <c r="KL66" s="316"/>
      <c r="KM66" s="316"/>
      <c r="KN66" s="316"/>
      <c r="KO66" s="316"/>
      <c r="KP66" s="316"/>
      <c r="KQ66" s="316"/>
      <c r="KR66" s="316"/>
      <c r="KS66" s="316"/>
      <c r="KT66" s="316"/>
      <c r="KU66" s="316"/>
      <c r="KV66" s="316"/>
      <c r="KW66" s="316"/>
      <c r="KX66" s="316"/>
      <c r="KY66" s="316"/>
      <c r="KZ66" s="316"/>
      <c r="LA66" s="316"/>
      <c r="LB66" s="316"/>
      <c r="LC66" s="316"/>
      <c r="LD66" s="316"/>
      <c r="LE66" s="316"/>
      <c r="LF66" s="316"/>
      <c r="LG66" s="316"/>
      <c r="LH66" s="316"/>
      <c r="LI66" s="316"/>
    </row>
    <row r="67" spans="3:321" ht="30">
      <c r="D67" s="72">
        <v>4126</v>
      </c>
      <c r="E67" s="76" t="s">
        <v>147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82">
        <v>31222.68</v>
      </c>
      <c r="DW67" s="282">
        <v>31022.850000000002</v>
      </c>
      <c r="DX67" s="282">
        <v>14904.38</v>
      </c>
      <c r="DY67" s="282">
        <v>0</v>
      </c>
      <c r="DZ67" s="310">
        <v>5440.55</v>
      </c>
      <c r="EB67" s="313"/>
      <c r="EC67" s="313"/>
      <c r="ED67" s="313"/>
      <c r="EE67" s="313"/>
      <c r="EF67" s="313"/>
      <c r="EG67" s="313"/>
      <c r="EH67" s="316"/>
      <c r="EI67" s="316"/>
      <c r="EJ67" s="316"/>
      <c r="EK67" s="316"/>
      <c r="EL67" s="316"/>
      <c r="EM67" s="316"/>
      <c r="EN67" s="316"/>
      <c r="EO67" s="316"/>
      <c r="EP67" s="316"/>
      <c r="EQ67" s="316"/>
      <c r="ER67" s="316"/>
      <c r="ES67" s="316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16"/>
      <c r="FE67" s="316"/>
      <c r="FF67" s="316"/>
      <c r="FG67" s="316"/>
      <c r="FH67" s="316"/>
      <c r="FI67" s="316"/>
      <c r="FJ67" s="316"/>
      <c r="FK67" s="316"/>
      <c r="FL67" s="369"/>
      <c r="FM67" s="316"/>
      <c r="FN67" s="316"/>
      <c r="FO67" s="316"/>
      <c r="FP67" s="316"/>
      <c r="FQ67" s="316"/>
      <c r="FR67" s="316"/>
      <c r="FS67" s="316"/>
      <c r="FT67" s="316"/>
      <c r="FU67" s="316"/>
      <c r="FV67" s="316"/>
      <c r="FW67" s="316"/>
      <c r="FX67" s="316"/>
      <c r="FY67" s="316"/>
      <c r="FZ67" s="316"/>
      <c r="GA67" s="316"/>
      <c r="GB67" s="316"/>
      <c r="GC67" s="316"/>
      <c r="GD67" s="316"/>
      <c r="GF67" s="316"/>
      <c r="GG67" s="316"/>
      <c r="GH67" s="316"/>
      <c r="GI67" s="316"/>
      <c r="GJ67" s="316"/>
      <c r="GK67" s="316"/>
      <c r="GL67" s="316"/>
      <c r="GM67" s="316"/>
      <c r="GN67" s="316"/>
      <c r="GO67" s="316"/>
      <c r="GP67" s="316"/>
      <c r="GQ67" s="316"/>
      <c r="GR67" s="316"/>
      <c r="GS67" s="316"/>
      <c r="GT67" s="316"/>
      <c r="GU67" s="316"/>
      <c r="GV67" s="316"/>
      <c r="GW67" s="316"/>
      <c r="GX67" s="316"/>
      <c r="GY67" s="316"/>
      <c r="GZ67" s="316"/>
      <c r="HA67" s="316"/>
      <c r="HB67" s="316"/>
      <c r="HC67" s="316"/>
      <c r="HD67" s="316"/>
      <c r="HE67" s="316"/>
      <c r="HF67" s="316"/>
      <c r="HG67" s="316"/>
      <c r="HH67" s="316"/>
      <c r="HI67" s="316"/>
      <c r="HJ67" s="316"/>
      <c r="HK67" s="316"/>
      <c r="HL67" s="316"/>
      <c r="HM67" s="316"/>
      <c r="HN67" s="316"/>
      <c r="HO67" s="316"/>
      <c r="HP67" s="316"/>
      <c r="HQ67" s="316"/>
      <c r="HR67" s="316"/>
      <c r="HS67" s="316"/>
      <c r="HT67" s="316"/>
      <c r="HU67" s="316"/>
      <c r="HV67" s="316"/>
      <c r="HW67" s="316"/>
      <c r="HX67" s="316"/>
      <c r="HY67" s="316"/>
      <c r="HZ67" s="316"/>
      <c r="IA67" s="316"/>
      <c r="IB67" s="316"/>
      <c r="IC67" s="316"/>
      <c r="ID67" s="316"/>
      <c r="IE67" s="316"/>
      <c r="IF67" s="316"/>
      <c r="IG67" s="316"/>
      <c r="IH67" s="316"/>
      <c r="II67" s="316"/>
      <c r="IJ67" s="316"/>
      <c r="IK67" s="316"/>
      <c r="IL67" s="316"/>
      <c r="IM67" s="316"/>
      <c r="IN67" s="316"/>
      <c r="IO67" s="316"/>
      <c r="IP67" s="316"/>
      <c r="IQ67" s="316"/>
      <c r="IR67" s="316"/>
      <c r="IS67" s="316"/>
      <c r="IT67" s="316"/>
      <c r="IU67" s="316"/>
      <c r="IV67" s="316"/>
      <c r="IW67" s="316"/>
      <c r="IX67" s="316"/>
      <c r="IY67" s="316"/>
      <c r="IZ67" s="316"/>
      <c r="JA67" s="316"/>
      <c r="JB67" s="316"/>
      <c r="JC67" s="316"/>
      <c r="JD67" s="316"/>
      <c r="JE67" s="316"/>
      <c r="JF67" s="316"/>
      <c r="JG67" s="316"/>
      <c r="JH67" s="316"/>
      <c r="JI67" s="316"/>
      <c r="JJ67" s="316"/>
      <c r="JK67" s="316"/>
      <c r="JL67" s="316"/>
      <c r="JM67" s="316"/>
      <c r="JN67" s="316"/>
      <c r="JO67" s="316"/>
      <c r="JP67" s="316"/>
      <c r="JQ67" s="316"/>
      <c r="JR67" s="316"/>
      <c r="JS67" s="316"/>
      <c r="JT67" s="316"/>
      <c r="JU67" s="316"/>
      <c r="JV67" s="316"/>
      <c r="JW67" s="316"/>
      <c r="JX67" s="316"/>
      <c r="JY67" s="316"/>
      <c r="JZ67" s="316"/>
      <c r="KA67" s="316"/>
      <c r="KB67" s="316"/>
      <c r="KC67" s="316"/>
      <c r="KD67" s="316"/>
      <c r="KE67" s="316"/>
      <c r="KF67" s="316"/>
      <c r="KG67" s="316"/>
      <c r="KH67" s="316"/>
      <c r="KI67" s="316"/>
      <c r="KJ67" s="316"/>
      <c r="KK67" s="316"/>
      <c r="KL67" s="316"/>
      <c r="KM67" s="316"/>
      <c r="KN67" s="316"/>
      <c r="KO67" s="316"/>
      <c r="KP67" s="316"/>
      <c r="KQ67" s="316"/>
      <c r="KR67" s="316"/>
      <c r="KS67" s="316"/>
      <c r="KT67" s="316"/>
      <c r="KU67" s="316"/>
      <c r="KV67" s="316"/>
      <c r="KW67" s="316"/>
      <c r="KX67" s="316"/>
      <c r="KY67" s="316"/>
      <c r="KZ67" s="316"/>
      <c r="LA67" s="316"/>
      <c r="LB67" s="316"/>
      <c r="LC67" s="316"/>
      <c r="LD67" s="316"/>
      <c r="LE67" s="316"/>
      <c r="LF67" s="316"/>
      <c r="LG67" s="316"/>
      <c r="LH67" s="316"/>
      <c r="LI67" s="316"/>
    </row>
    <row r="68" spans="3:321">
      <c r="D68" s="72">
        <v>4127</v>
      </c>
      <c r="E68" s="76" t="s">
        <v>81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82">
        <v>212456.97000000009</v>
      </c>
      <c r="DW68" s="282">
        <v>654185.91999999946</v>
      </c>
      <c r="DX68" s="282">
        <v>1221634.4399999951</v>
      </c>
      <c r="DY68" s="282">
        <v>738170.96999999904</v>
      </c>
      <c r="DZ68" s="310">
        <v>303298.15000000002</v>
      </c>
      <c r="EB68" s="313"/>
      <c r="EC68" s="313"/>
      <c r="ED68" s="313"/>
      <c r="EE68" s="313"/>
      <c r="EF68" s="313"/>
      <c r="EG68" s="313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16"/>
      <c r="FE68" s="316"/>
      <c r="FF68" s="316"/>
      <c r="FG68" s="316"/>
      <c r="FH68" s="316"/>
      <c r="FI68" s="316"/>
      <c r="FJ68" s="316"/>
      <c r="FK68" s="316"/>
      <c r="FL68" s="369"/>
      <c r="FM68" s="316"/>
      <c r="FN68" s="316"/>
      <c r="FO68" s="316"/>
      <c r="FP68" s="316"/>
      <c r="FQ68" s="316"/>
      <c r="FR68" s="316"/>
      <c r="FS68" s="316"/>
      <c r="FT68" s="316"/>
      <c r="FU68" s="316"/>
      <c r="FV68" s="316"/>
      <c r="FW68" s="316"/>
      <c r="FX68" s="316"/>
      <c r="FY68" s="316"/>
      <c r="FZ68" s="316"/>
      <c r="GA68" s="316"/>
      <c r="GB68" s="316"/>
      <c r="GC68" s="316"/>
      <c r="GD68" s="316"/>
      <c r="GF68" s="316"/>
      <c r="GG68" s="316"/>
      <c r="GH68" s="316"/>
      <c r="GI68" s="316"/>
      <c r="GJ68" s="316"/>
      <c r="GK68" s="316"/>
      <c r="GL68" s="316"/>
      <c r="GM68" s="316"/>
      <c r="GN68" s="316"/>
      <c r="GO68" s="316"/>
      <c r="GP68" s="316"/>
      <c r="GQ68" s="316"/>
      <c r="GR68" s="316"/>
      <c r="GS68" s="316"/>
      <c r="GT68" s="316"/>
      <c r="GU68" s="316"/>
      <c r="GV68" s="316"/>
      <c r="GW68" s="316"/>
      <c r="GX68" s="316"/>
      <c r="GY68" s="316"/>
      <c r="GZ68" s="316"/>
      <c r="HA68" s="316"/>
      <c r="HB68" s="316"/>
      <c r="HC68" s="316"/>
      <c r="HD68" s="316"/>
      <c r="HE68" s="316"/>
      <c r="HF68" s="316"/>
      <c r="HG68" s="316"/>
      <c r="HH68" s="316"/>
      <c r="HI68" s="316"/>
      <c r="HJ68" s="316"/>
      <c r="HK68" s="316"/>
      <c r="HL68" s="316"/>
      <c r="HM68" s="316"/>
      <c r="HN68" s="316"/>
      <c r="HO68" s="316"/>
      <c r="HP68" s="316"/>
      <c r="HQ68" s="316"/>
      <c r="HR68" s="316"/>
      <c r="HS68" s="316"/>
      <c r="HT68" s="316"/>
      <c r="HU68" s="316"/>
      <c r="HV68" s="316"/>
      <c r="HW68" s="316"/>
      <c r="HX68" s="316"/>
      <c r="HY68" s="316"/>
      <c r="HZ68" s="316"/>
      <c r="IA68" s="316"/>
      <c r="IB68" s="316"/>
      <c r="IC68" s="316"/>
      <c r="ID68" s="316"/>
      <c r="IE68" s="316"/>
      <c r="IF68" s="316"/>
      <c r="IG68" s="316"/>
      <c r="IH68" s="316"/>
      <c r="II68" s="316"/>
      <c r="IJ68" s="316"/>
      <c r="IK68" s="316"/>
      <c r="IL68" s="316"/>
      <c r="IM68" s="316"/>
      <c r="IN68" s="316"/>
      <c r="IO68" s="316"/>
      <c r="IP68" s="316"/>
      <c r="IQ68" s="316"/>
      <c r="IR68" s="316"/>
      <c r="IS68" s="316"/>
      <c r="IT68" s="316"/>
      <c r="IU68" s="316"/>
      <c r="IV68" s="316"/>
      <c r="IW68" s="316"/>
      <c r="IX68" s="316"/>
      <c r="IY68" s="316"/>
      <c r="IZ68" s="316"/>
      <c r="JA68" s="316"/>
      <c r="JB68" s="316"/>
      <c r="JC68" s="316"/>
      <c r="JD68" s="316"/>
      <c r="JE68" s="316"/>
      <c r="JF68" s="316"/>
      <c r="JG68" s="316"/>
      <c r="JH68" s="316"/>
      <c r="JI68" s="316"/>
      <c r="JJ68" s="316"/>
      <c r="JK68" s="316"/>
      <c r="JL68" s="316"/>
      <c r="JM68" s="316"/>
      <c r="JN68" s="316"/>
      <c r="JO68" s="316"/>
      <c r="JP68" s="316"/>
      <c r="JQ68" s="316"/>
      <c r="JR68" s="316"/>
      <c r="JS68" s="316"/>
      <c r="JT68" s="316"/>
      <c r="JU68" s="316"/>
      <c r="JV68" s="316"/>
      <c r="JW68" s="316"/>
      <c r="JX68" s="316"/>
      <c r="JY68" s="316"/>
      <c r="JZ68" s="316"/>
      <c r="KA68" s="316"/>
      <c r="KB68" s="316"/>
      <c r="KC68" s="316"/>
      <c r="KD68" s="316"/>
      <c r="KE68" s="316"/>
      <c r="KF68" s="316"/>
      <c r="KG68" s="316"/>
      <c r="KH68" s="316"/>
      <c r="KI68" s="316"/>
      <c r="KJ68" s="316"/>
      <c r="KK68" s="316"/>
      <c r="KL68" s="316"/>
      <c r="KM68" s="316"/>
      <c r="KN68" s="316"/>
      <c r="KO68" s="316"/>
      <c r="KP68" s="316"/>
      <c r="KQ68" s="316"/>
      <c r="KR68" s="316"/>
      <c r="KS68" s="316"/>
      <c r="KT68" s="316"/>
      <c r="KU68" s="316"/>
      <c r="KV68" s="316"/>
      <c r="KW68" s="316"/>
      <c r="KX68" s="316"/>
      <c r="KY68" s="316"/>
      <c r="KZ68" s="316"/>
      <c r="LA68" s="316"/>
      <c r="LB68" s="316"/>
      <c r="LC68" s="316"/>
      <c r="LD68" s="316"/>
      <c r="LE68" s="316"/>
      <c r="LF68" s="316"/>
      <c r="LG68" s="316"/>
      <c r="LH68" s="316"/>
      <c r="LI68" s="316"/>
    </row>
    <row r="69" spans="3:321">
      <c r="C69" s="72">
        <v>413</v>
      </c>
      <c r="D69" s="72">
        <v>413</v>
      </c>
      <c r="E69" s="76" t="s">
        <v>150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82">
        <v>787381.81</v>
      </c>
      <c r="DW69" s="282">
        <v>1547628.84</v>
      </c>
      <c r="DX69" s="282">
        <v>3302426.14</v>
      </c>
      <c r="DY69" s="282">
        <v>1991942.8199999996</v>
      </c>
      <c r="DZ69" s="310">
        <v>3084454.09</v>
      </c>
      <c r="EA69" s="310">
        <v>1480999.14</v>
      </c>
      <c r="EB69" s="313">
        <v>2809594.4</v>
      </c>
      <c r="EC69" s="320">
        <v>1992038.67</v>
      </c>
      <c r="ED69" s="313">
        <v>2806868.12</v>
      </c>
      <c r="EE69" s="313">
        <v>1474564.59</v>
      </c>
      <c r="EF69" s="313">
        <v>3308144.16</v>
      </c>
      <c r="EG69" s="313">
        <v>6709314.1200000001</v>
      </c>
      <c r="EH69" s="316">
        <v>956521.67</v>
      </c>
      <c r="EI69" s="316">
        <v>2109254.7599999998</v>
      </c>
      <c r="EJ69" s="316">
        <v>2769108.2</v>
      </c>
      <c r="EK69" s="316">
        <v>1859042.69</v>
      </c>
      <c r="EL69" s="316">
        <v>2061379.38</v>
      </c>
      <c r="EM69" s="316">
        <v>2036796.31</v>
      </c>
      <c r="EN69" s="316">
        <v>1900343.87</v>
      </c>
      <c r="EO69" s="316">
        <v>2421002.2400000002</v>
      </c>
      <c r="EP69" s="316">
        <v>1844593.48</v>
      </c>
      <c r="EQ69" s="316">
        <v>3032654.88</v>
      </c>
      <c r="ER69" s="316">
        <v>2235715.75</v>
      </c>
      <c r="ES69" s="316">
        <v>5973408.79</v>
      </c>
      <c r="ET69" s="316">
        <v>1028193.82</v>
      </c>
      <c r="EU69" s="316">
        <v>2319006.39</v>
      </c>
      <c r="EV69" s="316">
        <v>3799655</v>
      </c>
      <c r="EW69" s="316">
        <v>2444213.75</v>
      </c>
      <c r="EX69" s="316">
        <v>2819164.34</v>
      </c>
      <c r="EY69" s="316">
        <v>2228904.96</v>
      </c>
      <c r="EZ69" s="316">
        <v>2858658.74</v>
      </c>
      <c r="FA69" s="316">
        <v>2380224.89</v>
      </c>
      <c r="FB69" s="316">
        <v>1933588.85</v>
      </c>
      <c r="FC69" s="316">
        <v>2993464.74</v>
      </c>
      <c r="FD69" s="316">
        <v>3031428.93</v>
      </c>
      <c r="FE69" s="316">
        <v>8894630.3100000005</v>
      </c>
      <c r="FF69" s="316">
        <v>848613.78</v>
      </c>
      <c r="FG69" s="316">
        <v>2487107.15</v>
      </c>
      <c r="FH69" s="316">
        <v>2594267.44</v>
      </c>
      <c r="FI69" s="316">
        <v>2477703.5699999998</v>
      </c>
      <c r="FJ69" s="316">
        <v>2258388.9500000002</v>
      </c>
      <c r="FK69" s="316">
        <v>3135640.97</v>
      </c>
      <c r="FL69" s="368">
        <v>2237139.04</v>
      </c>
      <c r="FM69" s="316">
        <v>2457548.14</v>
      </c>
      <c r="FN69" s="316">
        <v>2765031.05</v>
      </c>
      <c r="FO69" s="316">
        <v>3186923.23</v>
      </c>
      <c r="FP69" s="316">
        <v>3619899.57</v>
      </c>
      <c r="FQ69" s="316">
        <v>5163463.0999999996</v>
      </c>
      <c r="FR69" s="316">
        <v>845574.4</v>
      </c>
      <c r="FS69" s="316">
        <v>4271561.3099999996</v>
      </c>
      <c r="FT69" s="316">
        <v>2456800.5</v>
      </c>
      <c r="FU69" s="316">
        <v>3001224.56</v>
      </c>
      <c r="FV69" s="316">
        <v>1835726.56</v>
      </c>
      <c r="FW69" s="316">
        <v>2091814.74</v>
      </c>
      <c r="FX69" s="316">
        <v>3588657.16</v>
      </c>
      <c r="FY69" s="316"/>
      <c r="FZ69" s="316"/>
      <c r="GA69" s="316"/>
      <c r="GB69" s="316"/>
      <c r="GC69" s="316"/>
      <c r="GD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</row>
    <row r="70" spans="3:321">
      <c r="D70" s="72">
        <v>4131</v>
      </c>
      <c r="E70" s="76" t="s">
        <v>152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82">
        <v>132632.83000000002</v>
      </c>
      <c r="DW70" s="282">
        <v>230088.06999999992</v>
      </c>
      <c r="DX70" s="282">
        <v>746695.36000000022</v>
      </c>
      <c r="DY70" s="282">
        <v>328614.11000000016</v>
      </c>
      <c r="DZ70" s="310">
        <v>311314.07</v>
      </c>
      <c r="EB70" s="313"/>
      <c r="EC70" s="313"/>
      <c r="ED70" s="313"/>
      <c r="EE70" s="313"/>
      <c r="EF70" s="313"/>
      <c r="EG70" s="313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69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</row>
    <row r="71" spans="3:321">
      <c r="D71" s="72">
        <v>4132</v>
      </c>
      <c r="E71" s="76" t="s">
        <v>154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82">
        <v>59529.479999999996</v>
      </c>
      <c r="DW71" s="282">
        <v>5608.1999999999989</v>
      </c>
      <c r="DX71" s="282">
        <v>119962.43</v>
      </c>
      <c r="DY71" s="282">
        <v>89241.030000000028</v>
      </c>
      <c r="DZ71" s="310">
        <v>62917.279999999999</v>
      </c>
      <c r="EB71" s="313"/>
      <c r="EC71" s="313"/>
      <c r="ED71" s="313"/>
      <c r="EE71" s="313"/>
      <c r="EF71" s="313"/>
      <c r="EG71" s="313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69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</row>
    <row r="72" spans="3:321">
      <c r="D72" s="72">
        <v>4133</v>
      </c>
      <c r="E72" s="76" t="s">
        <v>156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82">
        <v>70646.430000000022</v>
      </c>
      <c r="DW72" s="282">
        <v>405632.18000000005</v>
      </c>
      <c r="DX72" s="282">
        <v>436810.06999999995</v>
      </c>
      <c r="DY72" s="282">
        <v>313025.9499999999</v>
      </c>
      <c r="DZ72" s="310">
        <v>1150695.06</v>
      </c>
      <c r="EB72" s="313"/>
      <c r="EC72" s="313"/>
      <c r="ED72" s="313"/>
      <c r="EE72" s="313"/>
      <c r="EF72" s="313"/>
      <c r="EG72" s="313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69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</row>
    <row r="73" spans="3:321">
      <c r="D73" s="72">
        <v>4134</v>
      </c>
      <c r="E73" s="76" t="s">
        <v>158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82">
        <v>279517.90999999997</v>
      </c>
      <c r="DW73" s="282">
        <v>491959.97999999975</v>
      </c>
      <c r="DX73" s="282">
        <v>856115.7200000002</v>
      </c>
      <c r="DY73" s="282">
        <v>840615.65999999968</v>
      </c>
      <c r="DZ73" s="310">
        <v>763808.8</v>
      </c>
      <c r="EB73" s="313"/>
      <c r="EC73" s="313"/>
      <c r="ED73" s="313"/>
      <c r="EE73" s="313"/>
      <c r="EF73" s="313"/>
      <c r="EG73" s="313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69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</row>
    <row r="74" spans="3:321">
      <c r="D74" s="72">
        <v>4135</v>
      </c>
      <c r="E74" s="76" t="s">
        <v>160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82">
        <v>241388.48000000013</v>
      </c>
      <c r="DW74" s="282">
        <v>402465.93</v>
      </c>
      <c r="DX74" s="282">
        <v>1105471.7699999996</v>
      </c>
      <c r="DY74" s="282">
        <v>411987.24999999983</v>
      </c>
      <c r="DZ74" s="310">
        <v>786378.28</v>
      </c>
      <c r="EB74" s="313"/>
      <c r="EC74" s="313"/>
      <c r="ED74" s="313"/>
      <c r="EE74" s="313"/>
      <c r="EF74" s="313"/>
      <c r="EG74" s="313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69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</row>
    <row r="75" spans="3:321">
      <c r="D75" s="72">
        <v>4139</v>
      </c>
      <c r="E75" s="76" t="s">
        <v>162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82">
        <v>3666.6800000000003</v>
      </c>
      <c r="DW75" s="282">
        <v>7841.1400000000012</v>
      </c>
      <c r="DX75" s="282">
        <v>37370.789999999994</v>
      </c>
      <c r="DY75" s="282">
        <v>8458.82</v>
      </c>
      <c r="DZ75" s="310">
        <v>9340.6</v>
      </c>
      <c r="EB75" s="313"/>
      <c r="EC75" s="313"/>
      <c r="ED75" s="313"/>
      <c r="EE75" s="313"/>
      <c r="EF75" s="313"/>
      <c r="EG75" s="313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69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C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</row>
    <row r="76" spans="3:321">
      <c r="C76" s="72">
        <v>414</v>
      </c>
      <c r="D76" s="72">
        <v>414</v>
      </c>
      <c r="E76" s="76" t="s">
        <v>164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84">
        <v>1540449.49</v>
      </c>
      <c r="DW76" s="284">
        <v>3464931.9</v>
      </c>
      <c r="DX76" s="284">
        <v>5794925.4100000001</v>
      </c>
      <c r="DY76" s="282">
        <v>4966058.5999999996</v>
      </c>
      <c r="DZ76" s="310">
        <v>5437608.1200000001</v>
      </c>
      <c r="EA76" s="310">
        <v>4526483.4000000004</v>
      </c>
      <c r="EB76" s="313">
        <v>3994126.86</v>
      </c>
      <c r="EC76" s="320">
        <v>3316322.15</v>
      </c>
      <c r="ED76" s="313">
        <v>4109475.54</v>
      </c>
      <c r="EE76" s="313">
        <v>4068406.26</v>
      </c>
      <c r="EF76" s="313">
        <v>6559077.3600000003</v>
      </c>
      <c r="EG76" s="313">
        <v>12049145.1</v>
      </c>
      <c r="EH76" s="316">
        <v>1445443.93</v>
      </c>
      <c r="EI76" s="316">
        <v>3318516.23</v>
      </c>
      <c r="EJ76" s="316">
        <v>7050406.4900000002</v>
      </c>
      <c r="EK76" s="316">
        <v>5446546.7800000003</v>
      </c>
      <c r="EL76" s="316">
        <v>3548711.83</v>
      </c>
      <c r="EM76" s="316">
        <v>4342615.72</v>
      </c>
      <c r="EN76" s="316">
        <v>5219310.84</v>
      </c>
      <c r="EO76" s="316">
        <v>5169360.8</v>
      </c>
      <c r="EP76" s="316">
        <v>4341121.62</v>
      </c>
      <c r="EQ76" s="316">
        <v>4884082.33</v>
      </c>
      <c r="ER76" s="316">
        <v>4047161.45</v>
      </c>
      <c r="ES76" s="316">
        <v>17925486.800000001</v>
      </c>
      <c r="ET76" s="316">
        <v>1680235.02</v>
      </c>
      <c r="EU76" s="316">
        <v>3138627.78</v>
      </c>
      <c r="EV76" s="316">
        <v>4224659.0199999996</v>
      </c>
      <c r="EW76" s="316">
        <v>4569774.72</v>
      </c>
      <c r="EX76" s="316">
        <v>4902792.45</v>
      </c>
      <c r="EY76" s="316">
        <v>14378872.84</v>
      </c>
      <c r="EZ76" s="316">
        <v>4934074.01</v>
      </c>
      <c r="FA76" s="316">
        <v>3590546.61</v>
      </c>
      <c r="FB76" s="316">
        <v>5520674.5999999996</v>
      </c>
      <c r="FC76" s="316">
        <v>5584761.9900000002</v>
      </c>
      <c r="FD76" s="316">
        <v>5166021.46</v>
      </c>
      <c r="FE76" s="316">
        <v>17447882.190000001</v>
      </c>
      <c r="FF76" s="316">
        <v>2787286.8</v>
      </c>
      <c r="FG76" s="316">
        <v>4311687.28</v>
      </c>
      <c r="FH76" s="316">
        <v>4684442.99</v>
      </c>
      <c r="FI76" s="316">
        <v>4347499.75</v>
      </c>
      <c r="FJ76" s="316">
        <v>6601635.2999999998</v>
      </c>
      <c r="FK76" s="316">
        <v>6798405.21</v>
      </c>
      <c r="FL76" s="368">
        <v>8566117.3599999994</v>
      </c>
      <c r="FM76" s="316">
        <v>3294436.46</v>
      </c>
      <c r="FN76" s="316">
        <v>5819051.2000000002</v>
      </c>
      <c r="FO76" s="316">
        <v>7942946.5700000003</v>
      </c>
      <c r="FP76" s="369">
        <v>7175507.5999999996</v>
      </c>
      <c r="FQ76" s="316">
        <v>15335629.369999999</v>
      </c>
      <c r="FR76" s="316">
        <v>1526609.67</v>
      </c>
      <c r="FS76" s="316">
        <v>5800030.7699999996</v>
      </c>
      <c r="FT76" s="316">
        <v>6227024.2599999998</v>
      </c>
      <c r="FU76" s="316">
        <v>3735755.56</v>
      </c>
      <c r="FV76" s="316">
        <v>13077926.789999999</v>
      </c>
      <c r="FW76" s="316">
        <v>5887324.7699999996</v>
      </c>
      <c r="FX76" s="316">
        <v>6035686.0800000001</v>
      </c>
      <c r="FY76" s="316"/>
      <c r="FZ76" s="316"/>
      <c r="GA76" s="316"/>
      <c r="GB76" s="316"/>
      <c r="GC76" s="316"/>
      <c r="GD76" s="316"/>
      <c r="GF76" s="316"/>
      <c r="GG76" s="316"/>
      <c r="GH76" s="316"/>
      <c r="GI76" s="316"/>
      <c r="GJ76" s="316"/>
      <c r="GK76" s="316"/>
      <c r="GL76" s="316"/>
      <c r="GM76" s="316"/>
      <c r="GN76" s="316"/>
      <c r="GO76" s="316"/>
      <c r="GP76" s="316"/>
      <c r="GQ76" s="316"/>
      <c r="GR76" s="316"/>
      <c r="GS76" s="316"/>
      <c r="GT76" s="316"/>
      <c r="GU76" s="316"/>
      <c r="GV76" s="316"/>
      <c r="GW76" s="316"/>
      <c r="GX76" s="316"/>
      <c r="GY76" s="316"/>
      <c r="GZ76" s="316"/>
      <c r="HA76" s="316"/>
      <c r="HB76" s="316"/>
      <c r="HC76" s="316"/>
      <c r="HD76" s="316"/>
      <c r="HE76" s="316"/>
      <c r="HF76" s="316"/>
      <c r="HG76" s="316"/>
      <c r="HH76" s="316"/>
      <c r="HI76" s="316"/>
      <c r="HJ76" s="316"/>
      <c r="HK76" s="316"/>
      <c r="HL76" s="316"/>
      <c r="HM76" s="316"/>
      <c r="HN76" s="316"/>
      <c r="HO76" s="316"/>
      <c r="HP76" s="316"/>
      <c r="HQ76" s="316"/>
      <c r="HR76" s="316"/>
      <c r="HS76" s="316"/>
      <c r="HT76" s="316"/>
      <c r="HU76" s="316"/>
      <c r="HV76" s="316"/>
      <c r="HW76" s="316"/>
      <c r="HX76" s="316"/>
      <c r="HY76" s="316"/>
      <c r="HZ76" s="316"/>
      <c r="IA76" s="316"/>
      <c r="IB76" s="316"/>
      <c r="IC76" s="316"/>
      <c r="ID76" s="316"/>
      <c r="IE76" s="316"/>
      <c r="IF76" s="316"/>
      <c r="IG76" s="316"/>
      <c r="IH76" s="316"/>
      <c r="II76" s="316"/>
      <c r="IJ76" s="316"/>
      <c r="IK76" s="316"/>
      <c r="IL76" s="316"/>
      <c r="IM76" s="316"/>
      <c r="IN76" s="316"/>
      <c r="IO76" s="316"/>
      <c r="IP76" s="316"/>
      <c r="IQ76" s="316"/>
      <c r="IR76" s="316"/>
      <c r="IS76" s="316"/>
      <c r="IT76" s="316"/>
      <c r="IU76" s="316"/>
      <c r="IV76" s="316"/>
      <c r="IW76" s="316"/>
      <c r="IX76" s="316"/>
      <c r="IY76" s="316"/>
      <c r="IZ76" s="316"/>
      <c r="JA76" s="316"/>
      <c r="JB76" s="316"/>
      <c r="JC76" s="316"/>
      <c r="JD76" s="316"/>
      <c r="JE76" s="316"/>
      <c r="JF76" s="316"/>
      <c r="JG76" s="316"/>
      <c r="JH76" s="316"/>
      <c r="JI76" s="316"/>
      <c r="JJ76" s="316"/>
      <c r="JK76" s="316"/>
      <c r="JL76" s="316"/>
      <c r="JM76" s="316"/>
      <c r="JN76" s="316"/>
      <c r="JO76" s="316"/>
      <c r="JP76" s="316"/>
      <c r="JQ76" s="316"/>
      <c r="JR76" s="316"/>
      <c r="JS76" s="316"/>
      <c r="JT76" s="316"/>
      <c r="JU76" s="316"/>
      <c r="JV76" s="316"/>
      <c r="JW76" s="316"/>
      <c r="JX76" s="316"/>
      <c r="JY76" s="316"/>
      <c r="JZ76" s="316"/>
      <c r="KA76" s="316"/>
      <c r="KB76" s="316"/>
      <c r="KC76" s="316"/>
      <c r="KD76" s="316"/>
      <c r="KE76" s="316"/>
      <c r="KF76" s="316"/>
      <c r="KG76" s="316"/>
      <c r="KH76" s="316"/>
      <c r="KI76" s="316"/>
      <c r="KJ76" s="316"/>
      <c r="KK76" s="316"/>
      <c r="KL76" s="316"/>
      <c r="KM76" s="316"/>
      <c r="KN76" s="316"/>
      <c r="KO76" s="316"/>
      <c r="KP76" s="316"/>
      <c r="KQ76" s="316"/>
      <c r="KR76" s="316"/>
      <c r="KS76" s="316"/>
      <c r="KT76" s="316"/>
      <c r="KU76" s="316"/>
      <c r="KV76" s="316"/>
      <c r="KW76" s="316"/>
      <c r="KX76" s="316"/>
      <c r="KY76" s="316"/>
      <c r="KZ76" s="316"/>
      <c r="LA76" s="316"/>
      <c r="LB76" s="316"/>
      <c r="LC76" s="316"/>
      <c r="LD76" s="316"/>
      <c r="LE76" s="316"/>
      <c r="LF76" s="316"/>
      <c r="LG76" s="316"/>
      <c r="LH76" s="316"/>
      <c r="LI76" s="316"/>
    </row>
    <row r="77" spans="3:321">
      <c r="D77" s="72">
        <v>4141</v>
      </c>
      <c r="E77" s="76" t="s">
        <v>166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82">
        <v>323304.89</v>
      </c>
      <c r="DW77" s="282">
        <v>405353.6</v>
      </c>
      <c r="DX77" s="282">
        <v>513759.42</v>
      </c>
      <c r="DY77" s="282">
        <v>458331.5</v>
      </c>
      <c r="DZ77" s="310">
        <v>522229.81</v>
      </c>
      <c r="EB77" s="313"/>
      <c r="EC77" s="313"/>
      <c r="ED77" s="313"/>
      <c r="EE77" s="313"/>
      <c r="EF77" s="313"/>
      <c r="EG77" s="313"/>
      <c r="EH77" s="316"/>
      <c r="EI77" s="316"/>
      <c r="EJ77" s="316"/>
      <c r="EK77" s="316"/>
      <c r="EL77" s="316"/>
      <c r="EM77" s="316"/>
      <c r="EN77" s="316"/>
      <c r="EO77" s="316"/>
      <c r="EP77" s="316"/>
      <c r="EQ77" s="316"/>
      <c r="ER77" s="316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316"/>
      <c r="FL77" s="369"/>
      <c r="FM77" s="316"/>
      <c r="FN77" s="316"/>
      <c r="FO77" s="316"/>
      <c r="FP77" s="316"/>
      <c r="FQ77" s="369"/>
      <c r="FR77" s="316"/>
      <c r="FS77" s="316"/>
      <c r="FT77" s="316"/>
      <c r="FU77" s="316"/>
      <c r="FV77" s="316"/>
      <c r="FW77" s="316"/>
      <c r="FX77" s="316"/>
      <c r="FY77" s="316"/>
      <c r="FZ77" s="316"/>
      <c r="GA77" s="316"/>
      <c r="GB77" s="316"/>
      <c r="GC77" s="316"/>
      <c r="GD77" s="316"/>
      <c r="GF77" s="316"/>
      <c r="GG77" s="316"/>
      <c r="GH77" s="316"/>
      <c r="GI77" s="316"/>
      <c r="GJ77" s="316"/>
      <c r="GK77" s="316"/>
      <c r="GL77" s="316"/>
      <c r="GM77" s="316"/>
      <c r="GN77" s="316"/>
      <c r="GO77" s="316"/>
      <c r="GP77" s="316"/>
      <c r="GQ77" s="316"/>
      <c r="GR77" s="316"/>
      <c r="GS77" s="316"/>
      <c r="GT77" s="316"/>
      <c r="GU77" s="316"/>
      <c r="GV77" s="316"/>
      <c r="GW77" s="316"/>
      <c r="GX77" s="316"/>
      <c r="GY77" s="316"/>
      <c r="GZ77" s="316"/>
      <c r="HA77" s="316"/>
      <c r="HB77" s="316"/>
      <c r="HC77" s="316"/>
      <c r="HD77" s="316"/>
      <c r="HE77" s="316"/>
      <c r="HF77" s="316"/>
      <c r="HG77" s="316"/>
      <c r="HH77" s="316"/>
      <c r="HI77" s="316"/>
      <c r="HJ77" s="316"/>
      <c r="HK77" s="316"/>
      <c r="HL77" s="316"/>
      <c r="HM77" s="316"/>
      <c r="HN77" s="316"/>
      <c r="HO77" s="316"/>
      <c r="HP77" s="316"/>
      <c r="HQ77" s="316"/>
      <c r="HR77" s="316"/>
      <c r="HS77" s="316"/>
      <c r="HT77" s="316"/>
      <c r="HU77" s="316"/>
      <c r="HV77" s="316"/>
      <c r="HW77" s="316"/>
      <c r="HX77" s="316"/>
      <c r="HY77" s="316"/>
      <c r="HZ77" s="316"/>
      <c r="IA77" s="316"/>
      <c r="IB77" s="316"/>
      <c r="IC77" s="316"/>
      <c r="ID77" s="316"/>
      <c r="IE77" s="316"/>
      <c r="IF77" s="316"/>
      <c r="IG77" s="316"/>
      <c r="IH77" s="316"/>
      <c r="II77" s="316"/>
      <c r="IJ77" s="316"/>
      <c r="IK77" s="316"/>
      <c r="IL77" s="316"/>
      <c r="IM77" s="316"/>
      <c r="IN77" s="316"/>
      <c r="IO77" s="316"/>
      <c r="IP77" s="316"/>
      <c r="IQ77" s="316"/>
      <c r="IR77" s="316"/>
      <c r="IS77" s="316"/>
      <c r="IT77" s="316"/>
      <c r="IU77" s="316"/>
      <c r="IV77" s="316"/>
      <c r="IW77" s="316"/>
      <c r="IX77" s="316"/>
      <c r="IY77" s="316"/>
      <c r="IZ77" s="316"/>
      <c r="JA77" s="316"/>
      <c r="JB77" s="316"/>
      <c r="JC77" s="316"/>
      <c r="JD77" s="316"/>
      <c r="JE77" s="316"/>
      <c r="JF77" s="316"/>
      <c r="JG77" s="316"/>
      <c r="JH77" s="316"/>
      <c r="JI77" s="316"/>
      <c r="JJ77" s="316"/>
      <c r="JK77" s="316"/>
      <c r="JL77" s="316"/>
      <c r="JM77" s="316"/>
      <c r="JN77" s="316"/>
      <c r="JO77" s="316"/>
      <c r="JP77" s="316"/>
      <c r="JQ77" s="316"/>
      <c r="JR77" s="316"/>
      <c r="JS77" s="316"/>
      <c r="JT77" s="316"/>
      <c r="JU77" s="316"/>
      <c r="JV77" s="316"/>
      <c r="JW77" s="316"/>
      <c r="JX77" s="316"/>
      <c r="JY77" s="316"/>
      <c r="JZ77" s="316"/>
      <c r="KA77" s="316"/>
      <c r="KB77" s="316"/>
      <c r="KC77" s="316"/>
      <c r="KD77" s="316"/>
      <c r="KE77" s="316"/>
      <c r="KF77" s="316"/>
      <c r="KG77" s="316"/>
      <c r="KH77" s="316"/>
      <c r="KI77" s="316"/>
      <c r="KJ77" s="316"/>
      <c r="KK77" s="316"/>
      <c r="KL77" s="316"/>
      <c r="KM77" s="316"/>
      <c r="KN77" s="316"/>
      <c r="KO77" s="316"/>
      <c r="KP77" s="316"/>
      <c r="KQ77" s="316"/>
      <c r="KR77" s="316"/>
      <c r="KS77" s="316"/>
      <c r="KT77" s="316"/>
      <c r="KU77" s="316"/>
      <c r="KV77" s="316"/>
      <c r="KW77" s="316"/>
      <c r="KX77" s="316"/>
      <c r="KY77" s="316"/>
      <c r="KZ77" s="316"/>
      <c r="LA77" s="316"/>
      <c r="LB77" s="316"/>
      <c r="LC77" s="316"/>
      <c r="LD77" s="316"/>
      <c r="LE77" s="316"/>
      <c r="LF77" s="316"/>
      <c r="LG77" s="316"/>
      <c r="LH77" s="316"/>
      <c r="LI77" s="316"/>
    </row>
    <row r="78" spans="3:321">
      <c r="D78" s="72">
        <v>4142</v>
      </c>
      <c r="E78" s="76" t="s">
        <v>168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82">
        <v>11808.25</v>
      </c>
      <c r="DW78" s="282">
        <v>44941.62</v>
      </c>
      <c r="DX78" s="282">
        <v>62507.18</v>
      </c>
      <c r="DY78" s="282">
        <v>49515.41</v>
      </c>
      <c r="DZ78" s="310">
        <v>133087.62</v>
      </c>
      <c r="EC78" s="313"/>
      <c r="ED78" s="313"/>
      <c r="EE78" s="313"/>
      <c r="EF78" s="313"/>
      <c r="EG78" s="313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316"/>
      <c r="FL78" s="369"/>
      <c r="FM78" s="316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6"/>
      <c r="GR78" s="316"/>
      <c r="GS78" s="316"/>
      <c r="GT78" s="316"/>
      <c r="GU78" s="316"/>
      <c r="GV78" s="316"/>
      <c r="GW78" s="316"/>
      <c r="GX78" s="316"/>
      <c r="GY78" s="316"/>
      <c r="GZ78" s="316"/>
      <c r="HA78" s="316"/>
      <c r="HB78" s="316"/>
      <c r="HC78" s="316"/>
      <c r="HD78" s="316"/>
      <c r="HE78" s="316"/>
      <c r="HF78" s="316"/>
      <c r="HG78" s="316"/>
      <c r="HH78" s="316"/>
      <c r="HI78" s="316"/>
      <c r="HJ78" s="316"/>
      <c r="HK78" s="316"/>
      <c r="HL78" s="316"/>
      <c r="HM78" s="316"/>
      <c r="HN78" s="316"/>
      <c r="HO78" s="316"/>
      <c r="HP78" s="316"/>
      <c r="HQ78" s="316"/>
      <c r="HR78" s="316"/>
      <c r="HS78" s="316"/>
      <c r="HT78" s="316"/>
      <c r="HU78" s="316"/>
      <c r="HV78" s="316"/>
      <c r="HW78" s="316"/>
      <c r="HX78" s="316"/>
      <c r="HY78" s="316"/>
      <c r="HZ78" s="316"/>
      <c r="IA78" s="316"/>
      <c r="IB78" s="316"/>
      <c r="IC78" s="316"/>
      <c r="ID78" s="316"/>
      <c r="IE78" s="316"/>
      <c r="IF78" s="316"/>
      <c r="IG78" s="316"/>
      <c r="IH78" s="316"/>
      <c r="II78" s="316"/>
      <c r="IJ78" s="316"/>
      <c r="IK78" s="316"/>
      <c r="IL78" s="316"/>
      <c r="IM78" s="316"/>
      <c r="IN78" s="316"/>
      <c r="IO78" s="316"/>
      <c r="IP78" s="316"/>
      <c r="IQ78" s="316"/>
      <c r="IR78" s="316"/>
      <c r="IS78" s="316"/>
      <c r="IT78" s="316"/>
      <c r="IU78" s="316"/>
      <c r="IV78" s="316"/>
      <c r="IW78" s="316"/>
      <c r="IX78" s="316"/>
      <c r="IY78" s="316"/>
      <c r="IZ78" s="316"/>
      <c r="JA78" s="316"/>
      <c r="JB78" s="316"/>
      <c r="JC78" s="316"/>
      <c r="JD78" s="316"/>
      <c r="JE78" s="316"/>
      <c r="JF78" s="316"/>
      <c r="JG78" s="316"/>
      <c r="JH78" s="316"/>
      <c r="JI78" s="316"/>
      <c r="JJ78" s="316"/>
      <c r="JK78" s="316"/>
      <c r="JL78" s="316"/>
      <c r="JM78" s="316"/>
      <c r="JN78" s="316"/>
      <c r="JO78" s="316"/>
      <c r="JP78" s="316"/>
      <c r="JQ78" s="316"/>
      <c r="JR78" s="316"/>
      <c r="JS78" s="316"/>
      <c r="JT78" s="316"/>
      <c r="JU78" s="316"/>
      <c r="JV78" s="316"/>
      <c r="JW78" s="316"/>
      <c r="JX78" s="316"/>
      <c r="JY78" s="316"/>
      <c r="JZ78" s="316"/>
      <c r="KA78" s="316"/>
      <c r="KB78" s="316"/>
      <c r="KC78" s="316"/>
      <c r="KD78" s="316"/>
      <c r="KE78" s="316"/>
      <c r="KF78" s="316"/>
      <c r="KG78" s="316"/>
      <c r="KH78" s="316"/>
      <c r="KI78" s="316"/>
      <c r="KJ78" s="316"/>
      <c r="KK78" s="316"/>
      <c r="KL78" s="316"/>
      <c r="KM78" s="316"/>
      <c r="KN78" s="316"/>
      <c r="KO78" s="316"/>
      <c r="KP78" s="316"/>
      <c r="KQ78" s="316"/>
      <c r="KR78" s="316"/>
      <c r="KS78" s="316"/>
      <c r="KT78" s="316"/>
      <c r="KU78" s="316"/>
      <c r="KV78" s="316"/>
      <c r="KW78" s="316"/>
      <c r="KX78" s="316"/>
      <c r="KY78" s="316"/>
      <c r="KZ78" s="316"/>
      <c r="LA78" s="316"/>
      <c r="LB78" s="316"/>
      <c r="LC78" s="316"/>
      <c r="LD78" s="316"/>
      <c r="LE78" s="316"/>
      <c r="LF78" s="316"/>
      <c r="LG78" s="316"/>
      <c r="LH78" s="316"/>
      <c r="LI78" s="316"/>
    </row>
    <row r="79" spans="3:321">
      <c r="D79" s="72">
        <v>4143</v>
      </c>
      <c r="E79" s="76" t="s">
        <v>170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82">
        <v>165148.45000000001</v>
      </c>
      <c r="DW79" s="282">
        <v>373237.52</v>
      </c>
      <c r="DX79" s="282">
        <v>417987.53</v>
      </c>
      <c r="DY79" s="282">
        <v>344465.27</v>
      </c>
      <c r="DZ79" s="310">
        <v>517293.55</v>
      </c>
      <c r="EC79" s="313"/>
      <c r="ED79" s="313"/>
      <c r="EE79" s="313"/>
      <c r="EF79" s="313"/>
      <c r="EG79" s="313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69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C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</row>
    <row r="80" spans="3:321" ht="30">
      <c r="D80" s="72">
        <v>4144</v>
      </c>
      <c r="E80" s="76" t="s">
        <v>172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82">
        <v>230455.17</v>
      </c>
      <c r="DW80" s="282">
        <v>156187.92000000001</v>
      </c>
      <c r="DX80" s="282">
        <v>318883.87</v>
      </c>
      <c r="DY80" s="282">
        <v>1161990.45</v>
      </c>
      <c r="DZ80" s="310">
        <v>223316.53</v>
      </c>
      <c r="EC80" s="313"/>
      <c r="ED80" s="313"/>
      <c r="EE80" s="313"/>
      <c r="EF80" s="313"/>
      <c r="EG80" s="313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69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6"/>
      <c r="FY80" s="316"/>
      <c r="FZ80" s="316"/>
      <c r="GA80" s="316"/>
      <c r="GB80" s="316"/>
      <c r="GC80" s="316"/>
      <c r="GD80" s="316"/>
      <c r="GF80" s="316"/>
      <c r="GG80" s="316"/>
      <c r="GH80" s="316"/>
      <c r="GI80" s="316"/>
      <c r="GJ80" s="316"/>
      <c r="GK80" s="316"/>
      <c r="GL80" s="316"/>
      <c r="GM80" s="316"/>
      <c r="GN80" s="316"/>
      <c r="GO80" s="316"/>
      <c r="GP80" s="316"/>
      <c r="GQ80" s="316"/>
      <c r="GR80" s="316"/>
      <c r="GS80" s="316"/>
      <c r="GT80" s="316"/>
      <c r="GU80" s="316"/>
      <c r="GV80" s="316"/>
      <c r="GW80" s="316"/>
      <c r="GX80" s="316"/>
      <c r="GY80" s="316"/>
      <c r="GZ80" s="316"/>
      <c r="HA80" s="316"/>
      <c r="HB80" s="316"/>
      <c r="HC80" s="316"/>
      <c r="HD80" s="316"/>
      <c r="HE80" s="316"/>
      <c r="HF80" s="316"/>
      <c r="HG80" s="316"/>
      <c r="HH80" s="316"/>
      <c r="HI80" s="316"/>
      <c r="HJ80" s="316"/>
      <c r="HK80" s="316"/>
      <c r="HL80" s="316"/>
      <c r="HM80" s="316"/>
      <c r="HN80" s="316"/>
      <c r="HO80" s="316"/>
      <c r="HP80" s="316"/>
      <c r="HQ80" s="316"/>
      <c r="HR80" s="316"/>
      <c r="HS80" s="316"/>
      <c r="HT80" s="316"/>
      <c r="HU80" s="316"/>
      <c r="HV80" s="316"/>
      <c r="HW80" s="316"/>
      <c r="HX80" s="316"/>
      <c r="HY80" s="316"/>
      <c r="HZ80" s="316"/>
      <c r="IA80" s="316"/>
      <c r="IB80" s="316"/>
      <c r="IC80" s="316"/>
      <c r="ID80" s="316"/>
      <c r="IE80" s="316"/>
      <c r="IF80" s="316"/>
      <c r="IG80" s="316"/>
      <c r="IH80" s="316"/>
      <c r="II80" s="316"/>
      <c r="IJ80" s="316"/>
      <c r="IK80" s="316"/>
      <c r="IL80" s="316"/>
      <c r="IM80" s="316"/>
      <c r="IN80" s="316"/>
      <c r="IO80" s="316"/>
      <c r="IP80" s="316"/>
      <c r="IQ80" s="316"/>
      <c r="IR80" s="316"/>
      <c r="IS80" s="316"/>
      <c r="IT80" s="316"/>
      <c r="IU80" s="316"/>
      <c r="IV80" s="316"/>
      <c r="IW80" s="316"/>
      <c r="IX80" s="316"/>
      <c r="IY80" s="316"/>
      <c r="IZ80" s="316"/>
      <c r="JA80" s="316"/>
      <c r="JB80" s="316"/>
      <c r="JC80" s="316"/>
      <c r="JD80" s="316"/>
      <c r="JE80" s="316"/>
      <c r="JF80" s="316"/>
      <c r="JG80" s="316"/>
      <c r="JH80" s="316"/>
      <c r="JI80" s="316"/>
      <c r="JJ80" s="316"/>
      <c r="JK80" s="316"/>
      <c r="JL80" s="316"/>
      <c r="JM80" s="316"/>
      <c r="JN80" s="316"/>
      <c r="JO80" s="316"/>
      <c r="JP80" s="316"/>
      <c r="JQ80" s="316"/>
      <c r="JR80" s="316"/>
      <c r="JS80" s="316"/>
      <c r="JT80" s="316"/>
      <c r="JU80" s="316"/>
      <c r="JV80" s="316"/>
      <c r="JW80" s="316"/>
      <c r="JX80" s="316"/>
      <c r="JY80" s="316"/>
      <c r="JZ80" s="316"/>
      <c r="KA80" s="316"/>
      <c r="KB80" s="316"/>
      <c r="KC80" s="316"/>
      <c r="KD80" s="316"/>
      <c r="KE80" s="316"/>
      <c r="KF80" s="316"/>
      <c r="KG80" s="316"/>
      <c r="KH80" s="316"/>
      <c r="KI80" s="316"/>
      <c r="KJ80" s="316"/>
      <c r="KK80" s="316"/>
      <c r="KL80" s="316"/>
      <c r="KM80" s="316"/>
      <c r="KN80" s="316"/>
      <c r="KO80" s="316"/>
      <c r="KP80" s="316"/>
      <c r="KQ80" s="316"/>
      <c r="KR80" s="316"/>
      <c r="KS80" s="316"/>
      <c r="KT80" s="316"/>
      <c r="KU80" s="316"/>
      <c r="KV80" s="316"/>
      <c r="KW80" s="316"/>
      <c r="KX80" s="316"/>
      <c r="KY80" s="316"/>
      <c r="KZ80" s="316"/>
      <c r="LA80" s="316"/>
      <c r="LB80" s="316"/>
      <c r="LC80" s="316"/>
      <c r="LD80" s="316"/>
      <c r="LE80" s="316"/>
      <c r="LF80" s="316"/>
      <c r="LG80" s="316"/>
      <c r="LH80" s="316"/>
      <c r="LI80" s="316"/>
    </row>
    <row r="81" spans="3:321">
      <c r="D81" s="72">
        <v>4145</v>
      </c>
      <c r="E81" s="76" t="s">
        <v>174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82">
        <v>9195.36</v>
      </c>
      <c r="DW81" s="282">
        <v>16224.6</v>
      </c>
      <c r="DX81" s="282">
        <v>138622.34</v>
      </c>
      <c r="DY81" s="282">
        <v>25604.99</v>
      </c>
      <c r="DZ81" s="310">
        <v>76279.149999999994</v>
      </c>
      <c r="EC81" s="313"/>
      <c r="ED81" s="313"/>
      <c r="EE81" s="313"/>
      <c r="EF81" s="313"/>
      <c r="EG81" s="313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316"/>
      <c r="FL81" s="369"/>
      <c r="FM81" s="316"/>
      <c r="FN81" s="316"/>
      <c r="FO81" s="316"/>
      <c r="FP81" s="316"/>
      <c r="FQ81" s="316"/>
      <c r="FR81" s="316"/>
      <c r="FS81" s="316"/>
      <c r="FT81" s="316"/>
      <c r="FU81" s="316"/>
      <c r="FV81" s="316"/>
      <c r="FW81" s="316"/>
      <c r="FX81" s="316"/>
      <c r="FY81" s="316"/>
      <c r="FZ81" s="316"/>
      <c r="GA81" s="316"/>
      <c r="GB81" s="316"/>
      <c r="GC81" s="316"/>
      <c r="GD81" s="316"/>
      <c r="GF81" s="316"/>
      <c r="GG81" s="316"/>
      <c r="GH81" s="316"/>
      <c r="GI81" s="316"/>
      <c r="GJ81" s="316"/>
      <c r="GK81" s="316"/>
      <c r="GL81" s="316"/>
      <c r="GM81" s="316"/>
      <c r="GN81" s="316"/>
      <c r="GO81" s="316"/>
      <c r="GP81" s="316"/>
      <c r="GQ81" s="316"/>
      <c r="GR81" s="316"/>
      <c r="GS81" s="316"/>
      <c r="GT81" s="316"/>
      <c r="GU81" s="316"/>
      <c r="GV81" s="316"/>
      <c r="GW81" s="316"/>
      <c r="GX81" s="316"/>
      <c r="GY81" s="316"/>
      <c r="GZ81" s="316"/>
      <c r="HA81" s="316"/>
      <c r="HB81" s="316"/>
      <c r="HC81" s="316"/>
      <c r="HD81" s="316"/>
      <c r="HE81" s="316"/>
      <c r="HF81" s="316"/>
      <c r="HG81" s="316"/>
      <c r="HH81" s="316"/>
      <c r="HI81" s="316"/>
      <c r="HJ81" s="316"/>
      <c r="HK81" s="316"/>
      <c r="HL81" s="316"/>
      <c r="HM81" s="316"/>
      <c r="HN81" s="316"/>
      <c r="HO81" s="316"/>
      <c r="HP81" s="316"/>
      <c r="HQ81" s="316"/>
      <c r="HR81" s="316"/>
      <c r="HS81" s="316"/>
      <c r="HT81" s="316"/>
      <c r="HU81" s="316"/>
      <c r="HV81" s="316"/>
      <c r="HW81" s="316"/>
      <c r="HX81" s="316"/>
      <c r="HY81" s="316"/>
      <c r="HZ81" s="316"/>
      <c r="IA81" s="316"/>
      <c r="IB81" s="316"/>
      <c r="IC81" s="316"/>
      <c r="ID81" s="316"/>
      <c r="IE81" s="316"/>
      <c r="IF81" s="316"/>
      <c r="IG81" s="316"/>
      <c r="IH81" s="316"/>
      <c r="II81" s="316"/>
      <c r="IJ81" s="316"/>
      <c r="IK81" s="316"/>
      <c r="IL81" s="316"/>
      <c r="IM81" s="316"/>
      <c r="IN81" s="316"/>
      <c r="IO81" s="316"/>
      <c r="IP81" s="316"/>
      <c r="IQ81" s="316"/>
      <c r="IR81" s="316"/>
      <c r="IS81" s="316"/>
      <c r="IT81" s="316"/>
      <c r="IU81" s="316"/>
      <c r="IV81" s="316"/>
      <c r="IW81" s="316"/>
      <c r="IX81" s="316"/>
      <c r="IY81" s="316"/>
      <c r="IZ81" s="316"/>
      <c r="JA81" s="316"/>
      <c r="JB81" s="316"/>
      <c r="JC81" s="316"/>
      <c r="JD81" s="316"/>
      <c r="JE81" s="316"/>
      <c r="JF81" s="316"/>
      <c r="JG81" s="316"/>
      <c r="JH81" s="316"/>
      <c r="JI81" s="316"/>
      <c r="JJ81" s="316"/>
      <c r="JK81" s="316"/>
      <c r="JL81" s="316"/>
      <c r="JM81" s="316"/>
      <c r="JN81" s="316"/>
      <c r="JO81" s="316"/>
      <c r="JP81" s="316"/>
      <c r="JQ81" s="316"/>
      <c r="JR81" s="316"/>
      <c r="JS81" s="316"/>
      <c r="JT81" s="316"/>
      <c r="JU81" s="316"/>
      <c r="JV81" s="316"/>
      <c r="JW81" s="316"/>
      <c r="JX81" s="316"/>
      <c r="JY81" s="316"/>
      <c r="JZ81" s="316"/>
      <c r="KA81" s="316"/>
      <c r="KB81" s="316"/>
      <c r="KC81" s="316"/>
      <c r="KD81" s="316"/>
      <c r="KE81" s="316"/>
      <c r="KF81" s="316"/>
      <c r="KG81" s="316"/>
      <c r="KH81" s="316"/>
      <c r="KI81" s="316"/>
      <c r="KJ81" s="316"/>
      <c r="KK81" s="316"/>
      <c r="KL81" s="316"/>
      <c r="KM81" s="316"/>
      <c r="KN81" s="316"/>
      <c r="KO81" s="316"/>
      <c r="KP81" s="316"/>
      <c r="KQ81" s="316"/>
      <c r="KR81" s="316"/>
      <c r="KS81" s="316"/>
      <c r="KT81" s="316"/>
      <c r="KU81" s="316"/>
      <c r="KV81" s="316"/>
      <c r="KW81" s="316"/>
      <c r="KX81" s="316"/>
      <c r="KY81" s="316"/>
      <c r="KZ81" s="316"/>
      <c r="LA81" s="316"/>
      <c r="LB81" s="316"/>
      <c r="LC81" s="316"/>
      <c r="LD81" s="316"/>
      <c r="LE81" s="316"/>
      <c r="LF81" s="316"/>
      <c r="LG81" s="316"/>
      <c r="LH81" s="316"/>
      <c r="LI81" s="316"/>
    </row>
    <row r="82" spans="3:321" ht="30">
      <c r="D82" s="72">
        <v>4146</v>
      </c>
      <c r="E82" s="76" t="s">
        <v>176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82">
        <v>59821.79</v>
      </c>
      <c r="DW82" s="282">
        <v>88876.09</v>
      </c>
      <c r="DX82" s="282">
        <v>301607.74</v>
      </c>
      <c r="DY82" s="282">
        <v>592025.06000000006</v>
      </c>
      <c r="DZ82" s="310">
        <v>840885.98</v>
      </c>
      <c r="EC82" s="313"/>
      <c r="ED82" s="313"/>
      <c r="EE82" s="313"/>
      <c r="EF82" s="313"/>
      <c r="EG82" s="313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69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C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</row>
    <row r="83" spans="3:321" ht="30">
      <c r="D83" s="72">
        <v>4147</v>
      </c>
      <c r="E83" s="76" t="s">
        <v>178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82">
        <v>548200.11</v>
      </c>
      <c r="DW83" s="282">
        <v>1967485.83</v>
      </c>
      <c r="DX83" s="282">
        <v>3318542.87</v>
      </c>
      <c r="DY83" s="282">
        <v>1713319.06</v>
      </c>
      <c r="DZ83" s="310">
        <v>2417706.4500000002</v>
      </c>
      <c r="EC83" s="313"/>
      <c r="ED83" s="313"/>
      <c r="EE83" s="313"/>
      <c r="EF83" s="313"/>
      <c r="EG83" s="313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69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C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</row>
    <row r="84" spans="3:321">
      <c r="D84" s="72">
        <v>4148</v>
      </c>
      <c r="E84" s="76" t="s">
        <v>180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82">
        <v>24428.85</v>
      </c>
      <c r="DW84" s="282">
        <v>58681.46</v>
      </c>
      <c r="DX84" s="282">
        <v>62085.77</v>
      </c>
      <c r="DY84" s="282">
        <v>76560.350000000006</v>
      </c>
      <c r="DZ84" s="310">
        <v>65790.87</v>
      </c>
      <c r="EC84" s="313"/>
      <c r="ED84" s="313"/>
      <c r="EE84" s="313"/>
      <c r="EF84" s="313"/>
      <c r="EG84" s="313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69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C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</row>
    <row r="85" spans="3:321">
      <c r="D85" s="72">
        <v>4149</v>
      </c>
      <c r="E85" s="76" t="s">
        <v>182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82">
        <v>182735.03</v>
      </c>
      <c r="DW85" s="282">
        <v>363355.53</v>
      </c>
      <c r="DX85" s="282">
        <v>661144.29</v>
      </c>
      <c r="DY85" s="282">
        <v>556246.51</v>
      </c>
      <c r="DZ85" s="310">
        <v>645000.25</v>
      </c>
      <c r="EC85" s="313"/>
      <c r="ED85" s="313"/>
      <c r="EE85" s="313"/>
      <c r="EF85" s="313"/>
      <c r="EG85" s="313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69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C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</row>
    <row r="86" spans="3:321">
      <c r="C86" s="72">
        <v>415</v>
      </c>
      <c r="D86" s="72">
        <v>415</v>
      </c>
      <c r="E86" s="76" t="s">
        <v>184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82">
        <v>94021.83</v>
      </c>
      <c r="DW86" s="282">
        <v>726586.2</v>
      </c>
      <c r="DX86" s="282">
        <v>1501775.73</v>
      </c>
      <c r="DY86" s="282">
        <v>817453.67</v>
      </c>
      <c r="DZ86" s="310">
        <v>1646121.33</v>
      </c>
      <c r="EA86" s="310">
        <v>1787416.93</v>
      </c>
      <c r="EB86" s="313">
        <v>1593097.05</v>
      </c>
      <c r="EC86" s="320">
        <v>1693887.02</v>
      </c>
      <c r="ED86" s="313">
        <v>1322349.8999999999</v>
      </c>
      <c r="EE86" s="313">
        <v>2089865.16</v>
      </c>
      <c r="EF86" s="313">
        <v>2656726.35</v>
      </c>
      <c r="EG86" s="313">
        <v>4522986.3099999996</v>
      </c>
      <c r="EH86" s="316">
        <v>133702.59</v>
      </c>
      <c r="EI86" s="316">
        <v>831412.02</v>
      </c>
      <c r="EJ86" s="316">
        <v>1518146.21</v>
      </c>
      <c r="EK86" s="316">
        <v>1549212.25</v>
      </c>
      <c r="EL86" s="316">
        <v>2002570.68</v>
      </c>
      <c r="EM86" s="316">
        <v>1160348.8799999999</v>
      </c>
      <c r="EN86" s="316">
        <v>1865668.51</v>
      </c>
      <c r="EO86" s="316">
        <v>1371232.73</v>
      </c>
      <c r="EP86" s="316">
        <v>2163282.15</v>
      </c>
      <c r="EQ86" s="316">
        <v>1881648.29</v>
      </c>
      <c r="ER86" s="316">
        <v>1702269.74</v>
      </c>
      <c r="ES86" s="316">
        <v>4045495.9</v>
      </c>
      <c r="ET86" s="316">
        <v>106817.18</v>
      </c>
      <c r="EU86" s="316">
        <v>1250394.3700000001</v>
      </c>
      <c r="EV86" s="316">
        <v>1932637.76</v>
      </c>
      <c r="EW86" s="316">
        <v>1701228.15</v>
      </c>
      <c r="EX86" s="316">
        <v>1674065.37</v>
      </c>
      <c r="EY86" s="316">
        <v>1595157.28</v>
      </c>
      <c r="EZ86" s="316">
        <v>1764069.48</v>
      </c>
      <c r="FA86" s="316">
        <v>822546.3</v>
      </c>
      <c r="FB86" s="316">
        <v>2309329.44</v>
      </c>
      <c r="FC86" s="316">
        <v>1824056.36</v>
      </c>
      <c r="FD86" s="316">
        <v>1126241.5900000001</v>
      </c>
      <c r="FE86" s="316">
        <v>4866689.49</v>
      </c>
      <c r="FF86" s="316">
        <v>106399.74</v>
      </c>
      <c r="FG86" s="316">
        <v>1531025.06</v>
      </c>
      <c r="FH86" s="316">
        <v>1550264.35</v>
      </c>
      <c r="FI86" s="316">
        <v>1599282.1</v>
      </c>
      <c r="FJ86" s="316">
        <v>1713146.13</v>
      </c>
      <c r="FK86" s="316">
        <v>1354703</v>
      </c>
      <c r="FL86" s="368">
        <v>2071180.13</v>
      </c>
      <c r="FM86" s="316">
        <v>1118342.44</v>
      </c>
      <c r="FN86" s="316">
        <v>1708282.91</v>
      </c>
      <c r="FO86" s="316">
        <v>2758305.97</v>
      </c>
      <c r="FP86" s="316">
        <v>2123662.0099999998</v>
      </c>
      <c r="FQ86" s="316">
        <v>4877112.1900000004</v>
      </c>
      <c r="FR86" s="316">
        <v>108691.98</v>
      </c>
      <c r="FS86" s="316">
        <v>2265483.7400000002</v>
      </c>
      <c r="FT86" s="316">
        <v>1016574.39</v>
      </c>
      <c r="FU86" s="316">
        <v>2804355.68</v>
      </c>
      <c r="FV86" s="316">
        <v>1877727.17</v>
      </c>
      <c r="FW86" s="316">
        <v>1791066.21</v>
      </c>
      <c r="FX86" s="316">
        <v>2157134.41</v>
      </c>
      <c r="FY86" s="316"/>
      <c r="FZ86" s="316"/>
      <c r="GA86" s="316"/>
      <c r="GB86" s="316"/>
      <c r="GC86" s="316"/>
      <c r="GD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</row>
    <row r="87" spans="3:321" ht="30">
      <c r="D87" s="72">
        <v>4151</v>
      </c>
      <c r="E87" s="76" t="s">
        <v>186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82">
        <v>166</v>
      </c>
      <c r="DW87" s="282">
        <v>566834.01</v>
      </c>
      <c r="DX87" s="282">
        <v>1094105.28</v>
      </c>
      <c r="DY87" s="282">
        <v>567011.84000000008</v>
      </c>
      <c r="DZ87" s="310">
        <v>1441605.28</v>
      </c>
      <c r="EC87" s="313"/>
      <c r="ED87" s="313"/>
      <c r="EE87" s="313"/>
      <c r="EF87" s="313"/>
      <c r="EG87" s="313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69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C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</row>
    <row r="88" spans="3:321" ht="30">
      <c r="D88" s="72">
        <v>4152</v>
      </c>
      <c r="E88" s="76" t="s">
        <v>188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82">
        <v>42547.840000000004</v>
      </c>
      <c r="DW88" s="282">
        <v>44260.23</v>
      </c>
      <c r="DX88" s="282">
        <v>197207.06</v>
      </c>
      <c r="DY88" s="282">
        <v>112167.74999999999</v>
      </c>
      <c r="DZ88" s="310">
        <v>54569.3</v>
      </c>
      <c r="EC88" s="313"/>
      <c r="ED88" s="313"/>
      <c r="EE88" s="313"/>
      <c r="EF88" s="313"/>
      <c r="EG88" s="313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69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C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</row>
    <row r="89" spans="3:321">
      <c r="D89" s="72">
        <v>4153</v>
      </c>
      <c r="E89" s="76" t="s">
        <v>190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82">
        <v>51307.99</v>
      </c>
      <c r="DW89" s="282">
        <v>115491.95999999995</v>
      </c>
      <c r="DX89" s="282">
        <v>209821.33000000007</v>
      </c>
      <c r="DY89" s="282">
        <v>138611.59</v>
      </c>
      <c r="DZ89" s="310">
        <v>149946.75</v>
      </c>
      <c r="EC89" s="313"/>
      <c r="ED89" s="313"/>
      <c r="EE89" s="313"/>
      <c r="EF89" s="313"/>
      <c r="EG89" s="313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69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C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</row>
    <row r="90" spans="3:321">
      <c r="C90" s="72">
        <v>416</v>
      </c>
      <c r="D90" s="72">
        <v>416</v>
      </c>
      <c r="E90" s="76" t="s">
        <v>192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82">
        <v>3853176.02</v>
      </c>
      <c r="DW90" s="282">
        <v>923447.88</v>
      </c>
      <c r="DX90" s="282">
        <v>26673541.219999999</v>
      </c>
      <c r="DY90" s="282">
        <v>16836216.219999999</v>
      </c>
      <c r="DZ90" s="310">
        <v>16044663.550000001</v>
      </c>
      <c r="EA90" s="310">
        <v>2932165.72</v>
      </c>
      <c r="EB90" s="313">
        <v>6331227.2400000002</v>
      </c>
      <c r="EC90" s="320">
        <v>1492919.53</v>
      </c>
      <c r="ED90" s="313">
        <v>2590259.06</v>
      </c>
      <c r="EE90" s="313">
        <v>414135.02</v>
      </c>
      <c r="EF90" s="313">
        <v>552221.05000000005</v>
      </c>
      <c r="EG90" s="313">
        <v>2932108.14</v>
      </c>
      <c r="EH90" s="316">
        <v>3229720.9</v>
      </c>
      <c r="EI90" s="316">
        <v>1105648.4099999999</v>
      </c>
      <c r="EJ90" s="316">
        <v>39350670.159999996</v>
      </c>
      <c r="EK90" s="316">
        <v>18359667.859999999</v>
      </c>
      <c r="EL90" s="316">
        <v>16347481.07</v>
      </c>
      <c r="EM90" s="316">
        <v>2519907.7599999998</v>
      </c>
      <c r="EN90" s="316">
        <v>6570219.0800000001</v>
      </c>
      <c r="EO90" s="316">
        <v>1254218.04</v>
      </c>
      <c r="EP90" s="316">
        <v>2016695.15</v>
      </c>
      <c r="EQ90" s="316">
        <v>1739140.99</v>
      </c>
      <c r="ER90" s="316">
        <v>3918626.83</v>
      </c>
      <c r="ES90" s="316">
        <v>2293382.33</v>
      </c>
      <c r="ET90" s="316">
        <v>4324077.55</v>
      </c>
      <c r="EU90" s="316">
        <v>1050801.23</v>
      </c>
      <c r="EV90" s="316">
        <v>39514676.710000001</v>
      </c>
      <c r="EW90" s="316">
        <v>17000784.449999999</v>
      </c>
      <c r="EX90" s="316">
        <v>10064809.060000001</v>
      </c>
      <c r="EY90" s="316">
        <v>1838720.63</v>
      </c>
      <c r="EZ90" s="316">
        <v>7518062.3499999996</v>
      </c>
      <c r="FA90" s="316">
        <v>1168435.74</v>
      </c>
      <c r="FB90" s="316">
        <v>3617355.6</v>
      </c>
      <c r="FC90" s="316">
        <v>1538688.3</v>
      </c>
      <c r="FD90" s="316">
        <v>4283049.2</v>
      </c>
      <c r="FE90" s="316">
        <v>5677848.6699999999</v>
      </c>
      <c r="FF90" s="316">
        <v>6154852.9000000004</v>
      </c>
      <c r="FG90" s="316">
        <v>999341.54</v>
      </c>
      <c r="FH90" s="316">
        <v>28695513.649999999</v>
      </c>
      <c r="FI90" s="316">
        <v>18435271.789999999</v>
      </c>
      <c r="FJ90" s="316">
        <v>10258844.07</v>
      </c>
      <c r="FK90" s="316">
        <v>5411766.9400000004</v>
      </c>
      <c r="FL90" s="368">
        <v>9047333.1999999993</v>
      </c>
      <c r="FM90" s="316">
        <v>1051267.33</v>
      </c>
      <c r="FN90" s="316">
        <v>2999385.93</v>
      </c>
      <c r="FO90" s="316">
        <v>12529193.49</v>
      </c>
      <c r="FP90" s="316">
        <v>4455810.1900000004</v>
      </c>
      <c r="FQ90" s="316">
        <v>5764759.8200000003</v>
      </c>
      <c r="FR90" s="316">
        <v>7654845.3899999997</v>
      </c>
      <c r="FS90" s="316">
        <v>1839801.88</v>
      </c>
      <c r="FT90" s="316">
        <v>27475960.399999999</v>
      </c>
      <c r="FU90" s="316">
        <v>22559197.739999998</v>
      </c>
      <c r="FV90" s="316">
        <v>1656916.58</v>
      </c>
      <c r="FW90" s="316">
        <v>5341737.45</v>
      </c>
      <c r="FX90" s="316">
        <v>7761042.9900000002</v>
      </c>
      <c r="FY90" s="316"/>
      <c r="FZ90" s="316"/>
      <c r="GA90" s="316"/>
      <c r="GB90" s="316"/>
      <c r="GC90" s="316"/>
      <c r="GD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C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</row>
    <row r="91" spans="3:321">
      <c r="D91" s="72">
        <v>4161</v>
      </c>
      <c r="E91" s="76" t="s">
        <v>194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82">
        <v>73377.890000000014</v>
      </c>
      <c r="DW91" s="282">
        <v>287510.59999999998</v>
      </c>
      <c r="DX91" s="282">
        <v>1394593.96</v>
      </c>
      <c r="DY91" s="282">
        <v>207911.91</v>
      </c>
      <c r="DZ91" s="310">
        <v>67626.53</v>
      </c>
      <c r="EC91" s="320">
        <v>759145.46</v>
      </c>
      <c r="ED91" s="313"/>
      <c r="EE91" s="313"/>
      <c r="EF91" s="313"/>
      <c r="EG91" s="313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69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C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</row>
    <row r="92" spans="3:321">
      <c r="D92" s="72">
        <v>4162</v>
      </c>
      <c r="E92" s="76" t="s">
        <v>196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82">
        <v>3779798.13</v>
      </c>
      <c r="DW92" s="282">
        <v>635937.28000000003</v>
      </c>
      <c r="DX92" s="282">
        <v>21712938.809999999</v>
      </c>
      <c r="DY92" s="282">
        <v>16628312.609999999</v>
      </c>
      <c r="DZ92" s="310">
        <v>15920481.640000001</v>
      </c>
      <c r="EC92" s="320">
        <v>733774.07</v>
      </c>
      <c r="ED92" s="313"/>
      <c r="EE92" s="313"/>
      <c r="EF92" s="313"/>
      <c r="EG92" s="313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69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C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</row>
    <row r="93" spans="3:321">
      <c r="C93" s="72">
        <v>417</v>
      </c>
      <c r="D93" s="72">
        <v>417</v>
      </c>
      <c r="E93" s="76" t="s">
        <v>198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82">
        <v>732339.00999999978</v>
      </c>
      <c r="DW93" s="282">
        <v>864772.2</v>
      </c>
      <c r="DX93" s="282">
        <v>908359.28</v>
      </c>
      <c r="DY93" s="282">
        <v>644491.55000000005</v>
      </c>
      <c r="DZ93" s="310">
        <v>633916.04</v>
      </c>
      <c r="EA93" s="310">
        <v>547580.09</v>
      </c>
      <c r="EB93" s="313">
        <v>683009.06</v>
      </c>
      <c r="EC93" s="320">
        <v>712804.15</v>
      </c>
      <c r="ED93" s="313">
        <v>668129.85</v>
      </c>
      <c r="EE93" s="313">
        <v>606022.38</v>
      </c>
      <c r="EF93" s="313">
        <v>538062.98</v>
      </c>
      <c r="EG93" s="313">
        <v>1676542.74</v>
      </c>
      <c r="EH93" s="316">
        <v>576439.54</v>
      </c>
      <c r="EI93" s="316">
        <v>609518.68999999994</v>
      </c>
      <c r="EJ93" s="316">
        <v>647095.18000000005</v>
      </c>
      <c r="EK93" s="316">
        <v>737903.15</v>
      </c>
      <c r="EL93" s="316">
        <v>649640.18999999994</v>
      </c>
      <c r="EM93" s="316">
        <v>723692.29</v>
      </c>
      <c r="EN93" s="316">
        <v>744151.17</v>
      </c>
      <c r="EO93" s="316">
        <v>655865.84</v>
      </c>
      <c r="EP93" s="316">
        <v>680175.47</v>
      </c>
      <c r="EQ93" s="316">
        <v>802737.21</v>
      </c>
      <c r="ER93" s="316">
        <v>721286.02</v>
      </c>
      <c r="ES93" s="316">
        <v>1392442.62</v>
      </c>
      <c r="ET93" s="316">
        <v>175603.34</v>
      </c>
      <c r="EU93" s="316">
        <v>1124463.03</v>
      </c>
      <c r="EV93" s="316">
        <v>523950.18</v>
      </c>
      <c r="EW93" s="316">
        <v>641415.42000000004</v>
      </c>
      <c r="EX93" s="316">
        <v>933048.68</v>
      </c>
      <c r="EY93" s="316">
        <v>835746.88</v>
      </c>
      <c r="EZ93" s="316">
        <v>824828.88</v>
      </c>
      <c r="FA93" s="316">
        <v>555711.06999999995</v>
      </c>
      <c r="FB93" s="316">
        <v>949304.64</v>
      </c>
      <c r="FC93" s="316">
        <v>827176.94</v>
      </c>
      <c r="FD93" s="316">
        <v>584262.68000000005</v>
      </c>
      <c r="FE93" s="316">
        <v>2717616.81</v>
      </c>
      <c r="FF93" s="316">
        <v>218026.46</v>
      </c>
      <c r="FG93" s="316">
        <v>777233.65</v>
      </c>
      <c r="FH93" s="316">
        <v>800870.53</v>
      </c>
      <c r="FI93" s="316">
        <v>1119902.21</v>
      </c>
      <c r="FJ93" s="316">
        <v>986505.29</v>
      </c>
      <c r="FK93" s="316">
        <v>606326.98</v>
      </c>
      <c r="FL93" s="368">
        <v>1397044.86</v>
      </c>
      <c r="FM93" s="316">
        <v>824993.89</v>
      </c>
      <c r="FN93" s="316">
        <v>653814.94999999995</v>
      </c>
      <c r="FO93" s="316">
        <v>804750.67</v>
      </c>
      <c r="FP93" s="316">
        <v>559052.02</v>
      </c>
      <c r="FQ93" s="316">
        <v>2205140.14</v>
      </c>
      <c r="FR93" s="316">
        <v>616777.93000000005</v>
      </c>
      <c r="FS93" s="316">
        <v>930050.26</v>
      </c>
      <c r="FT93" s="316">
        <v>896586.65</v>
      </c>
      <c r="FU93" s="316">
        <v>972131.72</v>
      </c>
      <c r="FV93" s="316">
        <v>769427.2</v>
      </c>
      <c r="FW93" s="316">
        <v>795087.54</v>
      </c>
      <c r="FX93" s="316">
        <v>1219818.73</v>
      </c>
      <c r="FY93" s="316"/>
      <c r="FZ93" s="316"/>
      <c r="GA93" s="316"/>
      <c r="GB93" s="316"/>
      <c r="GC93" s="316"/>
      <c r="GD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C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</row>
    <row r="94" spans="3:321">
      <c r="D94" s="72">
        <v>4171</v>
      </c>
      <c r="E94" s="76" t="s">
        <v>200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82">
        <v>716401.68999999983</v>
      </c>
      <c r="DW94" s="282">
        <v>841014.30999999994</v>
      </c>
      <c r="DX94" s="282">
        <v>836284.17999999993</v>
      </c>
      <c r="DY94" s="282">
        <v>621743.63000000012</v>
      </c>
      <c r="DZ94" s="310">
        <v>588196.75</v>
      </c>
      <c r="EC94" s="313"/>
      <c r="ED94" s="313"/>
      <c r="EE94" s="313"/>
      <c r="EF94" s="313"/>
      <c r="EG94" s="313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69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C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</row>
    <row r="95" spans="3:321">
      <c r="D95" s="72">
        <v>4172</v>
      </c>
      <c r="E95" s="76" t="s">
        <v>202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82">
        <v>15937.32</v>
      </c>
      <c r="DW95" s="282">
        <v>22584.29</v>
      </c>
      <c r="DX95" s="282">
        <v>71626.299999999988</v>
      </c>
      <c r="DY95" s="282">
        <v>21930.720000000001</v>
      </c>
      <c r="DZ95" s="310">
        <v>44173.69</v>
      </c>
      <c r="EC95" s="313"/>
      <c r="ED95" s="313"/>
      <c r="EE95" s="313"/>
      <c r="EF95" s="313"/>
      <c r="EG95" s="313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69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C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</row>
    <row r="96" spans="3:321">
      <c r="D96" s="72">
        <v>4173</v>
      </c>
      <c r="E96" s="76" t="s">
        <v>204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82">
        <v>0</v>
      </c>
      <c r="DW96" s="282">
        <v>1173.6000000000001</v>
      </c>
      <c r="DX96" s="282">
        <v>448.8</v>
      </c>
      <c r="DY96" s="282">
        <v>817.2</v>
      </c>
      <c r="DZ96" s="310">
        <v>1545.6</v>
      </c>
      <c r="EC96" s="313"/>
      <c r="ED96" s="313"/>
      <c r="EE96" s="313"/>
      <c r="EF96" s="313"/>
      <c r="EG96" s="313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69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C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</row>
    <row r="97" spans="2:321">
      <c r="C97" s="72">
        <v>418</v>
      </c>
      <c r="D97" s="72">
        <v>418</v>
      </c>
      <c r="E97" s="76" t="s">
        <v>206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82">
        <v>10079.34</v>
      </c>
      <c r="DW97" s="282">
        <v>643210.05999999982</v>
      </c>
      <c r="DX97" s="282">
        <v>2357652.9900000002</v>
      </c>
      <c r="DY97" s="282">
        <v>1200641.0900000001</v>
      </c>
      <c r="DZ97" s="310">
        <v>2439014.4700000002</v>
      </c>
      <c r="EA97" s="310">
        <v>164335.99</v>
      </c>
      <c r="EB97" s="313">
        <v>1051165.42</v>
      </c>
      <c r="EC97" s="320">
        <v>526120.15</v>
      </c>
      <c r="ED97" s="313">
        <v>3410704.75</v>
      </c>
      <c r="EE97" s="313">
        <v>1866021.33</v>
      </c>
      <c r="EF97" s="313">
        <v>2935296.45</v>
      </c>
      <c r="EG97" s="313">
        <v>10516579.09</v>
      </c>
      <c r="EH97" s="316">
        <v>1010</v>
      </c>
      <c r="EI97" s="316">
        <v>437077.96</v>
      </c>
      <c r="EJ97" s="316">
        <v>2564740.2200000002</v>
      </c>
      <c r="EK97" s="316">
        <v>735427.01</v>
      </c>
      <c r="EL97" s="316">
        <v>700208.25</v>
      </c>
      <c r="EM97" s="316">
        <v>1456109.61</v>
      </c>
      <c r="EN97" s="316">
        <v>1493000.87</v>
      </c>
      <c r="EO97" s="316">
        <v>2964968.57</v>
      </c>
      <c r="EP97" s="316">
        <v>3824679.63</v>
      </c>
      <c r="EQ97" s="316">
        <v>2388415.48</v>
      </c>
      <c r="ER97" s="316">
        <v>3022483.62</v>
      </c>
      <c r="ES97" s="316">
        <v>8215705.0499999998</v>
      </c>
      <c r="ET97" s="316">
        <v>31033.66</v>
      </c>
      <c r="EU97" s="316">
        <v>2281116.2599999998</v>
      </c>
      <c r="EV97" s="316">
        <v>3600137.18</v>
      </c>
      <c r="EW97" s="316">
        <v>1218773.67</v>
      </c>
      <c r="EX97" s="316">
        <v>1488510.36</v>
      </c>
      <c r="EY97" s="316">
        <v>2469572.83</v>
      </c>
      <c r="EZ97" s="316">
        <v>1172428.94</v>
      </c>
      <c r="FA97" s="316">
        <v>2244079.69</v>
      </c>
      <c r="FB97" s="316">
        <v>3480196.8</v>
      </c>
      <c r="FC97" s="316">
        <v>3547724.18</v>
      </c>
      <c r="FD97" s="316">
        <v>2265915.5499999998</v>
      </c>
      <c r="FE97" s="316">
        <v>6761395.8499999996</v>
      </c>
      <c r="FF97" s="316">
        <v>99006.6</v>
      </c>
      <c r="FG97" s="316">
        <v>1819632.21</v>
      </c>
      <c r="FH97" s="316">
        <v>3556257.45</v>
      </c>
      <c r="FI97" s="316">
        <v>1298353.71</v>
      </c>
      <c r="FJ97" s="316">
        <v>2220638.35</v>
      </c>
      <c r="FK97" s="316">
        <v>1487101.06</v>
      </c>
      <c r="FL97" s="368">
        <v>3695060.6</v>
      </c>
      <c r="FM97" s="316">
        <v>1069449</v>
      </c>
      <c r="FN97" s="316">
        <v>3742161.66</v>
      </c>
      <c r="FO97" s="316">
        <v>4843530.18</v>
      </c>
      <c r="FP97" s="316">
        <v>3109078.63</v>
      </c>
      <c r="FQ97" s="316">
        <v>7625878.5099999998</v>
      </c>
      <c r="FR97" s="316">
        <v>186907.92</v>
      </c>
      <c r="FS97" s="316">
        <v>1211715.27</v>
      </c>
      <c r="FT97" s="316">
        <v>1425211.49</v>
      </c>
      <c r="FU97" s="316">
        <v>5065576.53</v>
      </c>
      <c r="FV97" s="316">
        <v>1512180.75</v>
      </c>
      <c r="FW97" s="316">
        <v>2801785.17</v>
      </c>
      <c r="FX97" s="316">
        <v>1918061.81</v>
      </c>
      <c r="FY97" s="316"/>
      <c r="FZ97" s="316"/>
      <c r="GA97" s="316"/>
      <c r="GB97" s="316"/>
      <c r="GC97" s="316"/>
      <c r="GD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C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</row>
    <row r="98" spans="2:321" ht="30">
      <c r="D98" s="72">
        <v>4181</v>
      </c>
      <c r="E98" s="76" t="s">
        <v>208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82">
        <v>10079.34</v>
      </c>
      <c r="DW98" s="282">
        <v>643210.05999999982</v>
      </c>
      <c r="DX98" s="282">
        <v>2357652.9900000002</v>
      </c>
      <c r="DY98" s="282">
        <v>1200641.0900000001</v>
      </c>
      <c r="DZ98" s="310">
        <v>2439014.4700000002</v>
      </c>
      <c r="EB98" s="313"/>
      <c r="EC98" s="313"/>
      <c r="ED98" s="313"/>
      <c r="EE98" s="313"/>
      <c r="EF98" s="313"/>
      <c r="EG98" s="313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69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C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</row>
    <row r="99" spans="2:321">
      <c r="D99" s="72">
        <v>4182</v>
      </c>
      <c r="E99" s="76" t="s">
        <v>210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82">
        <v>0</v>
      </c>
      <c r="DW99" s="282">
        <v>0</v>
      </c>
      <c r="DX99" s="282">
        <v>0</v>
      </c>
      <c r="DY99" s="282">
        <v>0</v>
      </c>
      <c r="DZ99" s="310"/>
      <c r="EB99" s="313"/>
      <c r="EC99" s="313"/>
      <c r="ED99" s="313"/>
      <c r="EE99" s="313"/>
      <c r="EF99" s="313"/>
      <c r="EG99" s="313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69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</row>
    <row r="100" spans="2:321">
      <c r="D100" s="72">
        <v>4183</v>
      </c>
      <c r="E100" s="76" t="s">
        <v>212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82">
        <v>0</v>
      </c>
      <c r="DW100" s="282">
        <v>0</v>
      </c>
      <c r="DX100" s="282">
        <v>0</v>
      </c>
      <c r="DY100" s="282">
        <v>0</v>
      </c>
      <c r="DZ100" s="310"/>
      <c r="EB100" s="313"/>
      <c r="EC100" s="313"/>
      <c r="ED100" s="313"/>
      <c r="EE100" s="313"/>
      <c r="EF100" s="313"/>
      <c r="EG100" s="313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69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</row>
    <row r="101" spans="2:321">
      <c r="C101" s="72">
        <v>419</v>
      </c>
      <c r="D101" s="72">
        <v>419</v>
      </c>
      <c r="E101" s="76" t="s">
        <v>214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84">
        <v>957980.63</v>
      </c>
      <c r="DW101" s="284">
        <v>3319870.14</v>
      </c>
      <c r="DX101" s="284">
        <v>3074118.5</v>
      </c>
      <c r="DY101" s="282">
        <v>2282641.9700000002</v>
      </c>
      <c r="DZ101" s="310">
        <v>2819109.17</v>
      </c>
      <c r="EA101" s="310">
        <v>2698411.47</v>
      </c>
      <c r="EB101" s="313">
        <v>1727146.57</v>
      </c>
      <c r="EC101" s="320">
        <v>2512983.86</v>
      </c>
      <c r="ED101" s="313">
        <v>3344109.35</v>
      </c>
      <c r="EE101" s="313">
        <v>2190412.1</v>
      </c>
      <c r="EF101" s="313">
        <v>2741929.74</v>
      </c>
      <c r="EG101" s="313">
        <v>6700842.0499999998</v>
      </c>
      <c r="EH101" s="316">
        <v>640573.4</v>
      </c>
      <c r="EI101" s="316">
        <v>1813144.72</v>
      </c>
      <c r="EJ101" s="316">
        <v>3850774.87</v>
      </c>
      <c r="EK101" s="316">
        <v>2537947.84</v>
      </c>
      <c r="EL101" s="316">
        <v>2629633.84</v>
      </c>
      <c r="EM101" s="316">
        <v>2647992.59</v>
      </c>
      <c r="EN101" s="316">
        <v>2526292.0099999998</v>
      </c>
      <c r="EO101" s="316">
        <v>2670416.61</v>
      </c>
      <c r="EP101" s="316">
        <v>2766749.02</v>
      </c>
      <c r="EQ101" s="316">
        <v>3382897.72</v>
      </c>
      <c r="ER101" s="316">
        <v>4807051.49</v>
      </c>
      <c r="ES101" s="316">
        <v>7968970.9500000002</v>
      </c>
      <c r="ET101" s="316">
        <v>586002.18999999994</v>
      </c>
      <c r="EU101" s="316">
        <v>3384331.52</v>
      </c>
      <c r="EV101" s="316">
        <v>2155321.13</v>
      </c>
      <c r="EW101" s="316">
        <v>2882966.63</v>
      </c>
      <c r="EX101" s="316">
        <v>2637225.6800000002</v>
      </c>
      <c r="EY101" s="316">
        <v>3635960.61</v>
      </c>
      <c r="EZ101" s="316">
        <v>2919935.46</v>
      </c>
      <c r="FA101" s="316">
        <v>3454663.76</v>
      </c>
      <c r="FB101" s="316">
        <v>3201193.66</v>
      </c>
      <c r="FC101" s="316">
        <v>3091262.43</v>
      </c>
      <c r="FD101" s="316">
        <v>3357403.41</v>
      </c>
      <c r="FE101" s="316">
        <v>12250161.189999999</v>
      </c>
      <c r="FF101" s="316">
        <v>693676.87</v>
      </c>
      <c r="FG101" s="316">
        <v>3354186.07</v>
      </c>
      <c r="FH101" s="316">
        <v>2292267.91</v>
      </c>
      <c r="FI101" s="316">
        <v>5377993.4900000002</v>
      </c>
      <c r="FJ101" s="316">
        <v>2113794.41</v>
      </c>
      <c r="FK101" s="316">
        <v>4480934.04</v>
      </c>
      <c r="FL101" s="368">
        <f>3827386.53</f>
        <v>3827386.53</v>
      </c>
      <c r="FM101" s="316">
        <v>4013042.17</v>
      </c>
      <c r="FN101" s="316">
        <v>4099702.04</v>
      </c>
      <c r="FO101" s="316">
        <v>3040245.77</v>
      </c>
      <c r="FP101" s="316">
        <v>3173787.81</v>
      </c>
      <c r="FQ101" s="316">
        <v>13492320.9</v>
      </c>
      <c r="FR101" s="316">
        <v>1397051.29</v>
      </c>
      <c r="FS101" s="316">
        <v>3848578.53</v>
      </c>
      <c r="FT101" s="316">
        <v>3215082.08</v>
      </c>
      <c r="FU101" s="316">
        <v>3945513.03</v>
      </c>
      <c r="FV101" s="316">
        <v>3372954.89</v>
      </c>
      <c r="FW101" s="316">
        <v>6447553.6200000001</v>
      </c>
      <c r="FX101" s="316">
        <v>5616705.2599999998</v>
      </c>
      <c r="FY101" s="316"/>
      <c r="FZ101" s="316"/>
      <c r="GA101" s="316"/>
      <c r="GB101" s="316"/>
      <c r="GC101" s="316"/>
      <c r="GD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</row>
    <row r="102" spans="2:321" ht="30">
      <c r="D102" s="72">
        <v>4191</v>
      </c>
      <c r="E102" s="76" t="s">
        <v>216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82">
        <v>668748.63999999966</v>
      </c>
      <c r="DW102" s="282">
        <v>581398.2099999995</v>
      </c>
      <c r="DX102" s="282">
        <v>584947.7899999998</v>
      </c>
      <c r="DY102" s="282">
        <v>537409.48000000045</v>
      </c>
      <c r="DZ102" s="310">
        <v>590009.09</v>
      </c>
      <c r="EB102" s="313"/>
      <c r="EC102" s="313"/>
      <c r="ED102" s="313"/>
      <c r="EE102" s="313"/>
      <c r="EF102" s="313"/>
      <c r="EG102" s="313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69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</row>
    <row r="103" spans="2:321" ht="30">
      <c r="D103" s="72">
        <v>4192</v>
      </c>
      <c r="E103" s="76" t="s">
        <v>218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82">
        <v>77621.729999999981</v>
      </c>
      <c r="DW103" s="282">
        <v>83327.360000000044</v>
      </c>
      <c r="DX103" s="282">
        <v>191716.78</v>
      </c>
      <c r="DY103" s="282">
        <v>177688.4800000001</v>
      </c>
      <c r="DZ103" s="310">
        <v>144527.78</v>
      </c>
      <c r="EB103" s="313"/>
      <c r="EC103" s="313"/>
      <c r="ED103" s="313"/>
      <c r="EE103" s="313"/>
      <c r="EF103" s="313"/>
      <c r="EG103" s="313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69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</row>
    <row r="104" spans="2:321">
      <c r="D104" s="72">
        <v>4193</v>
      </c>
      <c r="E104" s="76" t="s">
        <v>220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82">
        <v>203464.93000000002</v>
      </c>
      <c r="DW104" s="282">
        <v>1439056.7399999998</v>
      </c>
      <c r="DX104" s="282">
        <v>624594.6</v>
      </c>
      <c r="DY104" s="282">
        <v>158360.21</v>
      </c>
      <c r="DZ104" s="310">
        <v>449020</v>
      </c>
      <c r="EB104" s="313"/>
      <c r="EC104" s="313"/>
      <c r="ED104" s="313"/>
      <c r="EE104" s="313"/>
      <c r="EF104" s="313"/>
      <c r="EG104" s="313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69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</row>
    <row r="105" spans="2:321">
      <c r="D105" s="72">
        <v>4194</v>
      </c>
      <c r="E105" s="76" t="s">
        <v>222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82">
        <v>104059.22</v>
      </c>
      <c r="DW105" s="282">
        <v>127121.38</v>
      </c>
      <c r="DX105" s="282">
        <v>254800.39999999979</v>
      </c>
      <c r="DY105" s="282">
        <v>137632.94000000003</v>
      </c>
      <c r="DZ105" s="310">
        <v>221373.95</v>
      </c>
      <c r="EB105" s="313"/>
      <c r="EC105" s="313"/>
      <c r="ED105" s="313"/>
      <c r="EE105" s="313"/>
      <c r="EF105" s="313"/>
      <c r="EG105" s="313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69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</row>
    <row r="106" spans="2:321" ht="45">
      <c r="D106" s="72">
        <v>4195</v>
      </c>
      <c r="E106" s="76" t="s">
        <v>224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82">
        <v>46481.02</v>
      </c>
      <c r="DW106" s="282">
        <v>663197.18999999994</v>
      </c>
      <c r="DX106" s="282">
        <v>559198.15999999992</v>
      </c>
      <c r="DY106" s="282">
        <v>324292.06999999995</v>
      </c>
      <c r="DZ106" s="310">
        <v>499860.9</v>
      </c>
      <c r="EB106" s="313"/>
      <c r="EC106" s="313"/>
      <c r="ED106" s="313"/>
      <c r="EE106" s="313"/>
      <c r="EF106" s="313"/>
      <c r="EG106" s="313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69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</row>
    <row r="107" spans="2:321">
      <c r="D107" s="72">
        <v>4196</v>
      </c>
      <c r="E107" s="76" t="s">
        <v>226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82">
        <v>27282.979999999996</v>
      </c>
      <c r="DW107" s="282">
        <v>209127.41999999998</v>
      </c>
      <c r="DX107" s="282">
        <v>440465.10999999969</v>
      </c>
      <c r="DY107" s="282">
        <v>391949.35999999975</v>
      </c>
      <c r="DZ107" s="310">
        <v>223309.31</v>
      </c>
      <c r="EB107" s="313"/>
      <c r="EC107" s="313"/>
      <c r="ED107" s="313"/>
      <c r="EE107" s="313"/>
      <c r="EF107" s="313"/>
      <c r="EG107" s="313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69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</row>
    <row r="108" spans="2:321">
      <c r="D108" s="72">
        <v>4197</v>
      </c>
      <c r="E108" s="76" t="s">
        <v>228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82">
        <v>41.67</v>
      </c>
      <c r="DW108" s="282">
        <v>41.67</v>
      </c>
      <c r="DX108" s="282">
        <v>41.67</v>
      </c>
      <c r="DY108" s="282">
        <v>41.67</v>
      </c>
      <c r="DZ108" s="310">
        <v>941.67</v>
      </c>
      <c r="EB108" s="313"/>
      <c r="EC108" s="313"/>
      <c r="ED108" s="313"/>
      <c r="EE108" s="313"/>
      <c r="EF108" s="313"/>
      <c r="EG108" s="313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69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</row>
    <row r="109" spans="2:321">
      <c r="D109" s="72">
        <v>4198</v>
      </c>
      <c r="E109" s="76" t="s">
        <v>49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82">
        <v>245.01</v>
      </c>
      <c r="DW109" s="282">
        <v>954.08999999999992</v>
      </c>
      <c r="DX109" s="282">
        <v>1024.1499999999996</v>
      </c>
      <c r="DY109" s="282">
        <v>656.57999999999981</v>
      </c>
      <c r="DZ109" s="310">
        <v>1660.12</v>
      </c>
      <c r="EB109" s="313"/>
      <c r="EC109" s="313"/>
      <c r="ED109" s="313"/>
      <c r="EE109" s="313"/>
      <c r="EF109" s="313"/>
      <c r="EG109" s="313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69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</row>
    <row r="110" spans="2:321">
      <c r="D110" s="72">
        <v>4199</v>
      </c>
      <c r="E110" s="76" t="s">
        <v>230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82">
        <v>307636.45000000007</v>
      </c>
      <c r="DW110" s="282">
        <v>214675.74999999977</v>
      </c>
      <c r="DX110" s="282">
        <v>142270.47</v>
      </c>
      <c r="DY110" s="282">
        <v>197509.72999999995</v>
      </c>
      <c r="DZ110" s="310">
        <v>688408.35</v>
      </c>
      <c r="EB110" s="313"/>
      <c r="EC110" s="313"/>
      <c r="ED110" s="313"/>
      <c r="EE110" s="313"/>
      <c r="EF110" s="313"/>
      <c r="EG110" s="313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69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</row>
    <row r="111" spans="2:321">
      <c r="B111" s="72">
        <v>42</v>
      </c>
      <c r="C111" s="72" t="s">
        <v>94</v>
      </c>
      <c r="E111" s="76" t="s">
        <v>232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82">
        <v>4897395.42</v>
      </c>
      <c r="DW111" s="282">
        <v>7010560.6399999997</v>
      </c>
      <c r="DX111" s="282">
        <v>8484481.6899999995</v>
      </c>
      <c r="DY111" s="282">
        <v>11157410.01</v>
      </c>
      <c r="DZ111" s="310">
        <v>46657581.579999998</v>
      </c>
      <c r="EA111" s="310">
        <v>44973024.009999998</v>
      </c>
      <c r="EB111" s="313">
        <v>43345397.439999998</v>
      </c>
      <c r="EC111" s="320">
        <v>46665166.369999997</v>
      </c>
      <c r="ED111" s="313"/>
      <c r="EE111" s="313"/>
      <c r="EF111" s="313"/>
      <c r="EG111" s="313"/>
      <c r="ET111" s="316">
        <v>42244817.57</v>
      </c>
      <c r="EU111" s="316">
        <v>45525440.090000004</v>
      </c>
      <c r="EV111" s="316">
        <v>45200709.079999998</v>
      </c>
      <c r="EW111" s="316">
        <v>43012361.310000002</v>
      </c>
      <c r="EX111" s="316">
        <v>43668965.609999999</v>
      </c>
      <c r="EY111" s="316"/>
      <c r="EZ111" s="316"/>
      <c r="FA111" s="316">
        <v>47052428.659999996</v>
      </c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69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C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</row>
    <row r="112" spans="2:321">
      <c r="C112" s="72">
        <v>421</v>
      </c>
      <c r="D112" s="72">
        <v>421</v>
      </c>
      <c r="E112" s="76" t="s">
        <v>234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82">
        <v>4897395.42</v>
      </c>
      <c r="DW112" s="284">
        <v>7010560.6399999997</v>
      </c>
      <c r="DX112" s="284">
        <v>8484546.0899999999</v>
      </c>
      <c r="DY112" s="282">
        <v>11160120.609999999</v>
      </c>
      <c r="DZ112" s="310">
        <v>10449997.48</v>
      </c>
      <c r="EA112" s="310">
        <v>10351891.91</v>
      </c>
      <c r="EB112" s="313">
        <v>9941071.3499999996</v>
      </c>
      <c r="EC112" s="320">
        <v>10056749.59</v>
      </c>
      <c r="ED112" s="313">
        <v>10240003.99</v>
      </c>
      <c r="EE112" s="313">
        <v>10288758.039999999</v>
      </c>
      <c r="EF112" s="313">
        <v>10547477.470000001</v>
      </c>
      <c r="EG112" s="313">
        <v>10629131.130000001</v>
      </c>
      <c r="EH112" s="316">
        <v>10235148.66</v>
      </c>
      <c r="EI112" s="316">
        <v>10418756.810000001</v>
      </c>
      <c r="EJ112" s="316">
        <v>9027967.8599999994</v>
      </c>
      <c r="EK112" s="316">
        <v>9060292.8100000005</v>
      </c>
      <c r="EL112" s="316">
        <v>9323783.9399999995</v>
      </c>
      <c r="EM112" s="316">
        <v>9371948.4000000004</v>
      </c>
      <c r="EN112" s="316">
        <v>9055138.0800000001</v>
      </c>
      <c r="EO112" s="316">
        <v>5035876.3099999996</v>
      </c>
      <c r="EP112" s="316">
        <v>6564978.3200000003</v>
      </c>
      <c r="EQ112" s="316">
        <v>7602969.7000000002</v>
      </c>
      <c r="ER112" s="316">
        <v>6324073.25</v>
      </c>
      <c r="ES112" s="316">
        <v>6683946.5800000001</v>
      </c>
      <c r="ET112" s="316">
        <v>6003212.1200000001</v>
      </c>
      <c r="EU112" s="316">
        <v>7135869.1500000004</v>
      </c>
      <c r="EV112" s="316">
        <v>6207886.6699999999</v>
      </c>
      <c r="EW112" s="316">
        <v>6327448.5300000003</v>
      </c>
      <c r="EX112" s="316">
        <v>6153473.4699999997</v>
      </c>
      <c r="EY112" s="316">
        <v>6326119.0300000003</v>
      </c>
      <c r="EZ112" s="316">
        <v>6430553.0499999998</v>
      </c>
      <c r="FA112" s="316">
        <v>6218395.7000000002</v>
      </c>
      <c r="FB112" s="316">
        <v>6862261.6200000001</v>
      </c>
      <c r="FC112" s="316">
        <v>7143348.9900000002</v>
      </c>
      <c r="FD112" s="316">
        <v>7029331</v>
      </c>
      <c r="FE112" s="316">
        <v>10456885.15</v>
      </c>
      <c r="FF112" s="316">
        <v>5984394.8399999999</v>
      </c>
      <c r="FG112" s="316">
        <v>6928715.1699999999</v>
      </c>
      <c r="FH112" s="316">
        <v>6534675.6500000004</v>
      </c>
      <c r="FI112" s="316">
        <v>6641554.0999999996</v>
      </c>
      <c r="FJ112" s="316">
        <v>6429375.4699999997</v>
      </c>
      <c r="FK112" s="316">
        <v>6536921.0899999999</v>
      </c>
      <c r="FL112" s="368">
        <v>6753142.7800000003</v>
      </c>
      <c r="FM112" s="316">
        <v>6916329.6100000003</v>
      </c>
      <c r="FN112" s="316">
        <v>6430517.1200000001</v>
      </c>
      <c r="FO112" s="316">
        <v>6933312.3200000003</v>
      </c>
      <c r="FP112" s="316">
        <v>6920586.0499999998</v>
      </c>
      <c r="FQ112" s="316">
        <v>6847594.7000000002</v>
      </c>
      <c r="FR112" s="316">
        <v>6448137.3300000001</v>
      </c>
      <c r="FS112" s="316">
        <v>7174722.5199999996</v>
      </c>
      <c r="FT112" s="316">
        <v>6752335.3300000001</v>
      </c>
      <c r="FU112" s="316">
        <v>6378584.3399999999</v>
      </c>
      <c r="FV112" s="316">
        <v>5976072.2199999997</v>
      </c>
      <c r="FW112" s="316">
        <v>6185136.4800000004</v>
      </c>
      <c r="FX112" s="316">
        <v>6808115.7000000002</v>
      </c>
      <c r="FY112" s="316"/>
      <c r="FZ112" s="316"/>
      <c r="GA112" s="316"/>
      <c r="GB112" s="316"/>
      <c r="GC112" s="316"/>
      <c r="GD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C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</row>
    <row r="113" spans="3:321">
      <c r="C113" s="72" t="s">
        <v>94</v>
      </c>
      <c r="D113" s="72">
        <v>4211</v>
      </c>
      <c r="E113" s="76" t="s">
        <v>236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82">
        <v>334448.07</v>
      </c>
      <c r="DW113" s="282">
        <v>329345.76</v>
      </c>
      <c r="DX113" s="282">
        <v>313888.21999999997</v>
      </c>
      <c r="DY113" s="282">
        <v>282440.55</v>
      </c>
      <c r="DZ113" s="310">
        <v>265875.75</v>
      </c>
      <c r="EB113" s="313"/>
      <c r="EC113" s="313"/>
      <c r="ED113" s="313"/>
      <c r="EE113" s="313"/>
      <c r="EF113" s="313"/>
      <c r="EG113" s="313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69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C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</row>
    <row r="114" spans="3:321">
      <c r="D114" s="72">
        <v>4212</v>
      </c>
      <c r="E114" s="76" t="s">
        <v>238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82">
        <v>564429.37</v>
      </c>
      <c r="DW114" s="282">
        <v>657072.82999999996</v>
      </c>
      <c r="DX114" s="282">
        <v>620609.94000000006</v>
      </c>
      <c r="DY114" s="282">
        <v>561443.18000000005</v>
      </c>
      <c r="DZ114" s="310">
        <v>551710.06999999995</v>
      </c>
      <c r="EB114" s="313"/>
      <c r="EC114" s="313"/>
      <c r="ED114" s="313"/>
      <c r="EE114" s="313"/>
      <c r="EF114" s="313"/>
      <c r="EG114" s="313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16"/>
      <c r="FE114" s="316"/>
      <c r="FF114" s="316"/>
      <c r="FG114" s="316"/>
      <c r="FH114" s="316"/>
      <c r="FI114" s="316"/>
      <c r="FJ114" s="316"/>
      <c r="FK114" s="316"/>
      <c r="FL114" s="369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C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</row>
    <row r="115" spans="3:321" ht="30">
      <c r="D115" s="72">
        <v>4213</v>
      </c>
      <c r="E115" s="76" t="s">
        <v>240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82">
        <v>1111282.95</v>
      </c>
      <c r="DW115" s="282">
        <v>1096472.2000000002</v>
      </c>
      <c r="DX115" s="282">
        <v>1014170.31</v>
      </c>
      <c r="DY115" s="282">
        <v>962641.86000000022</v>
      </c>
      <c r="DZ115" s="310">
        <v>904514.68</v>
      </c>
      <c r="EB115" s="313"/>
      <c r="EC115" s="313"/>
      <c r="ED115" s="313"/>
      <c r="EE115" s="313"/>
      <c r="EF115" s="313"/>
      <c r="EG115" s="313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16"/>
      <c r="FE115" s="316"/>
      <c r="FF115" s="316"/>
      <c r="FG115" s="316"/>
      <c r="FH115" s="316"/>
      <c r="FI115" s="316"/>
      <c r="FJ115" s="316"/>
      <c r="FK115" s="316"/>
      <c r="FL115" s="369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C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</row>
    <row r="116" spans="3:321">
      <c r="D116" s="72">
        <v>4214</v>
      </c>
      <c r="E116" s="76" t="s">
        <v>242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82">
        <v>1262803.2500000002</v>
      </c>
      <c r="DW116" s="282">
        <v>1385142.79</v>
      </c>
      <c r="DX116" s="282">
        <v>1479298.87</v>
      </c>
      <c r="DY116" s="282">
        <v>1423347.08</v>
      </c>
      <c r="DZ116" s="310">
        <v>1138006.3899999999</v>
      </c>
      <c r="EB116" s="313"/>
      <c r="EC116" s="313"/>
      <c r="ED116" s="313"/>
      <c r="EE116" s="313"/>
      <c r="EF116" s="313"/>
      <c r="EG116" s="313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16"/>
      <c r="FE116" s="316"/>
      <c r="FF116" s="316"/>
      <c r="FG116" s="316"/>
      <c r="FH116" s="316"/>
      <c r="FI116" s="316"/>
      <c r="FJ116" s="316"/>
      <c r="FK116" s="316"/>
      <c r="FL116" s="369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C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</row>
    <row r="117" spans="3:321">
      <c r="D117" s="72">
        <v>4215</v>
      </c>
      <c r="E117" s="76" t="s">
        <v>244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82">
        <v>1299678.51</v>
      </c>
      <c r="DW117" s="282">
        <v>1414898.3800000001</v>
      </c>
      <c r="DX117" s="282">
        <v>1441171.4400000002</v>
      </c>
      <c r="DY117" s="282">
        <v>1599231.26</v>
      </c>
      <c r="DZ117" s="310">
        <v>1643679.98</v>
      </c>
      <c r="EB117" s="313"/>
      <c r="EC117" s="313"/>
      <c r="ED117" s="313"/>
      <c r="EE117" s="313"/>
      <c r="EF117" s="313"/>
      <c r="EG117" s="313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16"/>
      <c r="FE117" s="316"/>
      <c r="FF117" s="316"/>
      <c r="FG117" s="316"/>
      <c r="FH117" s="316"/>
      <c r="FI117" s="316"/>
      <c r="FJ117" s="316"/>
      <c r="FK117" s="316"/>
      <c r="FL117" s="369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C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</row>
    <row r="118" spans="3:321" ht="30">
      <c r="D118" s="72">
        <v>4216</v>
      </c>
      <c r="E118" s="76" t="s">
        <v>246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82">
        <v>31603.559999999998</v>
      </c>
      <c r="DW118" s="282">
        <v>68793.59</v>
      </c>
      <c r="DX118" s="282">
        <v>26546.82</v>
      </c>
      <c r="DY118" s="282">
        <v>26862.21</v>
      </c>
      <c r="DZ118" s="310">
        <v>31636.59</v>
      </c>
      <c r="EB118" s="313"/>
      <c r="EC118" s="313"/>
      <c r="ED118" s="313"/>
      <c r="EE118" s="313"/>
      <c r="EF118" s="313"/>
      <c r="EG118" s="313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16"/>
      <c r="FE118" s="316"/>
      <c r="FF118" s="316"/>
      <c r="FG118" s="316"/>
      <c r="FH118" s="316"/>
      <c r="FI118" s="316"/>
      <c r="FJ118" s="316"/>
      <c r="FK118" s="316"/>
      <c r="FL118" s="369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C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</row>
    <row r="119" spans="3:321" ht="30">
      <c r="D119" s="72">
        <v>4217</v>
      </c>
      <c r="E119" s="76" t="s">
        <v>248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82">
        <v>293149.71000000002</v>
      </c>
      <c r="DW119" s="282">
        <v>377483.81000000006</v>
      </c>
      <c r="DX119" s="282">
        <v>327950.01</v>
      </c>
      <c r="DY119" s="282">
        <v>371372.44</v>
      </c>
      <c r="DZ119" s="310">
        <v>289652.03999999998</v>
      </c>
      <c r="EB119" s="313"/>
      <c r="EC119" s="313"/>
      <c r="ED119" s="313"/>
      <c r="EE119" s="313"/>
      <c r="EF119" s="313"/>
      <c r="EG119" s="313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16"/>
      <c r="FE119" s="316"/>
      <c r="FF119" s="316"/>
      <c r="FG119" s="316"/>
      <c r="FH119" s="316"/>
      <c r="FI119" s="316"/>
      <c r="FJ119" s="316"/>
      <c r="FK119" s="316"/>
      <c r="FL119" s="369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C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</row>
    <row r="120" spans="3:321">
      <c r="D120" s="72">
        <v>4218</v>
      </c>
      <c r="E120" s="76" t="s">
        <v>805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82">
        <v>0</v>
      </c>
      <c r="DW120" s="282">
        <v>1681351.28</v>
      </c>
      <c r="DX120" s="282">
        <v>3260910.48</v>
      </c>
      <c r="DY120" s="282">
        <v>5932782.0300000003</v>
      </c>
      <c r="DZ120" s="310">
        <v>5624921.9800000004</v>
      </c>
      <c r="EB120" s="313"/>
      <c r="EC120" s="313"/>
      <c r="ED120" s="313"/>
      <c r="EE120" s="313"/>
      <c r="EF120" s="313"/>
      <c r="EG120" s="313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16"/>
      <c r="FE120" s="316"/>
      <c r="FF120" s="316"/>
      <c r="FG120" s="316"/>
      <c r="FH120" s="316"/>
      <c r="FI120" s="316"/>
      <c r="FJ120" s="316"/>
      <c r="FK120" s="316"/>
      <c r="FL120" s="369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C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</row>
    <row r="121" spans="3:321">
      <c r="C121" s="72">
        <v>422</v>
      </c>
      <c r="D121" s="72">
        <v>422</v>
      </c>
      <c r="E121" s="76" t="s">
        <v>250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82">
        <v>743628.17999999993</v>
      </c>
      <c r="DW121" s="282">
        <v>3195817.4000000004</v>
      </c>
      <c r="DX121" s="282">
        <v>2020678.7799999998</v>
      </c>
      <c r="DY121" s="282">
        <v>1078405.83</v>
      </c>
      <c r="DZ121" s="310">
        <v>919763.99</v>
      </c>
      <c r="EA121" s="310">
        <v>907422.27</v>
      </c>
      <c r="EB121" s="313">
        <v>878256.23</v>
      </c>
      <c r="EC121" s="320">
        <v>1669285.94</v>
      </c>
      <c r="ED121" s="313">
        <v>4591654.0999999996</v>
      </c>
      <c r="EE121" s="313">
        <v>943438.5</v>
      </c>
      <c r="EF121" s="313">
        <v>972099.46</v>
      </c>
      <c r="EG121" s="313">
        <v>4647838.95</v>
      </c>
      <c r="EH121" s="316">
        <v>173100.67</v>
      </c>
      <c r="EI121" s="316">
        <v>1036027.42</v>
      </c>
      <c r="EJ121" s="316">
        <v>1054894.68</v>
      </c>
      <c r="EK121" s="316">
        <v>1150894.96</v>
      </c>
      <c r="EL121" s="316">
        <v>1082297.17</v>
      </c>
      <c r="EM121" s="316">
        <v>1038790.65</v>
      </c>
      <c r="EN121" s="316">
        <v>1069131.58</v>
      </c>
      <c r="EO121" s="316">
        <v>1024731.32</v>
      </c>
      <c r="EP121" s="316">
        <v>1115186.56</v>
      </c>
      <c r="EQ121" s="316">
        <v>1056401.0900000001</v>
      </c>
      <c r="ER121" s="316">
        <v>1118494.9099999999</v>
      </c>
      <c r="ES121" s="316">
        <v>2048499.78</v>
      </c>
      <c r="ET121" s="316">
        <v>110952</v>
      </c>
      <c r="EU121" s="316">
        <v>1323906.01</v>
      </c>
      <c r="EV121" s="316">
        <v>1098216.9099999999</v>
      </c>
      <c r="EW121" s="316">
        <v>945506.13</v>
      </c>
      <c r="EX121" s="316">
        <v>1061504.47</v>
      </c>
      <c r="EY121" s="316">
        <v>1474735.96</v>
      </c>
      <c r="EZ121" s="316">
        <v>980063.88</v>
      </c>
      <c r="FA121" s="316">
        <v>960558.89</v>
      </c>
      <c r="FB121" s="316">
        <v>1031337.39</v>
      </c>
      <c r="FC121" s="316">
        <v>1282662.6599999999</v>
      </c>
      <c r="FD121" s="316">
        <v>1131669.69</v>
      </c>
      <c r="FE121" s="316">
        <v>2795677.95</v>
      </c>
      <c r="FF121" s="316">
        <v>43800</v>
      </c>
      <c r="FG121" s="316">
        <v>1198874.72</v>
      </c>
      <c r="FH121" s="316">
        <v>1110784.77</v>
      </c>
      <c r="FI121" s="316">
        <v>1095242.3400000001</v>
      </c>
      <c r="FJ121" s="316">
        <v>1341095.6299999999</v>
      </c>
      <c r="FK121" s="316">
        <v>1381621.25</v>
      </c>
      <c r="FL121" s="368">
        <v>1512829.9</v>
      </c>
      <c r="FM121" s="316">
        <v>1577705.79</v>
      </c>
      <c r="FN121" s="316">
        <v>1701766.69</v>
      </c>
      <c r="FO121" s="316">
        <v>1710317.34</v>
      </c>
      <c r="FP121" s="316">
        <v>1521408.63</v>
      </c>
      <c r="FQ121" s="316">
        <v>6202705.0499999998</v>
      </c>
      <c r="FR121" s="316">
        <v>54255.6</v>
      </c>
      <c r="FS121" s="316">
        <v>1607182</v>
      </c>
      <c r="FT121" s="316">
        <v>1602703.45</v>
      </c>
      <c r="FU121" s="316">
        <v>1448885.74</v>
      </c>
      <c r="FV121" s="316">
        <v>1413828.93</v>
      </c>
      <c r="FW121" s="316">
        <v>1505135.2</v>
      </c>
      <c r="FX121" s="316">
        <v>1640040.42</v>
      </c>
      <c r="FY121" s="316"/>
      <c r="FZ121" s="316"/>
      <c r="GA121" s="316"/>
      <c r="GB121" s="316"/>
      <c r="GC121" s="316"/>
      <c r="GD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</row>
    <row r="122" spans="3:321">
      <c r="D122" s="72">
        <v>4221</v>
      </c>
      <c r="E122" s="76" t="s">
        <v>252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82">
        <v>0</v>
      </c>
      <c r="DW122" s="282">
        <v>0</v>
      </c>
      <c r="DX122" s="282">
        <v>0</v>
      </c>
      <c r="DY122" s="282">
        <v>0</v>
      </c>
      <c r="DZ122" s="310"/>
      <c r="EB122" s="313"/>
      <c r="EC122" s="313"/>
      <c r="ED122" s="313"/>
      <c r="EE122" s="313"/>
      <c r="EF122" s="313"/>
      <c r="EG122" s="313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69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C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</row>
    <row r="123" spans="3:321" ht="30">
      <c r="D123" s="72">
        <v>4222</v>
      </c>
      <c r="E123" s="76" t="s">
        <v>254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82">
        <v>743628.17999999993</v>
      </c>
      <c r="DW123" s="282">
        <v>2398905.5700000003</v>
      </c>
      <c r="DX123" s="282">
        <v>1355528.6199999999</v>
      </c>
      <c r="DY123" s="282">
        <v>416462.36</v>
      </c>
      <c r="DZ123" s="310">
        <v>283681.84999999998</v>
      </c>
      <c r="EB123" s="313"/>
      <c r="EC123" s="313"/>
      <c r="ED123" s="313"/>
      <c r="EE123" s="313"/>
      <c r="EF123" s="313"/>
      <c r="EG123" s="313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69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C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</row>
    <row r="124" spans="3:321">
      <c r="D124" s="72">
        <v>4223</v>
      </c>
      <c r="E124" s="76" t="s">
        <v>256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82">
        <v>0</v>
      </c>
      <c r="DW124" s="282">
        <v>0</v>
      </c>
      <c r="DX124" s="282">
        <v>0</v>
      </c>
      <c r="DY124" s="282">
        <v>0</v>
      </c>
      <c r="DZ124" s="310"/>
      <c r="EB124" s="313"/>
      <c r="EC124" s="313"/>
      <c r="ED124" s="313"/>
      <c r="EE124" s="313"/>
      <c r="EF124" s="313"/>
      <c r="EG124" s="313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69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C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</row>
    <row r="125" spans="3:321">
      <c r="D125" s="72">
        <v>4224</v>
      </c>
      <c r="E125" s="76" t="s">
        <v>258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82">
        <v>0</v>
      </c>
      <c r="DW125" s="282">
        <v>796911.82999999984</v>
      </c>
      <c r="DX125" s="282">
        <v>665150.15999999992</v>
      </c>
      <c r="DY125" s="282">
        <v>661943.47</v>
      </c>
      <c r="DZ125" s="310">
        <v>636082.14</v>
      </c>
      <c r="EB125" s="313"/>
      <c r="EC125" s="313"/>
      <c r="ED125" s="313"/>
      <c r="EE125" s="313"/>
      <c r="EF125" s="313"/>
      <c r="EG125" s="313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69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C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</row>
    <row r="126" spans="3:321">
      <c r="D126" s="72">
        <v>4225</v>
      </c>
      <c r="E126" s="76" t="s">
        <v>230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82">
        <v>0</v>
      </c>
      <c r="DW126" s="282">
        <v>0</v>
      </c>
      <c r="DX126" s="282">
        <v>0</v>
      </c>
      <c r="DY126" s="282">
        <v>0</v>
      </c>
      <c r="DZ126" s="310"/>
      <c r="EB126" s="313"/>
      <c r="EC126" s="313"/>
      <c r="ED126" s="313"/>
      <c r="EE126" s="313"/>
      <c r="EF126" s="313"/>
      <c r="EG126" s="313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69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16"/>
      <c r="FW126" s="316"/>
      <c r="FX126" s="316"/>
      <c r="FY126" s="316"/>
      <c r="FZ126" s="316"/>
      <c r="GA126" s="316"/>
      <c r="GB126" s="316"/>
      <c r="GC126" s="316"/>
      <c r="GD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C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</row>
    <row r="127" spans="3:321" ht="30">
      <c r="C127" s="72">
        <v>423</v>
      </c>
      <c r="D127" s="72">
        <v>423</v>
      </c>
      <c r="E127" s="76" t="s">
        <v>261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82">
        <v>32292499.949999999</v>
      </c>
      <c r="DW127" s="282">
        <v>32694820.23</v>
      </c>
      <c r="DX127" s="282">
        <v>32289698.41</v>
      </c>
      <c r="DY127" s="282">
        <v>32441506.030000001</v>
      </c>
      <c r="DZ127" s="311">
        <v>32266203.640000001</v>
      </c>
      <c r="EA127" s="311">
        <v>31983873.670000002</v>
      </c>
      <c r="EB127" s="313">
        <v>32004535.780000001</v>
      </c>
      <c r="EC127" s="320">
        <v>32919822.370000001</v>
      </c>
      <c r="ED127" s="313">
        <v>32946866.739999998</v>
      </c>
      <c r="EE127" s="313">
        <v>33137883.899999999</v>
      </c>
      <c r="EF127" s="313">
        <v>32931279.82</v>
      </c>
      <c r="EG127" s="313">
        <v>32906643.09</v>
      </c>
      <c r="EH127" s="316">
        <v>32976338.859999999</v>
      </c>
      <c r="EI127" s="316">
        <v>33304068.809999999</v>
      </c>
      <c r="EJ127" s="316">
        <v>33118374.059999999</v>
      </c>
      <c r="EK127" s="316">
        <v>33225573.780000001</v>
      </c>
      <c r="EL127" s="316">
        <v>33097965.640000001</v>
      </c>
      <c r="EM127" s="316">
        <v>32864422.489999998</v>
      </c>
      <c r="EN127" s="316">
        <v>32909306.579999998</v>
      </c>
      <c r="EO127" s="316">
        <v>34045532.219999999</v>
      </c>
      <c r="EP127" s="316">
        <v>33914885.549999997</v>
      </c>
      <c r="EQ127" s="316">
        <v>33960607.270000003</v>
      </c>
      <c r="ER127" s="316">
        <v>33919324.859999999</v>
      </c>
      <c r="ES127" s="316">
        <v>33927498.649999999</v>
      </c>
      <c r="ET127" s="316">
        <v>34029606.390000001</v>
      </c>
      <c r="EU127" s="316">
        <v>34751702.420000002</v>
      </c>
      <c r="EV127" s="316">
        <v>34761880.880000003</v>
      </c>
      <c r="EW127" s="316">
        <v>34790406.869999997</v>
      </c>
      <c r="EX127" s="316">
        <v>34624926.579999998</v>
      </c>
      <c r="EY127" s="316">
        <v>34392603.229999997</v>
      </c>
      <c r="EZ127" s="316">
        <v>34541467.619999997</v>
      </c>
      <c r="FA127" s="316">
        <v>34591609.219999999</v>
      </c>
      <c r="FB127" s="316">
        <v>34579708.640000001</v>
      </c>
      <c r="FC127" s="316">
        <v>34511618.530000001</v>
      </c>
      <c r="FD127" s="316">
        <v>34549297.82</v>
      </c>
      <c r="FE127" s="316">
        <v>34625437.600000001</v>
      </c>
      <c r="FF127" s="316">
        <v>34463250.560000002</v>
      </c>
      <c r="FG127" s="316">
        <v>35528909.420000002</v>
      </c>
      <c r="FH127" s="316">
        <v>35282837.93</v>
      </c>
      <c r="FI127" s="316">
        <v>35245524.810000002</v>
      </c>
      <c r="FJ127" s="316">
        <v>34783971.590000004</v>
      </c>
      <c r="FK127" s="316">
        <v>35186355.590000004</v>
      </c>
      <c r="FL127" s="369">
        <v>35079083.840000004</v>
      </c>
      <c r="FM127" s="316">
        <v>35016603.259999998</v>
      </c>
      <c r="FN127" s="316">
        <v>35024027.030000001</v>
      </c>
      <c r="FO127" s="316">
        <v>34922457.960000001</v>
      </c>
      <c r="FP127" s="316">
        <v>35000414.549999997</v>
      </c>
      <c r="FQ127" s="369">
        <v>35337465.140000001</v>
      </c>
      <c r="FR127" s="316">
        <f>34875207.16+237575.844</f>
        <v>35112783.003999993</v>
      </c>
      <c r="FS127" s="316">
        <f>36010789.84+237575.844</f>
        <v>36248365.684</v>
      </c>
      <c r="FT127" s="316">
        <f>35520020.59+237575.844</f>
        <v>35757596.434</v>
      </c>
      <c r="FU127" s="316">
        <f>35337209.67+237575.844</f>
        <v>35574785.513999999</v>
      </c>
      <c r="FV127" s="316">
        <f>35322836.95+237575.844</f>
        <v>35560412.794</v>
      </c>
      <c r="FW127" s="316">
        <f>35320461.63+237575.844</f>
        <v>35558037.473999999</v>
      </c>
      <c r="FX127" s="316">
        <f>35397418.63+237575.844</f>
        <v>35634994.473999999</v>
      </c>
      <c r="FY127" s="316"/>
      <c r="FZ127" s="316"/>
      <c r="GA127" s="316"/>
      <c r="GB127" s="316"/>
      <c r="GC127" s="316"/>
      <c r="GD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C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</row>
    <row r="128" spans="3:321">
      <c r="D128" s="72">
        <v>4231</v>
      </c>
      <c r="E128" s="76" t="s">
        <v>263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82">
        <v>18819612.960000001</v>
      </c>
      <c r="DW128" s="282">
        <v>18895412.559999999</v>
      </c>
      <c r="DX128" s="282">
        <v>18754590.399999999</v>
      </c>
      <c r="DY128" s="282">
        <v>18841144.77</v>
      </c>
      <c r="DZ128" s="310">
        <v>18834572.629999999</v>
      </c>
      <c r="EA128" s="282">
        <v>18608997.59</v>
      </c>
      <c r="EB128" s="313">
        <v>18559579.440000001</v>
      </c>
      <c r="EC128" s="313"/>
      <c r="ED128" s="313"/>
      <c r="EE128" s="313"/>
      <c r="EF128" s="313"/>
      <c r="EG128" s="313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69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C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</row>
    <row r="129" spans="1:321">
      <c r="D129" s="72">
        <v>4232</v>
      </c>
      <c r="E129" s="76" t="s">
        <v>265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82">
        <v>5503915.4000000004</v>
      </c>
      <c r="DW129" s="282">
        <v>5529068.9400000004</v>
      </c>
      <c r="DX129" s="282">
        <v>5480065.9699999997</v>
      </c>
      <c r="DY129" s="282">
        <v>5474281.8099999996</v>
      </c>
      <c r="DZ129" s="310">
        <v>5409798.4900000002</v>
      </c>
      <c r="EA129" s="282">
        <v>5398517.3600000003</v>
      </c>
      <c r="EB129" s="313">
        <v>5404997.25</v>
      </c>
      <c r="EC129" s="313"/>
      <c r="ED129" s="313"/>
      <c r="EE129" s="313"/>
      <c r="EF129" s="313"/>
      <c r="EG129" s="313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69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C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</row>
    <row r="130" spans="1:321">
      <c r="D130" s="72">
        <v>4233</v>
      </c>
      <c r="E130" s="76" t="s">
        <v>267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82">
        <v>6327730.8099999996</v>
      </c>
      <c r="DW130" s="282">
        <v>6355152.7599999998</v>
      </c>
      <c r="DX130" s="282">
        <v>6348202.9000000004</v>
      </c>
      <c r="DY130" s="282">
        <v>6348789.5</v>
      </c>
      <c r="DZ130" s="310">
        <v>6307783.0599999996</v>
      </c>
      <c r="EA130" s="282">
        <v>6299458.6699999999</v>
      </c>
      <c r="EB130" s="313">
        <v>6304542.9199999999</v>
      </c>
      <c r="EC130" s="313"/>
      <c r="ED130" s="313"/>
      <c r="EE130" s="313"/>
      <c r="EF130" s="313"/>
      <c r="EG130" s="313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69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C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</row>
    <row r="131" spans="1:321">
      <c r="D131" s="72">
        <v>4234</v>
      </c>
      <c r="E131" s="76" t="s">
        <v>63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82">
        <v>689198.38</v>
      </c>
      <c r="DW131" s="282">
        <v>899852.64</v>
      </c>
      <c r="DX131" s="282">
        <v>740886.88</v>
      </c>
      <c r="DY131" s="282">
        <v>776480.21</v>
      </c>
      <c r="DZ131" s="310">
        <v>732760.29</v>
      </c>
      <c r="EA131" s="282">
        <v>699234.7</v>
      </c>
      <c r="EB131" s="313">
        <v>743402.31</v>
      </c>
      <c r="EC131" s="313"/>
      <c r="ED131" s="313"/>
      <c r="EE131" s="313"/>
      <c r="EF131" s="313"/>
      <c r="EG131" s="313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69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C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</row>
    <row r="132" spans="1:321">
      <c r="D132" s="72">
        <v>4235</v>
      </c>
      <c r="E132" s="76" t="s">
        <v>270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82">
        <v>182624.38</v>
      </c>
      <c r="DW132" s="282">
        <v>183769.76</v>
      </c>
      <c r="DX132" s="282">
        <v>182327.99</v>
      </c>
      <c r="DY132" s="282">
        <v>181004.32</v>
      </c>
      <c r="DZ132" s="310">
        <v>179538.61</v>
      </c>
      <c r="EA132" s="282">
        <v>177819.51999999999</v>
      </c>
      <c r="EB132" s="313">
        <v>176203.15</v>
      </c>
      <c r="EC132" s="313"/>
      <c r="ED132" s="313"/>
      <c r="EE132" s="313"/>
      <c r="EF132" s="313"/>
      <c r="EG132" s="313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69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C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</row>
    <row r="133" spans="1:321">
      <c r="D133" s="72">
        <v>4236</v>
      </c>
      <c r="E133" s="76" t="s">
        <v>272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82">
        <v>769418.02</v>
      </c>
      <c r="DW133" s="282">
        <v>831563.57</v>
      </c>
      <c r="DX133" s="282">
        <v>783624.27</v>
      </c>
      <c r="DY133" s="282">
        <v>819805.42</v>
      </c>
      <c r="DZ133" s="310">
        <v>801750.56</v>
      </c>
      <c r="EA133" s="282">
        <v>799845.83</v>
      </c>
      <c r="EB133" s="313">
        <v>815810.71</v>
      </c>
      <c r="EC133" s="313"/>
      <c r="ED133" s="313"/>
      <c r="EE133" s="313"/>
      <c r="EF133" s="313"/>
      <c r="EG133" s="313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69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</row>
    <row r="134" spans="1:321" ht="30">
      <c r="D134" s="72">
        <v>4237</v>
      </c>
      <c r="E134" s="76" t="s">
        <v>274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82">
        <v>0</v>
      </c>
      <c r="DW134" s="282">
        <v>0</v>
      </c>
      <c r="DX134" s="282">
        <v>0</v>
      </c>
      <c r="DY134" s="282">
        <v>0</v>
      </c>
      <c r="DZ134" s="310"/>
      <c r="EB134" s="313"/>
      <c r="EC134" s="313"/>
      <c r="ED134" s="313"/>
      <c r="EE134" s="313"/>
      <c r="EF134" s="313"/>
      <c r="EG134" s="313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69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C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</row>
    <row r="135" spans="1:321" ht="30">
      <c r="C135" s="72">
        <v>424</v>
      </c>
      <c r="D135" s="72">
        <v>424</v>
      </c>
      <c r="E135" s="76" t="s">
        <v>276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82">
        <v>1150369.68</v>
      </c>
      <c r="DW135" s="282">
        <v>923381.67999999959</v>
      </c>
      <c r="DX135" s="282">
        <v>1480160.7099999995</v>
      </c>
      <c r="DY135" s="282">
        <v>951748.64000000013</v>
      </c>
      <c r="DZ135" s="310">
        <v>1197411.44</v>
      </c>
      <c r="EA135" s="310">
        <v>1025179.4</v>
      </c>
      <c r="EB135" s="313">
        <v>630668.05000000005</v>
      </c>
      <c r="EC135" s="320">
        <v>1198731.9099999999</v>
      </c>
      <c r="ED135" s="313">
        <v>1323846.92</v>
      </c>
      <c r="EE135" s="313">
        <v>1613956.28</v>
      </c>
      <c r="EF135" s="313">
        <v>1810820.34</v>
      </c>
      <c r="EG135" s="313">
        <v>2973474.95</v>
      </c>
      <c r="EH135" s="316">
        <v>202511.01</v>
      </c>
      <c r="EI135" s="316">
        <v>1122393.47</v>
      </c>
      <c r="EJ135" s="316">
        <v>2105961.34</v>
      </c>
      <c r="EK135" s="316">
        <v>1278855.19</v>
      </c>
      <c r="EL135" s="316">
        <v>1134813.47</v>
      </c>
      <c r="EM135" s="316">
        <v>1335830.71</v>
      </c>
      <c r="EN135" s="316">
        <v>1666149.56</v>
      </c>
      <c r="EO135" s="316">
        <v>1463570.61</v>
      </c>
      <c r="EP135" s="316">
        <v>1518302.55</v>
      </c>
      <c r="EQ135" s="316">
        <v>1424217.95</v>
      </c>
      <c r="ER135" s="316">
        <v>1512893.76</v>
      </c>
      <c r="ES135" s="316">
        <v>1723879.49</v>
      </c>
      <c r="ET135" s="316">
        <v>1365364.87</v>
      </c>
      <c r="EU135" s="316">
        <v>1602918.54</v>
      </c>
      <c r="EV135" s="316">
        <v>2368731.41</v>
      </c>
      <c r="EW135" s="316">
        <v>425632.96</v>
      </c>
      <c r="EX135" s="316">
        <v>1118465.46</v>
      </c>
      <c r="EY135" s="316">
        <v>2503607.61</v>
      </c>
      <c r="EZ135" s="316">
        <v>1103217.6599999999</v>
      </c>
      <c r="FA135" s="316">
        <v>1728889.83</v>
      </c>
      <c r="FB135" s="316">
        <v>1736713.62</v>
      </c>
      <c r="FC135" s="316">
        <v>1661059.04</v>
      </c>
      <c r="FD135" s="316">
        <v>2052677.16</v>
      </c>
      <c r="FE135" s="316">
        <v>2337551.12</v>
      </c>
      <c r="FF135" s="316">
        <v>1579079.63</v>
      </c>
      <c r="FG135" s="316">
        <v>1855950.15</v>
      </c>
      <c r="FH135" s="316">
        <v>1427147.65</v>
      </c>
      <c r="FI135" s="316">
        <v>1689956.36</v>
      </c>
      <c r="FJ135" s="316">
        <v>1914804.54</v>
      </c>
      <c r="FK135" s="316">
        <v>1732967.4</v>
      </c>
      <c r="FL135" s="368">
        <v>1746404.92</v>
      </c>
      <c r="FM135" s="316">
        <v>1448048.69</v>
      </c>
      <c r="FN135" s="316">
        <v>1671066.3</v>
      </c>
      <c r="FO135" s="316">
        <v>2220320.35</v>
      </c>
      <c r="FP135" s="316">
        <v>992005.1</v>
      </c>
      <c r="FQ135" s="316">
        <v>3421539.53</v>
      </c>
      <c r="FR135" s="316">
        <v>1621388.9</v>
      </c>
      <c r="FS135" s="316">
        <v>1831428.58</v>
      </c>
      <c r="FT135" s="316">
        <v>1595368.45</v>
      </c>
      <c r="FU135" s="316">
        <v>2107330.88</v>
      </c>
      <c r="FV135" s="316">
        <v>1443795.73</v>
      </c>
      <c r="FW135" s="316">
        <v>1963797.13</v>
      </c>
      <c r="FX135" s="316">
        <v>1500985.15</v>
      </c>
      <c r="FY135" s="316"/>
      <c r="FZ135" s="316"/>
      <c r="GA135" s="316"/>
      <c r="GB135" s="316"/>
      <c r="GC135" s="316"/>
      <c r="GD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C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</row>
    <row r="136" spans="1:321">
      <c r="D136" s="72">
        <v>4241</v>
      </c>
      <c r="E136" s="76" t="s">
        <v>278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82">
        <v>1150369.68</v>
      </c>
      <c r="DW136" s="282">
        <v>923381.67999999959</v>
      </c>
      <c r="DX136" s="282">
        <v>1480160.7099999995</v>
      </c>
      <c r="DY136" s="282">
        <v>951748.64000000013</v>
      </c>
      <c r="DZ136" s="310">
        <v>1197411.44</v>
      </c>
      <c r="EB136" s="313"/>
      <c r="EC136" s="313"/>
      <c r="ED136" s="313"/>
      <c r="EE136" s="313"/>
      <c r="EF136" s="313"/>
      <c r="EG136" s="313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69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C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</row>
    <row r="137" spans="1:321" ht="30">
      <c r="C137" s="72">
        <v>425</v>
      </c>
      <c r="D137" s="72">
        <v>425</v>
      </c>
      <c r="E137" s="76" t="s">
        <v>280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82">
        <v>652321.29999999981</v>
      </c>
      <c r="DW137" s="282">
        <v>711488.03</v>
      </c>
      <c r="DX137" s="282">
        <v>727068.71999999986</v>
      </c>
      <c r="DY137" s="282">
        <v>744546.84000000008</v>
      </c>
      <c r="DZ137" s="310">
        <v>845214.7</v>
      </c>
      <c r="EA137" s="310">
        <v>704498.55</v>
      </c>
      <c r="EB137" s="313">
        <v>527845.81999999995</v>
      </c>
      <c r="EC137" s="320">
        <v>606574.91</v>
      </c>
      <c r="ED137" s="313">
        <v>1032313.21</v>
      </c>
      <c r="EE137" s="313">
        <v>702384.14</v>
      </c>
      <c r="EF137" s="313">
        <v>706462.4</v>
      </c>
      <c r="EG137" s="313">
        <v>3305498.13</v>
      </c>
      <c r="EH137" s="316">
        <v>266542</v>
      </c>
      <c r="EI137" s="316">
        <v>813711.97</v>
      </c>
      <c r="EJ137" s="316">
        <v>753027.44</v>
      </c>
      <c r="EK137" s="316">
        <v>524268.09</v>
      </c>
      <c r="EL137" s="316">
        <v>1044437.47</v>
      </c>
      <c r="EM137" s="316">
        <v>791930.72</v>
      </c>
      <c r="EN137" s="316">
        <v>567515.49</v>
      </c>
      <c r="EO137" s="316">
        <v>700345.86</v>
      </c>
      <c r="EP137" s="316">
        <v>933405.66</v>
      </c>
      <c r="EQ137" s="316">
        <v>704680.49</v>
      </c>
      <c r="ER137" s="316">
        <v>758794.16</v>
      </c>
      <c r="ES137" s="316">
        <v>765627.44</v>
      </c>
      <c r="ET137" s="316">
        <v>735682.19</v>
      </c>
      <c r="EU137" s="316">
        <v>711043.97</v>
      </c>
      <c r="EV137" s="316">
        <v>763993.21</v>
      </c>
      <c r="EW137" s="316">
        <v>523366.82</v>
      </c>
      <c r="EX137" s="316">
        <v>710595.63</v>
      </c>
      <c r="EY137" s="316">
        <v>865086.19</v>
      </c>
      <c r="EZ137" s="316">
        <v>905597.97</v>
      </c>
      <c r="FA137" s="316">
        <v>3554670.62</v>
      </c>
      <c r="FB137" s="316">
        <v>1229369.33</v>
      </c>
      <c r="FC137" s="316">
        <v>891958.79</v>
      </c>
      <c r="FD137" s="316">
        <v>1174417.8</v>
      </c>
      <c r="FE137" s="316">
        <v>1173117.46</v>
      </c>
      <c r="FF137" s="316">
        <v>492655.92</v>
      </c>
      <c r="FG137" s="316">
        <v>1081000.8899999999</v>
      </c>
      <c r="FH137" s="316">
        <v>1075486.77</v>
      </c>
      <c r="FI137" s="316">
        <v>779978.55</v>
      </c>
      <c r="FJ137" s="316">
        <v>905277.52</v>
      </c>
      <c r="FK137" s="316">
        <v>909731.61</v>
      </c>
      <c r="FL137" s="368">
        <v>1039591.19</v>
      </c>
      <c r="FM137" s="316">
        <v>741808.15</v>
      </c>
      <c r="FN137" s="316">
        <v>1105589.55</v>
      </c>
      <c r="FO137" s="316">
        <v>969966.85</v>
      </c>
      <c r="FP137" s="316">
        <v>754479.33</v>
      </c>
      <c r="FQ137" s="316">
        <v>1667870.26</v>
      </c>
      <c r="FR137" s="316">
        <v>745429.25</v>
      </c>
      <c r="FS137" s="316">
        <v>838710.44</v>
      </c>
      <c r="FT137" s="316">
        <v>906787.09</v>
      </c>
      <c r="FU137" s="316">
        <v>680647.83</v>
      </c>
      <c r="FV137" s="316">
        <v>705326.14</v>
      </c>
      <c r="FW137" s="316">
        <v>681524.78</v>
      </c>
      <c r="FX137" s="316">
        <v>964462.97</v>
      </c>
      <c r="FY137" s="316"/>
      <c r="FZ137" s="316"/>
      <c r="GA137" s="316"/>
      <c r="GB137" s="316"/>
      <c r="GC137" s="316"/>
      <c r="GD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C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</row>
    <row r="138" spans="1:321">
      <c r="D138" s="72">
        <v>4251</v>
      </c>
      <c r="E138" s="76" t="s">
        <v>282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82">
        <v>110019.88999999998</v>
      </c>
      <c r="DW138" s="282">
        <v>98231.099999999991</v>
      </c>
      <c r="DX138" s="282">
        <v>132908.38</v>
      </c>
      <c r="DY138" s="282">
        <v>114458.42</v>
      </c>
      <c r="DZ138" s="310">
        <v>216275.72</v>
      </c>
      <c r="EB138" s="313"/>
      <c r="EC138" s="313"/>
      <c r="ED138" s="313"/>
      <c r="EE138" s="313"/>
      <c r="EF138" s="313"/>
      <c r="EG138" s="313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69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C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</row>
    <row r="139" spans="1:321" ht="30">
      <c r="D139" s="72">
        <v>4252</v>
      </c>
      <c r="E139" s="76" t="s">
        <v>284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82">
        <v>246156.83</v>
      </c>
      <c r="DW139" s="282">
        <v>218598.25999999998</v>
      </c>
      <c r="DX139" s="282">
        <v>269256.68</v>
      </c>
      <c r="DY139" s="282">
        <v>226607.22000000003</v>
      </c>
      <c r="DZ139" s="310">
        <v>277262.96000000002</v>
      </c>
      <c r="EB139" s="313"/>
      <c r="EC139" s="313"/>
      <c r="ED139" s="313"/>
      <c r="EE139" s="313"/>
      <c r="EF139" s="313"/>
      <c r="EG139" s="313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69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C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</row>
    <row r="140" spans="1:321" ht="30">
      <c r="D140" s="72">
        <v>4253</v>
      </c>
      <c r="E140" s="76" t="s">
        <v>286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82">
        <v>296144.57999999984</v>
      </c>
      <c r="DW140" s="282">
        <v>394658.67000000004</v>
      </c>
      <c r="DX140" s="282">
        <v>324903.65999999986</v>
      </c>
      <c r="DY140" s="282">
        <v>403481.20000000013</v>
      </c>
      <c r="DZ140" s="310">
        <v>351676.02</v>
      </c>
      <c r="EB140" s="313"/>
      <c r="EC140" s="313"/>
      <c r="ED140" s="313"/>
      <c r="EE140" s="313"/>
      <c r="EF140" s="313"/>
      <c r="EG140" s="313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69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C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</row>
    <row r="141" spans="1:321" ht="45">
      <c r="A141" s="72" t="s">
        <v>94</v>
      </c>
      <c r="B141" s="72">
        <v>43</v>
      </c>
      <c r="D141" s="72">
        <v>43</v>
      </c>
      <c r="E141" s="76" t="s">
        <v>288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82">
        <v>5182408.62</v>
      </c>
      <c r="DW141" s="282">
        <v>8548848.3000000007</v>
      </c>
      <c r="DX141" s="282">
        <v>21000988.850000013</v>
      </c>
      <c r="DY141" s="282">
        <v>15199940.680000002</v>
      </c>
      <c r="DZ141" s="310">
        <v>11045075.699999999</v>
      </c>
      <c r="EA141" s="310">
        <v>11676659.710000001</v>
      </c>
      <c r="EB141" s="313">
        <v>10057576.49</v>
      </c>
      <c r="EC141" s="320">
        <v>13191630.189999999</v>
      </c>
      <c r="ED141" s="313">
        <v>11618940.939999999</v>
      </c>
      <c r="EE141" s="313">
        <v>10639076.880000001</v>
      </c>
      <c r="EF141" s="313">
        <v>14397093.9</v>
      </c>
      <c r="EG141" s="313">
        <v>39257145.460000001</v>
      </c>
      <c r="EH141" s="316">
        <v>5367351.82</v>
      </c>
      <c r="EI141" s="316">
        <v>7878426.2999999998</v>
      </c>
      <c r="EJ141" s="316">
        <v>12624632.02</v>
      </c>
      <c r="EK141" s="316">
        <v>15717196.880000001</v>
      </c>
      <c r="EL141" s="316">
        <v>10712461.529999999</v>
      </c>
      <c r="EM141" s="316">
        <v>13589172.92</v>
      </c>
      <c r="EN141" s="316">
        <v>17165199.760000002</v>
      </c>
      <c r="EO141" s="316">
        <v>15793377.119999999</v>
      </c>
      <c r="EP141" s="316">
        <v>13743974.02</v>
      </c>
      <c r="EQ141" s="316">
        <v>13251144.24</v>
      </c>
      <c r="ER141" s="316">
        <v>11142113.050000001</v>
      </c>
      <c r="ES141" s="316">
        <v>29896675.100000001</v>
      </c>
      <c r="ET141" s="316">
        <v>11036841.98</v>
      </c>
      <c r="EU141" s="316">
        <v>13096709.15</v>
      </c>
      <c r="EV141" s="316">
        <v>16347312.470000001</v>
      </c>
      <c r="EW141" s="316">
        <v>15696656.369999999</v>
      </c>
      <c r="EX141" s="316">
        <v>13306183.48</v>
      </c>
      <c r="EY141" s="316">
        <v>17878544.43</v>
      </c>
      <c r="EZ141" s="316">
        <v>20218156.109999999</v>
      </c>
      <c r="FA141" s="316">
        <v>17179475.350000001</v>
      </c>
      <c r="FB141" s="316">
        <v>16100951.01</v>
      </c>
      <c r="FC141" s="316">
        <v>16865388.859999999</v>
      </c>
      <c r="FD141" s="316">
        <v>17575098.66</v>
      </c>
      <c r="FE141" s="316">
        <v>33425392.469999999</v>
      </c>
      <c r="FF141" s="316">
        <v>15740550.810000001</v>
      </c>
      <c r="FG141" s="316">
        <v>18630588.73</v>
      </c>
      <c r="FH141" s="316">
        <v>16694917.779999999</v>
      </c>
      <c r="FI141" s="316">
        <v>16108536.07</v>
      </c>
      <c r="FJ141" s="316">
        <v>17254969.68</v>
      </c>
      <c r="FK141" s="316">
        <v>13582344.5</v>
      </c>
      <c r="FL141" s="368">
        <v>25674739.879999999</v>
      </c>
      <c r="FM141" s="316">
        <v>14807253.59</v>
      </c>
      <c r="FN141" s="316">
        <v>22891347.969999999</v>
      </c>
      <c r="FO141" s="316">
        <v>17069504.329999998</v>
      </c>
      <c r="FP141" s="316">
        <v>17615895</v>
      </c>
      <c r="FQ141" s="316">
        <v>23619301.27</v>
      </c>
      <c r="FR141" s="316">
        <v>23631566.68</v>
      </c>
      <c r="FS141" s="316">
        <v>23914749.120000001</v>
      </c>
      <c r="FT141" s="316">
        <v>31910693.890000001</v>
      </c>
      <c r="FU141" s="316">
        <v>17331295.199999999</v>
      </c>
      <c r="FV141" s="316">
        <v>15552980.33</v>
      </c>
      <c r="FW141" s="316">
        <v>18902264.34</v>
      </c>
      <c r="FX141" s="316">
        <v>35662675.009999998</v>
      </c>
      <c r="FY141" s="316"/>
      <c r="FZ141" s="316"/>
      <c r="GA141" s="316"/>
      <c r="GB141" s="316"/>
      <c r="GC141" s="316"/>
      <c r="GD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C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</row>
    <row r="142" spans="1:321" ht="45">
      <c r="A142" s="72" t="s">
        <v>94</v>
      </c>
      <c r="B142" s="72" t="s">
        <v>94</v>
      </c>
      <c r="C142" s="72">
        <v>431</v>
      </c>
      <c r="D142" s="72">
        <v>431</v>
      </c>
      <c r="E142" s="76" t="s">
        <v>288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82">
        <v>5182408.62</v>
      </c>
      <c r="DW142" s="282">
        <v>8542348.3000000007</v>
      </c>
      <c r="DX142" s="282">
        <v>20704889.629999999</v>
      </c>
      <c r="DY142" s="282">
        <v>14867940.68</v>
      </c>
      <c r="DZ142" s="310">
        <v>11045075.699999999</v>
      </c>
      <c r="EA142" s="313">
        <v>11393659.710000001</v>
      </c>
      <c r="EB142" s="313">
        <v>10057576.49</v>
      </c>
      <c r="EC142" s="320">
        <v>13191630.189999999</v>
      </c>
      <c r="ED142" s="313">
        <v>11618940.939999999</v>
      </c>
      <c r="EE142" s="313">
        <v>10639076.880000001</v>
      </c>
      <c r="EF142" s="313">
        <v>14397093.9</v>
      </c>
      <c r="EG142" s="313">
        <v>38981145.460000001</v>
      </c>
      <c r="EH142" s="316"/>
      <c r="EI142" s="316">
        <v>7878426.2999999998</v>
      </c>
      <c r="EJ142" s="316">
        <v>12624632.02</v>
      </c>
      <c r="EK142" s="316">
        <v>15248396.880000001</v>
      </c>
      <c r="EL142" s="316">
        <v>10712461.529999999</v>
      </c>
      <c r="EM142" s="316">
        <v>13530839.57</v>
      </c>
      <c r="EN142" s="316">
        <v>16956874.25</v>
      </c>
      <c r="EO142" s="316">
        <v>15251339.6</v>
      </c>
      <c r="EP142" s="316"/>
      <c r="EQ142" s="316">
        <v>13129810.890000001</v>
      </c>
      <c r="ER142" s="316">
        <v>11137560.17</v>
      </c>
      <c r="ES142" s="316"/>
      <c r="ET142" s="316">
        <v>10553508.65</v>
      </c>
      <c r="EU142" s="316">
        <v>12813375.82</v>
      </c>
      <c r="EV142" s="316">
        <v>16064062.789999999</v>
      </c>
      <c r="EW142" s="316">
        <v>15105967.18</v>
      </c>
      <c r="EX142" s="316">
        <v>13005350.15</v>
      </c>
      <c r="EY142" s="316">
        <v>17522711.100000001</v>
      </c>
      <c r="EZ142" s="316">
        <v>19249518.940000001</v>
      </c>
      <c r="FA142" s="316">
        <v>16863227.57</v>
      </c>
      <c r="FB142" s="316">
        <v>15737223.15</v>
      </c>
      <c r="FC142" s="316">
        <v>16273114.359999999</v>
      </c>
      <c r="FD142" s="316">
        <v>17323478.239999998</v>
      </c>
      <c r="FE142" s="316">
        <v>33100597.25</v>
      </c>
      <c r="FF142" s="316"/>
      <c r="FG142" s="316"/>
      <c r="FH142" s="316"/>
      <c r="FI142" s="316"/>
      <c r="FJ142" s="316"/>
      <c r="FK142" s="316"/>
      <c r="FL142" s="369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C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</row>
    <row r="143" spans="1:321">
      <c r="D143" s="72">
        <v>4311</v>
      </c>
      <c r="E143" s="76" t="s">
        <v>290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82">
        <v>3612271.65</v>
      </c>
      <c r="DW143" s="282">
        <v>3581008.5500000003</v>
      </c>
      <c r="DX143" s="282">
        <v>10432641.290000016</v>
      </c>
      <c r="DY143" s="282">
        <v>7162067.3800000018</v>
      </c>
      <c r="DZ143" s="310">
        <v>5662218.6100000003</v>
      </c>
      <c r="EB143" s="313"/>
      <c r="EC143" s="313"/>
      <c r="ED143" s="313"/>
      <c r="EE143" s="313"/>
      <c r="EF143" s="313"/>
      <c r="EG143" s="313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69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C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</row>
    <row r="144" spans="1:321">
      <c r="D144" s="72">
        <v>4312</v>
      </c>
      <c r="E144" s="76" t="s">
        <v>292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82">
        <v>117683.83999999998</v>
      </c>
      <c r="DW144" s="282">
        <v>1736761.8299999998</v>
      </c>
      <c r="DX144" s="282">
        <v>2593457.83</v>
      </c>
      <c r="DY144" s="282">
        <v>3024939.8899999992</v>
      </c>
      <c r="DZ144" s="310">
        <v>1118400.17</v>
      </c>
      <c r="EB144" s="313"/>
      <c r="EC144" s="313"/>
      <c r="ED144" s="313"/>
      <c r="EE144" s="313"/>
      <c r="EF144" s="313"/>
      <c r="EG144" s="313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69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C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</row>
    <row r="145" spans="1:321" ht="30">
      <c r="D145" s="72">
        <v>4313</v>
      </c>
      <c r="E145" s="76" t="s">
        <v>294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82">
        <v>150630</v>
      </c>
      <c r="DW145" s="282">
        <v>537020</v>
      </c>
      <c r="DX145" s="282">
        <v>896220</v>
      </c>
      <c r="DY145" s="282">
        <v>1033230</v>
      </c>
      <c r="DZ145" s="310">
        <v>880300</v>
      </c>
      <c r="EB145" s="313"/>
      <c r="EC145" s="313"/>
      <c r="ED145" s="313"/>
      <c r="EE145" s="313"/>
      <c r="EF145" s="313"/>
      <c r="EG145" s="313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69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C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</row>
    <row r="146" spans="1:321" ht="30">
      <c r="D146" s="72">
        <v>4314</v>
      </c>
      <c r="E146" s="76" t="s">
        <v>296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82">
        <v>0</v>
      </c>
      <c r="DW146" s="282">
        <v>6000</v>
      </c>
      <c r="DX146" s="282">
        <v>1719.9999999999998</v>
      </c>
      <c r="DY146" s="282">
        <v>32295</v>
      </c>
      <c r="DZ146" s="310">
        <v>131308.32999999999</v>
      </c>
      <c r="EB146" s="313"/>
      <c r="EC146" s="313"/>
      <c r="ED146" s="313"/>
      <c r="EE146" s="313"/>
      <c r="EF146" s="313"/>
      <c r="EG146" s="313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69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C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</row>
    <row r="147" spans="1:321" ht="30">
      <c r="D147" s="72">
        <v>4315</v>
      </c>
      <c r="E147" s="76" t="s">
        <v>298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82">
        <v>428528.31999999989</v>
      </c>
      <c r="DW147" s="282">
        <v>428528.33999999991</v>
      </c>
      <c r="DX147" s="282">
        <v>435428.33</v>
      </c>
      <c r="DY147" s="282">
        <v>428528.3299999999</v>
      </c>
      <c r="DZ147" s="310">
        <v>428528</v>
      </c>
      <c r="EB147" s="313"/>
      <c r="EC147" s="313"/>
      <c r="ED147" s="313"/>
      <c r="EE147" s="313"/>
      <c r="EF147" s="313"/>
      <c r="EG147" s="313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69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C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</row>
    <row r="148" spans="1:321" ht="30">
      <c r="D148" s="72">
        <v>4316</v>
      </c>
      <c r="E148" s="76" t="s">
        <v>300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82">
        <v>48117.740000000005</v>
      </c>
      <c r="DW148" s="282">
        <v>205967.35</v>
      </c>
      <c r="DX148" s="282">
        <v>139628.79999999999</v>
      </c>
      <c r="DY148" s="282">
        <v>67970.5</v>
      </c>
      <c r="DZ148" s="310">
        <v>163659.67000000001</v>
      </c>
      <c r="EB148" s="313"/>
      <c r="EC148" s="313"/>
      <c r="ED148" s="313"/>
      <c r="EE148" s="313"/>
      <c r="EF148" s="313"/>
      <c r="EG148" s="313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69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C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</row>
    <row r="149" spans="1:321" ht="30">
      <c r="D149" s="72">
        <v>4317</v>
      </c>
      <c r="E149" s="76" t="s">
        <v>302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82">
        <v>0</v>
      </c>
      <c r="DW149" s="282">
        <v>376004.54000000004</v>
      </c>
      <c r="DX149" s="282">
        <v>869121.24000000011</v>
      </c>
      <c r="DY149" s="282">
        <v>839366.55</v>
      </c>
      <c r="DZ149" s="310">
        <v>827960.69</v>
      </c>
      <c r="EB149" s="313"/>
      <c r="EC149" s="313"/>
      <c r="ED149" s="313"/>
      <c r="EE149" s="313"/>
      <c r="EF149" s="313"/>
      <c r="EG149" s="313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69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C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</row>
    <row r="150" spans="1:321">
      <c r="D150" s="72">
        <v>4318</v>
      </c>
      <c r="E150" s="76" t="s">
        <v>304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82">
        <v>203334.19000000006</v>
      </c>
      <c r="DW150" s="282">
        <v>568203.01000000013</v>
      </c>
      <c r="DX150" s="282">
        <v>581566.50999999989</v>
      </c>
      <c r="DY150" s="282">
        <v>848586.34000000043</v>
      </c>
      <c r="DZ150" s="310">
        <v>997953.14</v>
      </c>
      <c r="EB150" s="313"/>
      <c r="EC150" s="313"/>
      <c r="ED150" s="313"/>
      <c r="EE150" s="313"/>
      <c r="EF150" s="313"/>
      <c r="EG150" s="313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69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C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</row>
    <row r="151" spans="1:321">
      <c r="D151" s="72">
        <v>4319</v>
      </c>
      <c r="E151" s="76" t="s">
        <v>306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82">
        <v>621842.88</v>
      </c>
      <c r="DW151" s="282">
        <v>1102854.6800000002</v>
      </c>
      <c r="DX151" s="282">
        <v>4755105.629999998</v>
      </c>
      <c r="DY151" s="282">
        <v>1430956.6900000002</v>
      </c>
      <c r="DZ151" s="310">
        <v>922546.76</v>
      </c>
      <c r="EB151" s="313"/>
      <c r="EC151" s="313"/>
      <c r="ED151" s="313"/>
      <c r="EE151" s="313"/>
      <c r="EF151" s="313"/>
      <c r="EG151" s="313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69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C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</row>
    <row r="152" spans="1:321">
      <c r="A152" s="72" t="s">
        <v>94</v>
      </c>
      <c r="B152" s="72" t="s">
        <v>94</v>
      </c>
      <c r="C152" s="72">
        <v>432</v>
      </c>
      <c r="D152" s="72">
        <v>432</v>
      </c>
      <c r="E152" s="76" t="s">
        <v>308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82">
        <v>0</v>
      </c>
      <c r="DW152" s="282">
        <v>6500</v>
      </c>
      <c r="DX152" s="282">
        <v>296099.21999999997</v>
      </c>
      <c r="DY152" s="282">
        <v>332000</v>
      </c>
      <c r="DZ152" s="310">
        <v>0</v>
      </c>
      <c r="EA152" s="282">
        <v>283000</v>
      </c>
      <c r="EB152" s="313">
        <v>0</v>
      </c>
      <c r="EC152" s="313">
        <v>0</v>
      </c>
      <c r="ED152" s="313">
        <v>0</v>
      </c>
      <c r="EE152" s="313">
        <v>0</v>
      </c>
      <c r="EF152" s="313">
        <v>0</v>
      </c>
      <c r="EG152" s="313">
        <v>276000</v>
      </c>
      <c r="EH152" s="316"/>
      <c r="EI152" s="316"/>
      <c r="EJ152" s="316"/>
      <c r="EK152" s="316">
        <v>468800</v>
      </c>
      <c r="EL152" s="316">
        <v>0</v>
      </c>
      <c r="EM152" s="316">
        <v>58333.35</v>
      </c>
      <c r="EN152" s="316">
        <v>208325.51</v>
      </c>
      <c r="EO152" s="316">
        <v>542037.52</v>
      </c>
      <c r="EP152" s="316"/>
      <c r="EQ152" s="316">
        <v>121333.35</v>
      </c>
      <c r="ER152" s="316">
        <v>4552.88</v>
      </c>
      <c r="ES152" s="316"/>
      <c r="ET152" s="316">
        <v>483333.33</v>
      </c>
      <c r="EU152" s="316">
        <v>283333.33</v>
      </c>
      <c r="EV152" s="316">
        <v>283333.33</v>
      </c>
      <c r="EW152" s="316">
        <v>583333.32999999996</v>
      </c>
      <c r="EX152" s="316">
        <v>300833.33</v>
      </c>
      <c r="EY152" s="316">
        <v>355833.33</v>
      </c>
      <c r="EZ152" s="316">
        <v>968637.17</v>
      </c>
      <c r="FA152" s="316">
        <v>316247.78000000003</v>
      </c>
      <c r="FB152" s="316">
        <v>363727.86</v>
      </c>
      <c r="FC152" s="316">
        <v>592317.5</v>
      </c>
      <c r="FD152" s="316">
        <v>251620.42</v>
      </c>
      <c r="FE152" s="316">
        <v>326140.42</v>
      </c>
      <c r="FF152" s="316"/>
      <c r="FG152" s="316"/>
      <c r="FH152" s="316"/>
      <c r="FI152" s="316"/>
      <c r="FJ152" s="316"/>
      <c r="FK152" s="316"/>
      <c r="FL152" s="369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C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</row>
    <row r="153" spans="1:321" ht="30">
      <c r="D153" s="72">
        <v>4321</v>
      </c>
      <c r="E153" s="76" t="s">
        <v>310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82">
        <v>0</v>
      </c>
      <c r="DW153" s="282">
        <v>0</v>
      </c>
      <c r="DX153" s="282">
        <v>0</v>
      </c>
      <c r="DY153" s="282">
        <v>0</v>
      </c>
      <c r="DZ153" s="310"/>
      <c r="EB153" s="313"/>
      <c r="EC153" s="313"/>
      <c r="ED153" s="313"/>
      <c r="EE153" s="313"/>
      <c r="EF153" s="313"/>
      <c r="EG153" s="313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69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C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</row>
    <row r="154" spans="1:321">
      <c r="D154" s="72">
        <v>4322</v>
      </c>
      <c r="E154" s="76" t="s">
        <v>312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82">
        <v>0</v>
      </c>
      <c r="DW154" s="282">
        <v>0</v>
      </c>
      <c r="DX154" s="282">
        <v>0</v>
      </c>
      <c r="DY154" s="282">
        <v>0</v>
      </c>
      <c r="DZ154" s="310"/>
      <c r="EB154" s="313"/>
      <c r="EC154" s="313"/>
      <c r="ED154" s="313"/>
      <c r="EE154" s="313"/>
      <c r="EF154" s="313"/>
      <c r="EG154" s="313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69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C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</row>
    <row r="155" spans="1:321" ht="30">
      <c r="D155" s="72">
        <v>4323</v>
      </c>
      <c r="E155" s="76" t="s">
        <v>314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82">
        <v>0</v>
      </c>
      <c r="DW155" s="282">
        <v>0</v>
      </c>
      <c r="DX155" s="282">
        <v>0</v>
      </c>
      <c r="DY155" s="282">
        <v>0</v>
      </c>
      <c r="DZ155" s="310"/>
      <c r="EB155" s="313"/>
      <c r="EC155" s="313"/>
      <c r="ED155" s="313"/>
      <c r="EE155" s="313"/>
      <c r="EF155" s="313"/>
      <c r="EG155" s="313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69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C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</row>
    <row r="156" spans="1:321">
      <c r="D156" s="72">
        <v>4324</v>
      </c>
      <c r="E156" s="76" t="s">
        <v>316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82">
        <v>0</v>
      </c>
      <c r="DW156" s="282">
        <v>6500</v>
      </c>
      <c r="DX156" s="282">
        <v>296099.21999999997</v>
      </c>
      <c r="DY156" s="282">
        <v>332000</v>
      </c>
      <c r="DZ156" s="310">
        <v>198000</v>
      </c>
      <c r="EB156" s="313"/>
      <c r="EC156" s="313"/>
      <c r="ED156" s="313"/>
      <c r="EE156" s="313"/>
      <c r="EF156" s="313"/>
      <c r="EG156" s="313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69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C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</row>
    <row r="157" spans="1:321">
      <c r="D157" s="72">
        <v>4325</v>
      </c>
      <c r="E157" s="76" t="s">
        <v>318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82">
        <v>0</v>
      </c>
      <c r="DW157" s="282">
        <v>0</v>
      </c>
      <c r="DX157" s="282">
        <v>0</v>
      </c>
      <c r="DY157" s="282">
        <v>0</v>
      </c>
      <c r="DZ157" s="310"/>
      <c r="EB157" s="313"/>
      <c r="EC157" s="313"/>
      <c r="ED157" s="313"/>
      <c r="EE157" s="313"/>
      <c r="EF157" s="313"/>
      <c r="EG157" s="313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69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C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</row>
    <row r="158" spans="1:321">
      <c r="D158" s="72">
        <v>4326</v>
      </c>
      <c r="E158" s="76" t="s">
        <v>320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82">
        <v>0</v>
      </c>
      <c r="DW158" s="282">
        <v>0</v>
      </c>
      <c r="DX158" s="282">
        <v>0</v>
      </c>
      <c r="DY158" s="282">
        <v>0</v>
      </c>
      <c r="DZ158" s="310"/>
      <c r="EB158" s="313"/>
      <c r="EC158" s="313"/>
      <c r="ED158" s="313"/>
      <c r="EE158" s="313"/>
      <c r="EF158" s="313"/>
      <c r="EG158" s="313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69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</row>
    <row r="159" spans="1:321">
      <c r="C159" s="72">
        <v>441</v>
      </c>
      <c r="D159" s="72">
        <v>44</v>
      </c>
      <c r="E159" s="76" t="s">
        <v>795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81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82">
        <v>350458.43</v>
      </c>
      <c r="DW159" s="282">
        <v>577489.29</v>
      </c>
      <c r="DX159" s="282">
        <v>1509977.22</v>
      </c>
      <c r="DY159" s="282">
        <v>3694215.71</v>
      </c>
      <c r="DZ159" s="310">
        <v>4725148.4400000004</v>
      </c>
      <c r="EA159" s="282">
        <v>2369058.61</v>
      </c>
      <c r="EB159" s="313">
        <v>4947585.26</v>
      </c>
      <c r="EC159" s="321">
        <v>3797015.83</v>
      </c>
      <c r="ED159" s="313">
        <v>3313025.22</v>
      </c>
      <c r="EE159" s="313">
        <v>3567484.19</v>
      </c>
      <c r="EF159" s="313">
        <v>6171281.3600000003</v>
      </c>
      <c r="EG159" s="313">
        <v>29796705.440000001</v>
      </c>
      <c r="EH159" s="316">
        <v>109644.44</v>
      </c>
      <c r="EI159" s="316">
        <v>1522597.04</v>
      </c>
      <c r="EJ159" s="316">
        <v>8434786.5999999996</v>
      </c>
      <c r="EK159" s="316">
        <v>6918517.2599999998</v>
      </c>
      <c r="EL159" s="316">
        <v>2561374.17</v>
      </c>
      <c r="EM159" s="316">
        <v>25163803.16</v>
      </c>
      <c r="EN159" s="316">
        <v>10754440.220000001</v>
      </c>
      <c r="EO159" s="316">
        <v>29296079.120000001</v>
      </c>
      <c r="EP159" s="316">
        <v>19940301.670000002</v>
      </c>
      <c r="EQ159" s="316">
        <v>29993285.289999999</v>
      </c>
      <c r="ER159" s="316">
        <v>37935759.630000003</v>
      </c>
      <c r="ES159" s="316">
        <v>82875761.950000003</v>
      </c>
      <c r="ET159" s="316">
        <v>2060574.27</v>
      </c>
      <c r="EU159" s="316">
        <v>2958395.49</v>
      </c>
      <c r="EV159" s="316">
        <v>10806505.67</v>
      </c>
      <c r="EW159" s="316">
        <v>28775491.48</v>
      </c>
      <c r="EX159" s="316">
        <v>12314358.92</v>
      </c>
      <c r="EY159" s="316">
        <v>22250596.559999999</v>
      </c>
      <c r="EZ159" s="316">
        <v>22219463.719999999</v>
      </c>
      <c r="FA159" s="316">
        <v>7067070.5700000003</v>
      </c>
      <c r="FB159" s="316">
        <v>38353416.07</v>
      </c>
      <c r="FC159" s="369">
        <v>27286098.32</v>
      </c>
      <c r="FD159" s="316">
        <v>24712008.18</v>
      </c>
      <c r="FE159" s="316">
        <v>44558470.93</v>
      </c>
      <c r="FF159" s="316">
        <v>27549269.34</v>
      </c>
      <c r="FG159" s="316">
        <v>7152587.8700000001</v>
      </c>
      <c r="FH159" s="316">
        <v>16703145.970000001</v>
      </c>
      <c r="FI159" s="316">
        <v>14162401.840000004</v>
      </c>
      <c r="FJ159" s="316">
        <v>13326416.060000001</v>
      </c>
      <c r="FK159" s="41">
        <v>15925931.16</v>
      </c>
      <c r="FL159" s="369">
        <v>25747912.550000001</v>
      </c>
      <c r="FM159" s="316">
        <v>45712758.009999998</v>
      </c>
      <c r="FN159" s="316">
        <v>16518029.949999999</v>
      </c>
      <c r="FO159" s="316">
        <v>38556251.049999997</v>
      </c>
      <c r="FP159" s="316">
        <v>62850369</v>
      </c>
      <c r="FQ159" s="316">
        <v>60680548.899999999</v>
      </c>
      <c r="FR159" s="316">
        <v>4153095.62</v>
      </c>
      <c r="FS159" s="316">
        <v>8919354.2899999991</v>
      </c>
      <c r="FT159" s="316">
        <v>13085415.970000001</v>
      </c>
      <c r="FU159" s="316">
        <v>17943688.25</v>
      </c>
      <c r="FV159" s="316">
        <v>15872563.539999999</v>
      </c>
      <c r="FW159" s="316">
        <v>24498023.93</v>
      </c>
      <c r="FX159" s="316">
        <v>24763301.23</v>
      </c>
      <c r="FY159" s="316"/>
      <c r="FZ159" s="316"/>
      <c r="GA159" s="316"/>
      <c r="GB159" s="316"/>
      <c r="GC159" s="316"/>
      <c r="GD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C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</row>
    <row r="160" spans="1:321" ht="30">
      <c r="D160" s="72">
        <v>4411</v>
      </c>
      <c r="E160" s="76" t="s">
        <v>324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82">
        <v>0</v>
      </c>
      <c r="DW160" s="282">
        <v>2769.0299999999997</v>
      </c>
      <c r="DX160" s="282">
        <v>8086.78</v>
      </c>
      <c r="DY160" s="282">
        <v>19604.96</v>
      </c>
      <c r="DZ160" s="310"/>
      <c r="EB160" s="313"/>
      <c r="EC160" s="313"/>
      <c r="ED160" s="313"/>
      <c r="EE160" s="313"/>
      <c r="EF160" s="313"/>
      <c r="EG160" s="313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58"/>
      <c r="FF160" s="316"/>
      <c r="FG160" s="316"/>
      <c r="FH160" s="316"/>
      <c r="FI160" s="316"/>
      <c r="FJ160" s="316"/>
      <c r="FK160" s="316"/>
      <c r="FL160" s="369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C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</row>
    <row r="161" spans="1:321">
      <c r="D161" s="72">
        <v>4412</v>
      </c>
      <c r="E161" s="76" t="s">
        <v>326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82">
        <v>0</v>
      </c>
      <c r="DW161" s="282">
        <v>10000</v>
      </c>
      <c r="DX161" s="282">
        <v>77797.5</v>
      </c>
      <c r="DY161" s="282">
        <v>52400</v>
      </c>
      <c r="DZ161" s="310"/>
      <c r="EB161" s="313"/>
      <c r="EC161" s="313"/>
      <c r="ED161" s="313"/>
      <c r="EE161" s="313"/>
      <c r="EF161" s="313"/>
      <c r="EG161" s="313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69"/>
      <c r="FM161" s="316"/>
      <c r="FN161" s="316"/>
      <c r="FO161" s="316"/>
      <c r="FP161" s="316"/>
      <c r="FQ161" s="358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C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</row>
    <row r="162" spans="1:321">
      <c r="D162" s="72">
        <v>4413</v>
      </c>
      <c r="E162" s="76" t="s">
        <v>328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82">
        <v>13258.73</v>
      </c>
      <c r="DW162" s="282">
        <v>1846991.28</v>
      </c>
      <c r="DX162" s="282">
        <v>62776.69</v>
      </c>
      <c r="DY162" s="282">
        <v>36323.75</v>
      </c>
      <c r="DZ162" s="310"/>
      <c r="EB162" s="313"/>
      <c r="EC162" s="313"/>
      <c r="ED162" s="313"/>
      <c r="EE162" s="313"/>
      <c r="EF162" s="313"/>
      <c r="EG162" s="313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72"/>
      <c r="FE162" s="316"/>
      <c r="FF162" s="316"/>
      <c r="FG162" s="316"/>
      <c r="FH162" s="369"/>
      <c r="FI162" s="316"/>
      <c r="FJ162" s="316"/>
      <c r="FK162" s="316"/>
      <c r="FL162" s="369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  <c r="HJ162" s="316"/>
      <c r="HK162" s="316"/>
      <c r="HL162" s="316"/>
      <c r="HM162" s="316"/>
      <c r="HN162" s="316"/>
      <c r="HO162" s="316"/>
      <c r="HP162" s="316"/>
      <c r="HQ162" s="316"/>
      <c r="HR162" s="316"/>
      <c r="HS162" s="316"/>
      <c r="HT162" s="316"/>
      <c r="HU162" s="316"/>
      <c r="HV162" s="316"/>
      <c r="HW162" s="316"/>
      <c r="HX162" s="316"/>
      <c r="HY162" s="316"/>
      <c r="HZ162" s="316"/>
      <c r="IA162" s="316"/>
      <c r="IB162" s="316"/>
      <c r="IC162" s="316"/>
      <c r="ID162" s="316"/>
      <c r="IE162" s="316"/>
      <c r="IF162" s="316"/>
      <c r="IG162" s="316"/>
      <c r="IH162" s="316"/>
      <c r="II162" s="316"/>
      <c r="IJ162" s="316"/>
      <c r="IK162" s="316"/>
      <c r="IL162" s="316"/>
      <c r="IM162" s="316"/>
      <c r="IN162" s="316"/>
      <c r="IO162" s="316"/>
      <c r="IP162" s="316"/>
      <c r="IQ162" s="316"/>
      <c r="IR162" s="316"/>
      <c r="IS162" s="316"/>
      <c r="IT162" s="316"/>
      <c r="IU162" s="316"/>
      <c r="IV162" s="316"/>
      <c r="IW162" s="316"/>
      <c r="IX162" s="316"/>
      <c r="IY162" s="316"/>
      <c r="IZ162" s="316"/>
      <c r="JA162" s="316"/>
      <c r="JB162" s="316"/>
      <c r="JC162" s="316"/>
      <c r="JD162" s="316"/>
      <c r="JE162" s="316"/>
      <c r="JF162" s="316"/>
      <c r="JG162" s="316"/>
      <c r="JH162" s="316"/>
      <c r="JI162" s="316"/>
      <c r="JJ162" s="316"/>
      <c r="JK162" s="316"/>
      <c r="JL162" s="316"/>
      <c r="JM162" s="316"/>
      <c r="JN162" s="316"/>
      <c r="JO162" s="316"/>
      <c r="JP162" s="316"/>
      <c r="JQ162" s="316"/>
      <c r="JR162" s="316"/>
      <c r="JS162" s="316"/>
      <c r="JT162" s="316"/>
      <c r="JU162" s="316"/>
      <c r="JV162" s="316"/>
      <c r="JW162" s="316"/>
      <c r="JX162" s="316"/>
      <c r="JY162" s="316"/>
      <c r="JZ162" s="316"/>
      <c r="KA162" s="316"/>
      <c r="KB162" s="316"/>
      <c r="KC162" s="316"/>
      <c r="KD162" s="316"/>
      <c r="KE162" s="316"/>
      <c r="KF162" s="316"/>
      <c r="KG162" s="316"/>
      <c r="KH162" s="316"/>
      <c r="KI162" s="316"/>
      <c r="KJ162" s="316"/>
      <c r="KK162" s="316"/>
      <c r="KL162" s="316"/>
      <c r="KM162" s="316"/>
      <c r="KN162" s="316"/>
      <c r="KO162" s="316"/>
      <c r="KP162" s="316"/>
      <c r="KQ162" s="316"/>
      <c r="KR162" s="316"/>
      <c r="KS162" s="316"/>
      <c r="KT162" s="316"/>
      <c r="KU162" s="316"/>
      <c r="KV162" s="316"/>
      <c r="KW162" s="316"/>
      <c r="KX162" s="316"/>
      <c r="KY162" s="316"/>
      <c r="KZ162" s="316"/>
      <c r="LA162" s="316"/>
      <c r="LB162" s="316"/>
      <c r="LC162" s="316"/>
      <c r="LD162" s="316"/>
      <c r="LE162" s="316"/>
      <c r="LF162" s="316"/>
      <c r="LG162" s="316"/>
      <c r="LH162" s="316"/>
      <c r="LI162" s="316"/>
    </row>
    <row r="163" spans="1:321">
      <c r="D163" s="72">
        <v>4414</v>
      </c>
      <c r="E163" s="76" t="s">
        <v>330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82">
        <v>0</v>
      </c>
      <c r="DW163" s="282">
        <v>4237.8500000000004</v>
      </c>
      <c r="DX163" s="282">
        <v>6677.17</v>
      </c>
      <c r="DY163" s="282">
        <v>17567.04</v>
      </c>
      <c r="DZ163" s="310"/>
      <c r="EB163" s="313"/>
      <c r="EC163" s="313"/>
      <c r="ED163" s="313"/>
      <c r="EE163" s="313"/>
      <c r="EF163" s="313"/>
      <c r="EG163" s="313"/>
      <c r="EH163" s="316"/>
      <c r="EI163" s="316"/>
      <c r="EJ163" s="316"/>
      <c r="EK163" s="316"/>
      <c r="EL163" s="316"/>
      <c r="EM163" s="316"/>
      <c r="EN163" s="316"/>
      <c r="EO163" s="316"/>
      <c r="EP163" s="316"/>
      <c r="EQ163" s="316"/>
      <c r="ER163" s="316"/>
      <c r="ES163" s="316"/>
      <c r="ET163" s="316"/>
      <c r="EU163" s="316"/>
      <c r="EV163" s="316"/>
      <c r="EW163" s="316"/>
      <c r="EX163" s="316"/>
      <c r="EY163" s="316"/>
      <c r="EZ163" s="316"/>
      <c r="FA163" s="316"/>
      <c r="FB163" s="316"/>
      <c r="FC163" s="316"/>
      <c r="FD163" s="316"/>
      <c r="FE163" s="316"/>
      <c r="FF163" s="316"/>
      <c r="FG163" s="316"/>
      <c r="FH163" s="316"/>
      <c r="FI163" s="316"/>
      <c r="FJ163" s="316"/>
      <c r="FK163" s="316"/>
      <c r="FL163" s="369"/>
      <c r="FM163" s="316"/>
      <c r="FN163" s="316"/>
      <c r="FO163" s="316"/>
      <c r="FP163" s="316"/>
      <c r="FQ163" s="316"/>
      <c r="FR163" s="316"/>
      <c r="FS163" s="316"/>
      <c r="FT163" s="316"/>
      <c r="FU163" s="316"/>
      <c r="FV163" s="316"/>
      <c r="FW163" s="316"/>
      <c r="FX163" s="316"/>
      <c r="FY163" s="316"/>
      <c r="FZ163" s="316"/>
      <c r="GA163" s="316"/>
      <c r="GB163" s="316"/>
      <c r="GC163" s="316"/>
      <c r="GD163" s="316"/>
      <c r="GF163" s="316"/>
      <c r="GG163" s="316"/>
      <c r="GH163" s="316"/>
      <c r="GI163" s="316"/>
      <c r="GJ163" s="316"/>
      <c r="GK163" s="316"/>
      <c r="GL163" s="316"/>
      <c r="GM163" s="316"/>
      <c r="GN163" s="316"/>
      <c r="GO163" s="316"/>
      <c r="GP163" s="316"/>
      <c r="GQ163" s="316"/>
      <c r="GR163" s="316"/>
      <c r="GS163" s="316"/>
      <c r="GT163" s="316"/>
      <c r="GU163" s="316"/>
      <c r="GV163" s="316"/>
      <c r="GW163" s="316"/>
      <c r="GX163" s="316"/>
      <c r="GY163" s="316"/>
      <c r="GZ163" s="316"/>
      <c r="HA163" s="316"/>
      <c r="HB163" s="316"/>
      <c r="HC163" s="316"/>
      <c r="HD163" s="316"/>
      <c r="HE163" s="316"/>
      <c r="HF163" s="316"/>
      <c r="HG163" s="316"/>
      <c r="HH163" s="316"/>
      <c r="HI163" s="316"/>
      <c r="HJ163" s="316"/>
      <c r="HK163" s="316"/>
      <c r="HL163" s="316"/>
      <c r="HM163" s="316"/>
      <c r="HN163" s="316"/>
      <c r="HO163" s="316"/>
      <c r="HP163" s="316"/>
      <c r="HQ163" s="316"/>
      <c r="HR163" s="316"/>
      <c r="HS163" s="316"/>
      <c r="HT163" s="316"/>
      <c r="HU163" s="316"/>
      <c r="HV163" s="316"/>
      <c r="HW163" s="316"/>
      <c r="HX163" s="316"/>
      <c r="HY163" s="316"/>
      <c r="HZ163" s="316"/>
      <c r="IA163" s="316"/>
      <c r="IB163" s="316"/>
      <c r="IC163" s="316"/>
      <c r="ID163" s="316"/>
      <c r="IE163" s="316"/>
      <c r="IF163" s="316"/>
      <c r="IG163" s="316"/>
      <c r="IH163" s="316"/>
      <c r="II163" s="316"/>
      <c r="IJ163" s="316"/>
      <c r="IK163" s="316"/>
      <c r="IL163" s="316"/>
      <c r="IM163" s="316"/>
      <c r="IN163" s="316"/>
      <c r="IO163" s="316"/>
      <c r="IP163" s="316"/>
      <c r="IQ163" s="316"/>
      <c r="IR163" s="316"/>
      <c r="IS163" s="316"/>
      <c r="IT163" s="316"/>
      <c r="IU163" s="316"/>
      <c r="IV163" s="316"/>
      <c r="IW163" s="316"/>
      <c r="IX163" s="316"/>
      <c r="IY163" s="316"/>
      <c r="IZ163" s="316"/>
      <c r="JA163" s="316"/>
      <c r="JB163" s="316"/>
      <c r="JC163" s="316"/>
      <c r="JD163" s="316"/>
      <c r="JE163" s="316"/>
      <c r="JF163" s="316"/>
      <c r="JG163" s="316"/>
      <c r="JH163" s="316"/>
      <c r="JI163" s="316"/>
      <c r="JJ163" s="316"/>
      <c r="JK163" s="316"/>
      <c r="JL163" s="316"/>
      <c r="JM163" s="316"/>
      <c r="JN163" s="316"/>
      <c r="JO163" s="316"/>
      <c r="JP163" s="316"/>
      <c r="JQ163" s="316"/>
      <c r="JR163" s="316"/>
      <c r="JS163" s="316"/>
      <c r="JT163" s="316"/>
      <c r="JU163" s="316"/>
      <c r="JV163" s="316"/>
      <c r="JW163" s="316"/>
      <c r="JX163" s="316"/>
      <c r="JY163" s="316"/>
      <c r="JZ163" s="316"/>
      <c r="KA163" s="316"/>
      <c r="KB163" s="316"/>
      <c r="KC163" s="316"/>
      <c r="KD163" s="316"/>
      <c r="KE163" s="316"/>
      <c r="KF163" s="316"/>
      <c r="KG163" s="316"/>
      <c r="KH163" s="316"/>
      <c r="KI163" s="316"/>
      <c r="KJ163" s="316"/>
      <c r="KK163" s="316"/>
      <c r="KL163" s="316"/>
      <c r="KM163" s="316"/>
      <c r="KN163" s="316"/>
      <c r="KO163" s="316"/>
      <c r="KP163" s="316"/>
      <c r="KQ163" s="316"/>
      <c r="KR163" s="316"/>
      <c r="KS163" s="316"/>
      <c r="KT163" s="316"/>
      <c r="KU163" s="316"/>
      <c r="KV163" s="316"/>
      <c r="KW163" s="316"/>
      <c r="KX163" s="316"/>
      <c r="KY163" s="316"/>
      <c r="KZ163" s="316"/>
      <c r="LA163" s="316"/>
      <c r="LB163" s="316"/>
      <c r="LC163" s="316"/>
      <c r="LD163" s="316"/>
      <c r="LE163" s="316"/>
      <c r="LF163" s="316"/>
      <c r="LG163" s="316"/>
      <c r="LH163" s="316"/>
      <c r="LI163" s="316"/>
    </row>
    <row r="164" spans="1:321">
      <c r="D164" s="72">
        <v>4415</v>
      </c>
      <c r="E164" s="76" t="s">
        <v>332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82">
        <v>512069.65000000014</v>
      </c>
      <c r="DW164" s="282">
        <v>520701.73</v>
      </c>
      <c r="DX164" s="282">
        <v>1302616.3999999997</v>
      </c>
      <c r="DY164" s="282">
        <v>711662.82</v>
      </c>
      <c r="DZ164" s="310"/>
      <c r="EB164" s="313"/>
      <c r="EC164" s="313"/>
      <c r="ED164" s="313"/>
      <c r="EE164" s="313"/>
      <c r="EF164" s="313"/>
      <c r="EG164" s="313"/>
      <c r="EH164" s="316"/>
      <c r="EI164" s="316"/>
      <c r="EJ164" s="316"/>
      <c r="EK164" s="316"/>
      <c r="EL164" s="316"/>
      <c r="EM164" s="316"/>
      <c r="EN164" s="316"/>
      <c r="EO164" s="316"/>
      <c r="EP164" s="316"/>
      <c r="EQ164" s="316"/>
      <c r="ER164" s="316"/>
      <c r="ES164" s="316"/>
      <c r="ET164" s="316"/>
      <c r="EU164" s="316"/>
      <c r="EV164" s="316"/>
      <c r="EW164" s="316"/>
      <c r="EX164" s="316"/>
      <c r="EY164" s="316"/>
      <c r="EZ164" s="316"/>
      <c r="FA164" s="316"/>
      <c r="FB164" s="316"/>
      <c r="FC164" s="316"/>
      <c r="FD164" s="316"/>
      <c r="FE164" s="316"/>
      <c r="FF164" s="316"/>
      <c r="FG164" s="316"/>
      <c r="FH164" s="316"/>
      <c r="FI164" s="316"/>
      <c r="FJ164" s="316"/>
      <c r="FK164" s="316"/>
      <c r="FL164" s="369"/>
      <c r="FM164" s="316"/>
      <c r="FN164" s="316"/>
      <c r="FO164" s="316"/>
      <c r="FP164" s="316"/>
      <c r="FQ164" s="316"/>
      <c r="FR164" s="316"/>
      <c r="FS164" s="316"/>
      <c r="FT164" s="316"/>
      <c r="FU164" s="316"/>
      <c r="FV164" s="316"/>
      <c r="FW164" s="316"/>
      <c r="FX164" s="316"/>
      <c r="FY164" s="316"/>
      <c r="FZ164" s="316"/>
      <c r="GA164" s="316"/>
      <c r="GB164" s="316"/>
      <c r="GC164" s="316"/>
      <c r="GD164" s="316"/>
      <c r="GF164" s="316"/>
      <c r="GG164" s="316"/>
      <c r="GH164" s="316"/>
      <c r="GI164" s="316"/>
      <c r="GJ164" s="316"/>
      <c r="GK164" s="316"/>
      <c r="GL164" s="316"/>
      <c r="GM164" s="316"/>
      <c r="GN164" s="316"/>
      <c r="GO164" s="316"/>
      <c r="GP164" s="316"/>
      <c r="GQ164" s="316"/>
      <c r="GR164" s="316"/>
      <c r="GS164" s="316"/>
      <c r="GT164" s="316"/>
      <c r="GU164" s="316"/>
      <c r="GV164" s="316"/>
      <c r="GW164" s="316"/>
      <c r="GX164" s="316"/>
      <c r="GY164" s="316"/>
      <c r="GZ164" s="316"/>
      <c r="HA164" s="316"/>
      <c r="HB164" s="316"/>
      <c r="HC164" s="316"/>
      <c r="HD164" s="316"/>
      <c r="HE164" s="316"/>
      <c r="HF164" s="316"/>
      <c r="HG164" s="316"/>
      <c r="HH164" s="316"/>
      <c r="HI164" s="316"/>
      <c r="HJ164" s="316"/>
      <c r="HK164" s="316"/>
      <c r="HL164" s="316"/>
      <c r="HM164" s="316"/>
      <c r="HN164" s="316"/>
      <c r="HO164" s="316"/>
      <c r="HP164" s="316"/>
      <c r="HQ164" s="316"/>
      <c r="HR164" s="316"/>
      <c r="HS164" s="316"/>
      <c r="HT164" s="316"/>
      <c r="HU164" s="316"/>
      <c r="HV164" s="316"/>
      <c r="HW164" s="316"/>
      <c r="HX164" s="316"/>
      <c r="HY164" s="316"/>
      <c r="HZ164" s="316"/>
      <c r="IA164" s="316"/>
      <c r="IB164" s="316"/>
      <c r="IC164" s="316"/>
      <c r="ID164" s="316"/>
      <c r="IE164" s="316"/>
      <c r="IF164" s="316"/>
      <c r="IG164" s="316"/>
      <c r="IH164" s="316"/>
      <c r="II164" s="316"/>
      <c r="IJ164" s="316"/>
      <c r="IK164" s="316"/>
      <c r="IL164" s="316"/>
      <c r="IM164" s="316"/>
      <c r="IN164" s="316"/>
      <c r="IO164" s="316"/>
      <c r="IP164" s="316"/>
      <c r="IQ164" s="316"/>
      <c r="IR164" s="316"/>
      <c r="IS164" s="316"/>
      <c r="IT164" s="316"/>
      <c r="IU164" s="316"/>
      <c r="IV164" s="316"/>
      <c r="IW164" s="316"/>
      <c r="IX164" s="316"/>
      <c r="IY164" s="316"/>
      <c r="IZ164" s="316"/>
      <c r="JA164" s="316"/>
      <c r="JB164" s="316"/>
      <c r="JC164" s="316"/>
      <c r="JD164" s="316"/>
      <c r="JE164" s="316"/>
      <c r="JF164" s="316"/>
      <c r="JG164" s="316"/>
      <c r="JH164" s="316"/>
      <c r="JI164" s="316"/>
      <c r="JJ164" s="316"/>
      <c r="JK164" s="316"/>
      <c r="JL164" s="316"/>
      <c r="JM164" s="316"/>
      <c r="JN164" s="316"/>
      <c r="JO164" s="316"/>
      <c r="JP164" s="316"/>
      <c r="JQ164" s="316"/>
      <c r="JR164" s="316"/>
      <c r="JS164" s="316"/>
      <c r="JT164" s="316"/>
      <c r="JU164" s="316"/>
      <c r="JV164" s="316"/>
      <c r="JW164" s="316"/>
      <c r="JX164" s="316"/>
      <c r="JY164" s="316"/>
      <c r="JZ164" s="316"/>
      <c r="KA164" s="316"/>
      <c r="KB164" s="316"/>
      <c r="KC164" s="316"/>
      <c r="KD164" s="316"/>
      <c r="KE164" s="316"/>
      <c r="KF164" s="316"/>
      <c r="KG164" s="316"/>
      <c r="KH164" s="316"/>
      <c r="KI164" s="316"/>
      <c r="KJ164" s="316"/>
      <c r="KK164" s="316"/>
      <c r="KL164" s="316"/>
      <c r="KM164" s="316"/>
      <c r="KN164" s="316"/>
      <c r="KO164" s="316"/>
      <c r="KP164" s="316"/>
      <c r="KQ164" s="316"/>
      <c r="KR164" s="316"/>
      <c r="KS164" s="316"/>
      <c r="KT164" s="316"/>
      <c r="KU164" s="316"/>
      <c r="KV164" s="316"/>
      <c r="KW164" s="316"/>
      <c r="KX164" s="316"/>
      <c r="KY164" s="316"/>
      <c r="KZ164" s="316"/>
      <c r="LA164" s="316"/>
      <c r="LB164" s="316"/>
      <c r="LC164" s="316"/>
      <c r="LD164" s="316"/>
      <c r="LE164" s="316"/>
      <c r="LF164" s="316"/>
      <c r="LG164" s="316"/>
      <c r="LH164" s="316"/>
      <c r="LI164" s="316"/>
    </row>
    <row r="165" spans="1:321">
      <c r="D165" s="72">
        <v>4416</v>
      </c>
      <c r="E165" s="76" t="s">
        <v>334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82">
        <v>49037.54</v>
      </c>
      <c r="DW165" s="282">
        <v>18864.77</v>
      </c>
      <c r="DX165" s="282">
        <v>212564.91999999998</v>
      </c>
      <c r="DY165" s="282">
        <v>202782.17</v>
      </c>
      <c r="DZ165" s="310"/>
      <c r="EB165" s="313"/>
      <c r="EC165" s="313"/>
      <c r="ED165" s="313"/>
      <c r="EE165" s="313"/>
      <c r="EF165" s="313"/>
      <c r="EG165" s="313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69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J165" s="316"/>
      <c r="HK165" s="316"/>
      <c r="HL165" s="316"/>
      <c r="HM165" s="316"/>
      <c r="HN165" s="316"/>
      <c r="HO165" s="316"/>
      <c r="HP165" s="316"/>
      <c r="HQ165" s="316"/>
      <c r="HR165" s="316"/>
      <c r="HS165" s="316"/>
      <c r="HT165" s="316"/>
      <c r="HU165" s="316"/>
      <c r="HV165" s="316"/>
      <c r="HW165" s="316"/>
      <c r="HX165" s="316"/>
      <c r="HY165" s="316"/>
      <c r="HZ165" s="316"/>
      <c r="IA165" s="316"/>
      <c r="IB165" s="316"/>
      <c r="IC165" s="316"/>
      <c r="ID165" s="316"/>
      <c r="IE165" s="316"/>
      <c r="IF165" s="316"/>
      <c r="IG165" s="316"/>
      <c r="IH165" s="316"/>
      <c r="II165" s="316"/>
      <c r="IJ165" s="316"/>
      <c r="IK165" s="316"/>
      <c r="IL165" s="316"/>
      <c r="IM165" s="316"/>
      <c r="IN165" s="316"/>
      <c r="IO165" s="316"/>
      <c r="IP165" s="316"/>
      <c r="IQ165" s="316"/>
      <c r="IR165" s="316"/>
      <c r="IS165" s="316"/>
      <c r="IT165" s="316"/>
      <c r="IU165" s="316"/>
      <c r="IV165" s="316"/>
      <c r="IW165" s="316"/>
      <c r="IX165" s="316"/>
      <c r="IY165" s="316"/>
      <c r="IZ165" s="316"/>
      <c r="JA165" s="316"/>
      <c r="JB165" s="316"/>
      <c r="JC165" s="316"/>
      <c r="JD165" s="316"/>
      <c r="JE165" s="316"/>
      <c r="JF165" s="316"/>
      <c r="JG165" s="316"/>
      <c r="JH165" s="316"/>
      <c r="JI165" s="316"/>
      <c r="JJ165" s="316"/>
      <c r="JK165" s="316"/>
      <c r="JL165" s="316"/>
      <c r="JM165" s="316"/>
      <c r="JN165" s="316"/>
      <c r="JO165" s="316"/>
      <c r="JP165" s="316"/>
      <c r="JQ165" s="316"/>
      <c r="JR165" s="316"/>
      <c r="JS165" s="316"/>
      <c r="JT165" s="316"/>
      <c r="JU165" s="316"/>
      <c r="JV165" s="316"/>
      <c r="JW165" s="316"/>
      <c r="JX165" s="316"/>
      <c r="JY165" s="316"/>
      <c r="JZ165" s="316"/>
      <c r="KA165" s="316"/>
      <c r="KB165" s="316"/>
      <c r="KC165" s="316"/>
      <c r="KD165" s="316"/>
      <c r="KE165" s="316"/>
      <c r="KF165" s="316"/>
      <c r="KG165" s="316"/>
      <c r="KH165" s="316"/>
      <c r="KI165" s="316"/>
      <c r="KJ165" s="316"/>
      <c r="KK165" s="316"/>
      <c r="KL165" s="316"/>
      <c r="KM165" s="316"/>
      <c r="KN165" s="316"/>
      <c r="KO165" s="316"/>
      <c r="KP165" s="316"/>
      <c r="KQ165" s="316"/>
      <c r="KR165" s="316"/>
      <c r="KS165" s="316"/>
      <c r="KT165" s="316"/>
      <c r="KU165" s="316"/>
      <c r="KV165" s="316"/>
      <c r="KW165" s="316"/>
      <c r="KX165" s="316"/>
      <c r="KY165" s="316"/>
      <c r="KZ165" s="316"/>
      <c r="LA165" s="316"/>
      <c r="LB165" s="316"/>
      <c r="LC165" s="316"/>
      <c r="LD165" s="316"/>
      <c r="LE165" s="316"/>
      <c r="LF165" s="316"/>
      <c r="LG165" s="316"/>
      <c r="LH165" s="316"/>
      <c r="LI165" s="316"/>
    </row>
    <row r="166" spans="1:321">
      <c r="D166" s="72">
        <v>4417</v>
      </c>
      <c r="E166" s="76" t="s">
        <v>336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82">
        <v>0</v>
      </c>
      <c r="DW166" s="282">
        <v>5521.03</v>
      </c>
      <c r="DX166" s="282">
        <v>14250.009999999998</v>
      </c>
      <c r="DY166" s="282">
        <v>6606.45</v>
      </c>
      <c r="DZ166" s="310"/>
      <c r="EB166" s="313"/>
      <c r="EC166" s="313"/>
      <c r="ED166" s="313"/>
      <c r="EE166" s="313"/>
      <c r="EF166" s="313"/>
      <c r="EG166" s="313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69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C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</row>
    <row r="167" spans="1:321" ht="30">
      <c r="D167" s="72">
        <v>4418</v>
      </c>
      <c r="E167" s="76" t="s">
        <v>338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82">
        <v>0</v>
      </c>
      <c r="DW167" s="282">
        <v>0</v>
      </c>
      <c r="DX167" s="282">
        <v>0</v>
      </c>
      <c r="DY167" s="282">
        <v>0</v>
      </c>
      <c r="DZ167" s="310"/>
      <c r="EB167" s="313"/>
      <c r="EC167" s="313"/>
      <c r="ED167" s="313"/>
      <c r="EE167" s="313"/>
      <c r="EF167" s="313"/>
      <c r="EG167" s="313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>
        <v>68939595.359999999</v>
      </c>
      <c r="EY167" s="316"/>
      <c r="EZ167" s="316"/>
      <c r="FA167" s="316"/>
      <c r="FB167" s="316"/>
      <c r="FC167" s="316"/>
      <c r="FD167" s="316"/>
      <c r="FE167" s="316">
        <v>305701.3</v>
      </c>
      <c r="FF167" s="316"/>
      <c r="FG167" s="316">
        <v>35272.089999999997</v>
      </c>
      <c r="FH167" s="316"/>
      <c r="FI167" s="316">
        <v>39948396.369999997</v>
      </c>
      <c r="FJ167" s="316"/>
      <c r="FK167" s="316"/>
      <c r="FL167" s="369"/>
      <c r="FM167" s="316"/>
      <c r="FN167" s="316"/>
      <c r="FO167" s="316"/>
      <c r="FP167" s="316">
        <v>14495201.140000001</v>
      </c>
      <c r="FQ167" s="316">
        <v>2849828.78</v>
      </c>
      <c r="FR167" s="316"/>
      <c r="FS167" s="316"/>
      <c r="FT167" s="316"/>
      <c r="FU167" s="316"/>
      <c r="FV167" s="316"/>
      <c r="FW167" s="316"/>
      <c r="FX167" s="316"/>
      <c r="FY167" s="316"/>
      <c r="FZ167" s="316"/>
      <c r="GA167" s="316"/>
      <c r="GB167" s="316"/>
      <c r="GC167" s="316"/>
      <c r="GD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C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</row>
    <row r="168" spans="1:321">
      <c r="D168" s="72">
        <v>4419</v>
      </c>
      <c r="E168" s="76" t="s">
        <v>340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82">
        <v>0</v>
      </c>
      <c r="DW168" s="282">
        <v>0</v>
      </c>
      <c r="DX168" s="282">
        <v>0</v>
      </c>
      <c r="DY168" s="282">
        <v>0</v>
      </c>
      <c r="DZ168" s="310"/>
      <c r="EB168" s="313"/>
      <c r="EC168" s="313"/>
      <c r="ED168" s="313"/>
      <c r="EE168" s="313"/>
      <c r="EF168" s="313"/>
      <c r="EG168" s="313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69"/>
      <c r="FM168" s="316"/>
      <c r="FN168" s="316"/>
      <c r="FO168" s="316"/>
      <c r="FP168" s="316"/>
      <c r="FQ168" s="316"/>
      <c r="FR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</row>
    <row r="169" spans="1:321">
      <c r="A169" s="72" t="s">
        <v>94</v>
      </c>
      <c r="B169" s="72">
        <v>45</v>
      </c>
      <c r="E169" s="76" t="s">
        <v>342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82">
        <v>138166.66999999998</v>
      </c>
      <c r="DW169" s="282">
        <v>292960</v>
      </c>
      <c r="DX169" s="282">
        <v>160000</v>
      </c>
      <c r="DY169" s="282">
        <v>409078</v>
      </c>
      <c r="DZ169" s="310">
        <v>300594</v>
      </c>
      <c r="EA169" s="310">
        <v>60000</v>
      </c>
      <c r="EB169" s="310">
        <v>190000</v>
      </c>
      <c r="EC169" s="320">
        <v>20000</v>
      </c>
      <c r="ED169" s="313">
        <v>290795</v>
      </c>
      <c r="EE169" s="313">
        <v>100940</v>
      </c>
      <c r="EF169" s="313">
        <v>14820.1</v>
      </c>
      <c r="EG169" s="313">
        <v>890745.53</v>
      </c>
      <c r="EH169" s="316">
        <v>0</v>
      </c>
      <c r="EI169" s="316">
        <v>285802</v>
      </c>
      <c r="EJ169" s="316">
        <v>0</v>
      </c>
      <c r="EK169" s="316">
        <v>294172</v>
      </c>
      <c r="EL169" s="316">
        <v>40272</v>
      </c>
      <c r="EM169" s="316">
        <v>468970.67</v>
      </c>
      <c r="EN169" s="316">
        <v>0</v>
      </c>
      <c r="EO169" s="316">
        <v>40000</v>
      </c>
      <c r="EP169" s="316">
        <v>15000</v>
      </c>
      <c r="EQ169" s="316">
        <v>691995.33</v>
      </c>
      <c r="ER169" s="316">
        <v>70920.759999999995</v>
      </c>
      <c r="ES169" s="316"/>
      <c r="ET169" s="316">
        <v>5000</v>
      </c>
      <c r="EU169" s="316">
        <v>380906.62</v>
      </c>
      <c r="EV169" s="316">
        <v>0</v>
      </c>
      <c r="EW169" s="316">
        <v>285264</v>
      </c>
      <c r="EX169" s="316">
        <v>278222</v>
      </c>
      <c r="EY169" s="316">
        <v>285000.05</v>
      </c>
      <c r="EZ169" s="316">
        <v>236298.33</v>
      </c>
      <c r="FA169" s="316">
        <v>114200</v>
      </c>
      <c r="FB169" s="316">
        <v>359390</v>
      </c>
      <c r="FC169" s="316">
        <v>80000</v>
      </c>
      <c r="FD169" s="316">
        <v>305000</v>
      </c>
      <c r="FE169" s="316">
        <v>2267088</v>
      </c>
      <c r="FF169" s="316"/>
      <c r="FG169" s="316"/>
      <c r="FH169" s="316"/>
      <c r="FI169" s="316"/>
      <c r="FJ169" s="316"/>
      <c r="FK169" s="316"/>
      <c r="FL169" s="369"/>
      <c r="FM169" s="316"/>
      <c r="FN169" s="316"/>
      <c r="FO169" s="316"/>
      <c r="FP169" s="316"/>
      <c r="FQ169" s="316"/>
      <c r="FR169" s="316"/>
      <c r="FS169" s="316">
        <v>277634</v>
      </c>
      <c r="FT169" s="316"/>
      <c r="FU169" s="316">
        <v>268014</v>
      </c>
      <c r="FV169" s="316">
        <v>5000</v>
      </c>
      <c r="FW169" s="316">
        <v>269846</v>
      </c>
      <c r="FX169" s="316">
        <v>97</v>
      </c>
      <c r="FY169" s="316"/>
      <c r="FZ169" s="316"/>
      <c r="GA169" s="316"/>
      <c r="GB169" s="316"/>
      <c r="GC169" s="316"/>
      <c r="GD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C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</row>
    <row r="170" spans="1:321">
      <c r="C170" s="72">
        <v>451</v>
      </c>
      <c r="D170" s="72">
        <v>451</v>
      </c>
      <c r="E170" s="76" t="s">
        <v>115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82">
        <v>138166.66999999998</v>
      </c>
      <c r="DW170" s="282">
        <v>292960</v>
      </c>
      <c r="DX170" s="282">
        <v>160000</v>
      </c>
      <c r="DY170" s="282">
        <v>409078</v>
      </c>
      <c r="DZ170" s="310">
        <v>300594</v>
      </c>
      <c r="EA170" s="310">
        <v>60000</v>
      </c>
      <c r="EB170" s="310">
        <v>190000</v>
      </c>
      <c r="EC170" s="320">
        <v>20000</v>
      </c>
      <c r="ED170" s="313">
        <v>290795</v>
      </c>
      <c r="EE170" s="313">
        <v>100940</v>
      </c>
      <c r="EF170" s="313">
        <v>14820.1</v>
      </c>
      <c r="EG170" s="313">
        <v>890745.53</v>
      </c>
      <c r="EH170" s="316">
        <v>0</v>
      </c>
      <c r="EI170" s="316">
        <v>285802</v>
      </c>
      <c r="EJ170" s="316">
        <v>0</v>
      </c>
      <c r="EK170" s="316">
        <v>294172</v>
      </c>
      <c r="EL170" s="316">
        <v>40272</v>
      </c>
      <c r="EM170" s="316">
        <v>468970.67</v>
      </c>
      <c r="EN170" s="316">
        <v>0</v>
      </c>
      <c r="EO170" s="316">
        <v>40000</v>
      </c>
      <c r="EP170" s="316">
        <v>15000</v>
      </c>
      <c r="EQ170" s="316">
        <v>691995.33</v>
      </c>
      <c r="ER170" s="316">
        <v>70920.759999999995</v>
      </c>
      <c r="ES170" s="316">
        <v>2950278</v>
      </c>
      <c r="ET170" s="316">
        <v>5000</v>
      </c>
      <c r="EU170" s="316">
        <v>380906.62</v>
      </c>
      <c r="EV170" s="316">
        <v>0</v>
      </c>
      <c r="EW170" s="316">
        <v>285264</v>
      </c>
      <c r="EX170" s="316">
        <v>278222</v>
      </c>
      <c r="EY170" s="316">
        <v>285000.05</v>
      </c>
      <c r="EZ170" s="316">
        <v>236298.33</v>
      </c>
      <c r="FA170" s="316">
        <v>114200</v>
      </c>
      <c r="FB170" s="316">
        <v>359390</v>
      </c>
      <c r="FC170" s="316">
        <v>80000</v>
      </c>
      <c r="FD170" s="316">
        <v>305000</v>
      </c>
      <c r="FE170" s="316">
        <v>2267088</v>
      </c>
      <c r="FF170" s="316"/>
      <c r="FG170" s="316">
        <v>272323.98</v>
      </c>
      <c r="FH170" s="316">
        <v>30000</v>
      </c>
      <c r="FI170" s="316">
        <v>384534</v>
      </c>
      <c r="FJ170" s="316">
        <v>260000</v>
      </c>
      <c r="FK170" s="316">
        <v>358750</v>
      </c>
      <c r="FL170" s="368">
        <v>335000</v>
      </c>
      <c r="FM170" s="316">
        <v>145000</v>
      </c>
      <c r="FN170" s="316">
        <v>298894</v>
      </c>
      <c r="FO170" s="316">
        <v>10000</v>
      </c>
      <c r="FP170" s="316">
        <v>200000</v>
      </c>
      <c r="FQ170" s="316">
        <v>882434</v>
      </c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C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</row>
    <row r="171" spans="1:321" ht="30">
      <c r="D171" s="72">
        <v>4511</v>
      </c>
      <c r="E171" s="76" t="s">
        <v>344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82">
        <v>0</v>
      </c>
      <c r="DW171" s="282">
        <v>0</v>
      </c>
      <c r="DX171" s="282">
        <v>0</v>
      </c>
      <c r="DY171" s="282">
        <v>0</v>
      </c>
      <c r="DZ171" s="310"/>
      <c r="EB171" s="313"/>
      <c r="EC171" s="313"/>
      <c r="ED171" s="313"/>
      <c r="EE171" s="313"/>
      <c r="EF171" s="313"/>
      <c r="EG171" s="313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69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C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</row>
    <row r="172" spans="1:321" ht="30">
      <c r="D172" s="72">
        <v>4512</v>
      </c>
      <c r="E172" s="76" t="s">
        <v>346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82">
        <v>0</v>
      </c>
      <c r="DW172" s="282">
        <v>0</v>
      </c>
      <c r="DX172" s="282">
        <v>0</v>
      </c>
      <c r="DY172" s="282">
        <v>0</v>
      </c>
      <c r="DZ172" s="310"/>
      <c r="EB172" s="313"/>
      <c r="EC172" s="313"/>
      <c r="ED172" s="313"/>
      <c r="EE172" s="313"/>
      <c r="EF172" s="313"/>
      <c r="EG172" s="313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69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C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</row>
    <row r="173" spans="1:321">
      <c r="D173" s="72">
        <v>4513</v>
      </c>
      <c r="E173" s="76" t="s">
        <v>348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82">
        <v>0</v>
      </c>
      <c r="DW173" s="282">
        <v>292960</v>
      </c>
      <c r="DX173" s="282">
        <v>0</v>
      </c>
      <c r="DY173" s="282">
        <v>291078</v>
      </c>
      <c r="DZ173" s="310">
        <v>290594</v>
      </c>
      <c r="EB173" s="313"/>
      <c r="EC173" s="313"/>
      <c r="ED173" s="313"/>
      <c r="EE173" s="313"/>
      <c r="EF173" s="313"/>
      <c r="EG173" s="313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69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C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</row>
    <row r="174" spans="1:321" ht="45">
      <c r="D174" s="72">
        <v>4514</v>
      </c>
      <c r="E174" s="76" t="s">
        <v>350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82">
        <v>0</v>
      </c>
      <c r="DW174" s="282">
        <v>0</v>
      </c>
      <c r="DX174" s="282">
        <v>0</v>
      </c>
      <c r="DY174" s="282">
        <v>0</v>
      </c>
      <c r="DZ174" s="310"/>
      <c r="EB174" s="313"/>
      <c r="EC174" s="313"/>
      <c r="ED174" s="313"/>
      <c r="EE174" s="313"/>
      <c r="EF174" s="313"/>
      <c r="EG174" s="313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69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C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</row>
    <row r="175" spans="1:321">
      <c r="D175" s="72">
        <v>4515</v>
      </c>
      <c r="E175" s="76" t="s">
        <v>352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82">
        <v>138166.66999999998</v>
      </c>
      <c r="DW175" s="282">
        <v>0</v>
      </c>
      <c r="DX175" s="282">
        <v>160000</v>
      </c>
      <c r="DY175" s="282">
        <v>118000</v>
      </c>
      <c r="DZ175" s="310">
        <v>10000</v>
      </c>
      <c r="EB175" s="313"/>
      <c r="EC175" s="313"/>
      <c r="ED175" s="313"/>
      <c r="EE175" s="313"/>
      <c r="EF175" s="313"/>
      <c r="EG175" s="313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>
        <v>80000</v>
      </c>
      <c r="FL175" s="369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C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</row>
    <row r="176" spans="1:321">
      <c r="A176" s="72" t="s">
        <v>94</v>
      </c>
      <c r="B176" s="72">
        <v>46</v>
      </c>
      <c r="E176" s="76" t="s">
        <v>354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82">
        <v>16619750.74</v>
      </c>
      <c r="DW176" s="282">
        <v>1379235.0899999999</v>
      </c>
      <c r="DX176" s="282">
        <v>23229015.260000002</v>
      </c>
      <c r="DY176" s="282">
        <v>8252837.79</v>
      </c>
      <c r="DZ176" s="310"/>
      <c r="EB176" s="313"/>
      <c r="EC176" s="320">
        <v>30149651.920000002</v>
      </c>
      <c r="ED176" s="313"/>
      <c r="EE176" s="313"/>
      <c r="EF176" s="313"/>
      <c r="EG176" s="313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>
        <v>27871672.789999999</v>
      </c>
      <c r="EU176" s="316">
        <v>56704926.840000004</v>
      </c>
      <c r="EV176" s="316">
        <v>21093802.77</v>
      </c>
      <c r="EW176" s="316">
        <v>22441147.859999999</v>
      </c>
      <c r="EX176" s="316">
        <v>16011539.029999999</v>
      </c>
      <c r="EY176" s="316"/>
      <c r="EZ176" s="316"/>
      <c r="FA176" s="316">
        <v>40542466.609999999</v>
      </c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69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C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</row>
    <row r="177" spans="1:321">
      <c r="C177" s="72">
        <v>461</v>
      </c>
      <c r="D177" s="72">
        <v>461</v>
      </c>
      <c r="E177" s="76" t="s">
        <v>356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82">
        <v>16619750.74</v>
      </c>
      <c r="DW177" s="282">
        <v>1379235.0899999999</v>
      </c>
      <c r="DX177" s="282">
        <v>23229015.260000002</v>
      </c>
      <c r="DY177" s="282">
        <v>8252837.79</v>
      </c>
      <c r="DZ177" s="310"/>
      <c r="EB177" s="313"/>
      <c r="EC177" s="320">
        <v>26917709.039999999</v>
      </c>
      <c r="ED177" s="313"/>
      <c r="EE177" s="313"/>
      <c r="EF177" s="313"/>
      <c r="EG177" s="313"/>
      <c r="ET177" s="316">
        <v>26200164.98</v>
      </c>
      <c r="EU177" s="316">
        <v>54488971.759999998</v>
      </c>
      <c r="EV177" s="316">
        <v>19066024.489999998</v>
      </c>
      <c r="EW177" s="316">
        <v>19981471.989999998</v>
      </c>
      <c r="EX177" s="316">
        <v>14760695.76</v>
      </c>
      <c r="EY177" s="316"/>
      <c r="EZ177" s="316"/>
      <c r="FA177" s="316">
        <v>39580105.140000001</v>
      </c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69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C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</row>
    <row r="178" spans="1:321" ht="30">
      <c r="D178" s="72">
        <v>4611</v>
      </c>
      <c r="E178" s="76" t="s">
        <v>357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82">
        <v>16586331.92</v>
      </c>
      <c r="DW178" s="282">
        <v>40102784.689999998</v>
      </c>
      <c r="DX178" s="282">
        <v>34153922.979999997</v>
      </c>
      <c r="DY178" s="282">
        <v>11303919.65</v>
      </c>
      <c r="DZ178" s="308">
        <v>104634.18</v>
      </c>
      <c r="EA178" s="308">
        <v>7652930.54</v>
      </c>
      <c r="EB178" s="313">
        <v>17783759.899999999</v>
      </c>
      <c r="EC178" s="321">
        <v>65876428.729999997</v>
      </c>
      <c r="ED178" s="313">
        <v>9291204.8200000003</v>
      </c>
      <c r="EE178" s="313">
        <v>13507697.57</v>
      </c>
      <c r="EF178" s="313">
        <v>108168.99</v>
      </c>
      <c r="EG178" s="313">
        <v>8974836.0099999998</v>
      </c>
      <c r="EH178" s="316">
        <v>16509330.02</v>
      </c>
      <c r="EI178" s="316">
        <v>40459986.270000003</v>
      </c>
      <c r="EJ178" s="316">
        <v>28547623.149999999</v>
      </c>
      <c r="EK178" s="316">
        <v>111178.77</v>
      </c>
      <c r="EL178" s="316">
        <v>861846.67</v>
      </c>
      <c r="EM178" s="316">
        <v>18678429.690000001</v>
      </c>
      <c r="EN178" s="316">
        <v>25930516.890000001</v>
      </c>
      <c r="EO178" s="316">
        <v>65870871.859999999</v>
      </c>
      <c r="EP178" s="316">
        <v>8684013.8599999994</v>
      </c>
      <c r="EQ178" s="316">
        <v>2314998.5699999998</v>
      </c>
      <c r="ER178" s="316">
        <v>865501.84</v>
      </c>
      <c r="ES178" s="316">
        <v>17178358.239999998</v>
      </c>
      <c r="ET178" s="316">
        <v>24566746.16</v>
      </c>
      <c r="EU178" s="316">
        <v>50952373.509999998</v>
      </c>
      <c r="EV178" s="316">
        <v>7051404.0099999998</v>
      </c>
      <c r="EW178" s="316">
        <v>2231658.5099999998</v>
      </c>
      <c r="EX178" s="316">
        <v>831498.83</v>
      </c>
      <c r="EY178" s="316">
        <v>4420027.8</v>
      </c>
      <c r="EZ178" s="316">
        <v>42332347.200000003</v>
      </c>
      <c r="FA178" s="316">
        <v>95932773.739999995</v>
      </c>
      <c r="FB178" s="316">
        <v>1208382.96</v>
      </c>
      <c r="FC178" s="316">
        <v>2260146.02</v>
      </c>
      <c r="FD178" s="316">
        <v>834069.65</v>
      </c>
      <c r="FE178" s="316">
        <v>2202164.71</v>
      </c>
      <c r="FF178" s="316">
        <v>18084948.579999998</v>
      </c>
      <c r="FG178" s="316">
        <v>64835364.859999999</v>
      </c>
      <c r="FH178" s="316">
        <v>1062241.2</v>
      </c>
      <c r="FI178" s="316">
        <v>2291816.1800000002</v>
      </c>
      <c r="FJ178" s="316">
        <v>5836708.6600000001</v>
      </c>
      <c r="FK178" s="316">
        <v>1304074.52</v>
      </c>
      <c r="FL178" s="368">
        <v>18837613.199999999</v>
      </c>
      <c r="FM178" s="316">
        <v>54838105.140000001</v>
      </c>
      <c r="FN178" s="316">
        <v>1831381.37</v>
      </c>
      <c r="FO178" s="316">
        <v>6571880.8899999997</v>
      </c>
      <c r="FP178" s="316">
        <v>839474.95</v>
      </c>
      <c r="FQ178" s="316">
        <v>2081948.73</v>
      </c>
      <c r="FR178" s="316">
        <v>23090399.57</v>
      </c>
      <c r="FS178" s="316">
        <v>54840868.399999999</v>
      </c>
      <c r="FT178" s="316">
        <v>1854849.15</v>
      </c>
      <c r="FU178" s="316">
        <v>1603895.49</v>
      </c>
      <c r="FV178" s="316">
        <v>1842278.41</v>
      </c>
      <c r="FW178" s="316">
        <v>2108350.36</v>
      </c>
      <c r="FX178" s="316">
        <v>14993230.529999999</v>
      </c>
      <c r="FY178" s="316"/>
      <c r="FZ178" s="316"/>
      <c r="GA178" s="316"/>
      <c r="GB178" s="316"/>
      <c r="GC178" s="316"/>
      <c r="GD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C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</row>
    <row r="179" spans="1:321" ht="30">
      <c r="D179" s="72">
        <v>4612</v>
      </c>
      <c r="E179" s="76" t="s">
        <v>359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82">
        <v>16433418.82</v>
      </c>
      <c r="DW179" s="282">
        <v>1276450.3999999999</v>
      </c>
      <c r="DX179" s="282">
        <v>12225107.449999999</v>
      </c>
      <c r="DY179" s="282">
        <v>179944918.13999999</v>
      </c>
      <c r="DZ179" s="310">
        <v>4911459.87</v>
      </c>
      <c r="EA179" s="314">
        <v>21164551.23</v>
      </c>
      <c r="EB179" s="313">
        <v>24633418.82</v>
      </c>
      <c r="EC179" s="321">
        <v>1391280.31</v>
      </c>
      <c r="ED179" s="313">
        <v>12961164.189999999</v>
      </c>
      <c r="EE179" s="313">
        <v>4513519.3899999997</v>
      </c>
      <c r="EF179" s="313">
        <v>5916393.0599999996</v>
      </c>
      <c r="EG179" s="313">
        <v>22297884.649999999</v>
      </c>
      <c r="EH179" s="316">
        <v>1802308.17</v>
      </c>
      <c r="EI179" s="316">
        <v>1892608.13</v>
      </c>
      <c r="EJ179" s="316">
        <v>7944436.3899999997</v>
      </c>
      <c r="EK179" s="316">
        <v>65321070.240000002</v>
      </c>
      <c r="EL179" s="316">
        <v>5208332.1500000004</v>
      </c>
      <c r="EM179" s="316">
        <v>11220533.199999999</v>
      </c>
      <c r="EN179" s="316">
        <v>9633419.2899999991</v>
      </c>
      <c r="EO179" s="316">
        <v>2539646.15</v>
      </c>
      <c r="EP179" s="316">
        <v>4390481.9000000004</v>
      </c>
      <c r="EQ179" s="316">
        <v>4884517.4000000004</v>
      </c>
      <c r="ER179" s="316">
        <v>6156717.2599999998</v>
      </c>
      <c r="ES179" s="316">
        <v>11593842.74</v>
      </c>
      <c r="ET179" s="316">
        <v>1633418.82</v>
      </c>
      <c r="EU179" s="316">
        <v>3536598.25</v>
      </c>
      <c r="EV179" s="316">
        <v>12014620.48</v>
      </c>
      <c r="EW179" s="316">
        <v>380100813.48000002</v>
      </c>
      <c r="EX179" s="316">
        <v>13929196.93</v>
      </c>
      <c r="EY179" s="316">
        <v>8509523.0099999998</v>
      </c>
      <c r="EZ179" s="316">
        <v>1633418.82</v>
      </c>
      <c r="FA179" s="316">
        <v>2647331.4</v>
      </c>
      <c r="FB179" s="316">
        <v>16215322.939999999</v>
      </c>
      <c r="FC179" s="316">
        <v>3771846.45</v>
      </c>
      <c r="FD179" s="316">
        <v>8756253.1600000001</v>
      </c>
      <c r="FE179" s="316">
        <v>8709523.0700000003</v>
      </c>
      <c r="FF179" s="316">
        <v>1433418.82</v>
      </c>
      <c r="FG179" s="316">
        <v>2530058.2599999998</v>
      </c>
      <c r="FH179" s="316">
        <v>16724343.27</v>
      </c>
      <c r="FI179" s="316">
        <v>16010234.699999999</v>
      </c>
      <c r="FJ179" s="316">
        <v>177846023.16</v>
      </c>
      <c r="FK179" s="316">
        <v>9790699.6799999997</v>
      </c>
      <c r="FL179" s="368">
        <v>61633418.82</v>
      </c>
      <c r="FM179" s="316">
        <v>2917512.03</v>
      </c>
      <c r="FN179" s="316">
        <v>16057936.98</v>
      </c>
      <c r="FO179" s="316">
        <v>4520498.25</v>
      </c>
      <c r="FP179" s="316">
        <v>9323019.1699999999</v>
      </c>
      <c r="FQ179" s="316">
        <v>10138531.67</v>
      </c>
      <c r="FR179" s="316">
        <v>1435793.71</v>
      </c>
      <c r="FS179" s="316">
        <v>10524954.35</v>
      </c>
      <c r="FT179" s="316">
        <v>330204648.48000002</v>
      </c>
      <c r="FU179" s="316">
        <v>15609634.58</v>
      </c>
      <c r="FV179" s="316">
        <v>9553316.6400000006</v>
      </c>
      <c r="FW179" s="316">
        <v>9938531.6699999999</v>
      </c>
      <c r="FX179" s="316">
        <v>1633418.82</v>
      </c>
      <c r="FY179" s="316"/>
      <c r="FZ179" s="316"/>
      <c r="GA179" s="316"/>
      <c r="GB179" s="316"/>
      <c r="GC179" s="316"/>
      <c r="GD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C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</row>
    <row r="180" spans="1:321">
      <c r="C180" s="72">
        <v>462</v>
      </c>
      <c r="D180" s="72">
        <v>462</v>
      </c>
      <c r="E180" s="76" t="s">
        <v>361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82">
        <v>0</v>
      </c>
      <c r="DW180" s="282">
        <v>0</v>
      </c>
      <c r="DX180" s="282">
        <v>0</v>
      </c>
      <c r="DY180" s="282">
        <v>0</v>
      </c>
      <c r="DZ180" s="310"/>
      <c r="EB180" s="313"/>
      <c r="EC180" s="313"/>
      <c r="ED180" s="313"/>
      <c r="EE180" s="313"/>
      <c r="EF180" s="313"/>
      <c r="EG180" s="313"/>
      <c r="EH180" s="316"/>
      <c r="EI180" s="316"/>
      <c r="EJ180" s="316"/>
      <c r="EK180" s="316"/>
      <c r="EL180" s="316"/>
      <c r="EM180" s="316"/>
      <c r="EN180" s="316"/>
      <c r="EO180" s="316"/>
      <c r="EP180" s="316"/>
      <c r="EQ180" s="316"/>
      <c r="ER180" s="316"/>
      <c r="ES180" s="316"/>
      <c r="ET180" s="316"/>
      <c r="EU180" s="316"/>
      <c r="EV180" s="316"/>
      <c r="EW180" s="316"/>
      <c r="EX180" s="316"/>
      <c r="EY180" s="316"/>
      <c r="EZ180" s="316"/>
      <c r="FA180" s="316"/>
      <c r="FB180" s="316"/>
      <c r="FC180" s="316"/>
      <c r="FD180" s="316"/>
      <c r="FE180" s="316"/>
      <c r="FF180" s="316">
        <v>2253720.0299999998</v>
      </c>
      <c r="FG180" s="316">
        <v>494.04</v>
      </c>
      <c r="FH180" s="316">
        <v>7180485.3399999999</v>
      </c>
      <c r="FI180" s="316"/>
      <c r="FJ180" s="316"/>
      <c r="FK180" s="316"/>
      <c r="FL180" s="369"/>
      <c r="FM180" s="316"/>
      <c r="FN180" s="316"/>
      <c r="FO180" s="316"/>
      <c r="FP180" s="316"/>
      <c r="FQ180" s="316">
        <v>29250000</v>
      </c>
      <c r="FR180" s="316"/>
      <c r="FS180" s="316"/>
      <c r="FT180" s="316"/>
      <c r="FU180" s="316"/>
      <c r="FV180" s="316"/>
      <c r="FW180" s="316"/>
      <c r="FX180" s="316"/>
      <c r="FY180" s="316"/>
      <c r="FZ180" s="316"/>
      <c r="GA180" s="316"/>
      <c r="GB180" s="316"/>
      <c r="GC180" s="316"/>
      <c r="GD180" s="316"/>
      <c r="GF180" s="316"/>
      <c r="GG180" s="316"/>
      <c r="GH180" s="316"/>
      <c r="GI180" s="316"/>
      <c r="GJ180" s="316"/>
      <c r="GK180" s="316"/>
      <c r="GL180" s="316"/>
      <c r="GM180" s="316"/>
      <c r="GN180" s="316"/>
      <c r="GO180" s="316"/>
      <c r="GP180" s="316"/>
      <c r="GQ180" s="316"/>
      <c r="GR180" s="316"/>
      <c r="GS180" s="316"/>
      <c r="GT180" s="316"/>
      <c r="GU180" s="316"/>
      <c r="GV180" s="316"/>
      <c r="GW180" s="316"/>
      <c r="GX180" s="316"/>
      <c r="GY180" s="316"/>
      <c r="GZ180" s="316"/>
      <c r="HA180" s="316"/>
      <c r="HB180" s="316"/>
      <c r="HC180" s="316"/>
      <c r="HD180" s="316"/>
      <c r="HE180" s="316"/>
      <c r="HF180" s="316"/>
      <c r="HG180" s="316"/>
      <c r="HH180" s="316"/>
      <c r="HI180" s="316"/>
      <c r="HJ180" s="316"/>
      <c r="HK180" s="316"/>
      <c r="HL180" s="316"/>
      <c r="HM180" s="316"/>
      <c r="HN180" s="316"/>
      <c r="HO180" s="316"/>
      <c r="HP180" s="316"/>
      <c r="HQ180" s="316"/>
      <c r="HR180" s="316"/>
      <c r="HS180" s="316"/>
      <c r="HT180" s="316"/>
      <c r="HU180" s="316"/>
      <c r="HV180" s="316"/>
      <c r="HW180" s="316"/>
      <c r="HX180" s="316"/>
      <c r="HY180" s="316"/>
      <c r="HZ180" s="316"/>
      <c r="IA180" s="316"/>
      <c r="IB180" s="316"/>
      <c r="IC180" s="316"/>
      <c r="ID180" s="316"/>
      <c r="IE180" s="316"/>
      <c r="IF180" s="316"/>
      <c r="IG180" s="316"/>
      <c r="IH180" s="316"/>
      <c r="II180" s="316"/>
      <c r="IJ180" s="316"/>
      <c r="IK180" s="316"/>
      <c r="IL180" s="316"/>
      <c r="IM180" s="316"/>
      <c r="IN180" s="316"/>
      <c r="IO180" s="316"/>
      <c r="IP180" s="316"/>
      <c r="IQ180" s="316"/>
      <c r="IR180" s="316"/>
      <c r="IS180" s="316"/>
      <c r="IT180" s="316"/>
      <c r="IU180" s="316"/>
      <c r="IV180" s="316"/>
      <c r="IW180" s="316"/>
      <c r="IX180" s="316"/>
      <c r="IY180" s="316"/>
      <c r="IZ180" s="316"/>
      <c r="JA180" s="316"/>
      <c r="JB180" s="316"/>
      <c r="JC180" s="316"/>
      <c r="JD180" s="316"/>
      <c r="JE180" s="316"/>
      <c r="JF180" s="316"/>
      <c r="JG180" s="316"/>
      <c r="JH180" s="316"/>
      <c r="JI180" s="316"/>
      <c r="JJ180" s="316"/>
      <c r="JK180" s="316"/>
      <c r="JL180" s="316"/>
      <c r="JM180" s="316"/>
      <c r="JN180" s="316"/>
      <c r="JO180" s="316"/>
      <c r="JP180" s="316"/>
      <c r="JQ180" s="316"/>
      <c r="JR180" s="316"/>
      <c r="JS180" s="316"/>
      <c r="JT180" s="316"/>
      <c r="JU180" s="316"/>
      <c r="JV180" s="316"/>
      <c r="JW180" s="316"/>
      <c r="JX180" s="316"/>
      <c r="JY180" s="316"/>
      <c r="JZ180" s="316"/>
      <c r="KA180" s="316"/>
      <c r="KB180" s="316"/>
      <c r="KC180" s="316"/>
      <c r="KD180" s="316"/>
      <c r="KE180" s="316"/>
      <c r="KF180" s="316"/>
      <c r="KG180" s="316"/>
      <c r="KH180" s="316"/>
      <c r="KI180" s="316"/>
      <c r="KJ180" s="316"/>
      <c r="KK180" s="316"/>
      <c r="KL180" s="316"/>
      <c r="KM180" s="316"/>
      <c r="KN180" s="316"/>
      <c r="KO180" s="316"/>
      <c r="KP180" s="316"/>
      <c r="KQ180" s="316"/>
      <c r="KR180" s="316"/>
      <c r="KS180" s="316"/>
      <c r="KT180" s="316"/>
      <c r="KU180" s="316"/>
      <c r="KV180" s="316"/>
      <c r="KW180" s="316"/>
      <c r="KX180" s="316"/>
      <c r="KY180" s="316"/>
      <c r="KZ180" s="316"/>
      <c r="LA180" s="316"/>
      <c r="LB180" s="316"/>
      <c r="LC180" s="316"/>
      <c r="LD180" s="316"/>
      <c r="LE180" s="316"/>
      <c r="LF180" s="316"/>
      <c r="LG180" s="316"/>
      <c r="LH180" s="316"/>
      <c r="LI180" s="316"/>
    </row>
    <row r="181" spans="1:321">
      <c r="D181" s="72">
        <v>4621</v>
      </c>
      <c r="E181" s="76" t="s">
        <v>363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82">
        <v>0</v>
      </c>
      <c r="DW181" s="282">
        <v>0</v>
      </c>
      <c r="DX181" s="282">
        <v>0</v>
      </c>
      <c r="DY181" s="282">
        <v>0</v>
      </c>
      <c r="DZ181" s="310"/>
      <c r="EB181" s="313"/>
      <c r="EC181" s="313"/>
      <c r="ED181" s="313"/>
      <c r="EE181" s="313"/>
      <c r="EF181" s="313"/>
      <c r="EG181" s="313"/>
      <c r="EH181" s="316"/>
      <c r="EI181" s="316"/>
      <c r="EJ181" s="316"/>
      <c r="EK181" s="316"/>
      <c r="EL181" s="316"/>
      <c r="EM181" s="316"/>
      <c r="EN181" s="316"/>
      <c r="EO181" s="316"/>
      <c r="EP181" s="316"/>
      <c r="EQ181" s="316"/>
      <c r="ER181" s="316"/>
      <c r="ES181" s="316"/>
      <c r="ET181" s="316"/>
      <c r="EU181" s="316"/>
      <c r="EV181" s="316"/>
      <c r="EW181" s="316"/>
      <c r="EX181" s="316"/>
      <c r="EY181" s="316"/>
      <c r="EZ181" s="316"/>
      <c r="FA181" s="316"/>
      <c r="FB181" s="316"/>
      <c r="FC181" s="316"/>
      <c r="FD181" s="316"/>
      <c r="FE181" s="316"/>
      <c r="FF181" s="316"/>
      <c r="FG181" s="316"/>
      <c r="FH181" s="316"/>
      <c r="FI181" s="316"/>
      <c r="FJ181" s="316"/>
      <c r="FK181" s="316"/>
      <c r="FL181" s="369"/>
      <c r="FM181" s="316"/>
      <c r="FN181" s="316"/>
      <c r="FO181" s="316"/>
      <c r="FP181" s="316"/>
      <c r="FQ181" s="316"/>
      <c r="FR181" s="316"/>
      <c r="FS181" s="316"/>
      <c r="FT181" s="316"/>
      <c r="FU181" s="316"/>
      <c r="FV181" s="316"/>
      <c r="FW181" s="316"/>
      <c r="FX181" s="316"/>
      <c r="FY181" s="316"/>
      <c r="FZ181" s="316"/>
      <c r="GA181" s="316"/>
      <c r="GB181" s="316"/>
      <c r="GC181" s="316"/>
      <c r="GD181" s="316"/>
      <c r="GF181" s="316"/>
      <c r="GG181" s="316"/>
      <c r="GH181" s="316"/>
      <c r="GI181" s="316"/>
      <c r="GJ181" s="316"/>
      <c r="GK181" s="316"/>
      <c r="GL181" s="316"/>
      <c r="GM181" s="316"/>
      <c r="GN181" s="316"/>
      <c r="GO181" s="316"/>
      <c r="GP181" s="316"/>
      <c r="GQ181" s="316"/>
      <c r="GR181" s="316"/>
      <c r="GS181" s="316"/>
      <c r="GT181" s="316"/>
      <c r="GU181" s="316"/>
      <c r="GV181" s="316"/>
      <c r="GW181" s="316"/>
      <c r="GX181" s="316"/>
      <c r="GY181" s="316"/>
      <c r="GZ181" s="316"/>
      <c r="HA181" s="316"/>
      <c r="HB181" s="316"/>
      <c r="HC181" s="316"/>
      <c r="HD181" s="316"/>
      <c r="HE181" s="316"/>
      <c r="HF181" s="316"/>
      <c r="HG181" s="316"/>
      <c r="HH181" s="316"/>
      <c r="HI181" s="316"/>
      <c r="HJ181" s="316"/>
      <c r="HK181" s="316"/>
      <c r="HL181" s="316"/>
      <c r="HM181" s="316"/>
      <c r="HN181" s="316"/>
      <c r="HO181" s="316"/>
      <c r="HP181" s="316"/>
      <c r="HQ181" s="316"/>
      <c r="HR181" s="316"/>
      <c r="HS181" s="316"/>
      <c r="HT181" s="316"/>
      <c r="HU181" s="316"/>
      <c r="HV181" s="316"/>
      <c r="HW181" s="316"/>
      <c r="HX181" s="316"/>
      <c r="HY181" s="316"/>
      <c r="HZ181" s="316"/>
      <c r="IA181" s="316"/>
      <c r="IB181" s="316"/>
      <c r="IC181" s="316"/>
      <c r="ID181" s="316"/>
      <c r="IE181" s="316"/>
      <c r="IF181" s="316"/>
      <c r="IG181" s="316"/>
      <c r="IH181" s="316"/>
      <c r="II181" s="316"/>
      <c r="IJ181" s="316"/>
      <c r="IK181" s="316"/>
      <c r="IL181" s="316"/>
      <c r="IM181" s="316"/>
      <c r="IN181" s="316"/>
      <c r="IO181" s="316"/>
      <c r="IP181" s="316"/>
      <c r="IQ181" s="316"/>
      <c r="IR181" s="316"/>
      <c r="IS181" s="316"/>
      <c r="IT181" s="316"/>
      <c r="IU181" s="316"/>
      <c r="IV181" s="316"/>
      <c r="IW181" s="316"/>
      <c r="IX181" s="316"/>
      <c r="IY181" s="316"/>
      <c r="IZ181" s="316"/>
      <c r="JA181" s="316"/>
      <c r="JB181" s="316"/>
      <c r="JC181" s="316"/>
      <c r="JD181" s="316"/>
      <c r="JE181" s="316"/>
      <c r="JF181" s="316"/>
      <c r="JG181" s="316"/>
      <c r="JH181" s="316"/>
      <c r="JI181" s="316"/>
      <c r="JJ181" s="316"/>
      <c r="JK181" s="316"/>
      <c r="JL181" s="316"/>
      <c r="JM181" s="316"/>
      <c r="JN181" s="316"/>
      <c r="JO181" s="316"/>
      <c r="JP181" s="316"/>
      <c r="JQ181" s="316"/>
      <c r="JR181" s="316"/>
      <c r="JS181" s="316"/>
      <c r="JT181" s="316"/>
      <c r="JU181" s="316"/>
      <c r="JV181" s="316"/>
      <c r="JW181" s="316"/>
      <c r="JX181" s="316"/>
      <c r="JY181" s="316"/>
      <c r="JZ181" s="316"/>
      <c r="KA181" s="316"/>
      <c r="KB181" s="316"/>
      <c r="KC181" s="316"/>
      <c r="KD181" s="316"/>
      <c r="KE181" s="316"/>
      <c r="KF181" s="316"/>
      <c r="KG181" s="316"/>
      <c r="KH181" s="316"/>
      <c r="KI181" s="316"/>
      <c r="KJ181" s="316"/>
      <c r="KK181" s="316"/>
      <c r="KL181" s="316"/>
      <c r="KM181" s="316"/>
      <c r="KN181" s="316"/>
      <c r="KO181" s="316"/>
      <c r="KP181" s="316"/>
      <c r="KQ181" s="316"/>
      <c r="KR181" s="316"/>
      <c r="KS181" s="316"/>
      <c r="KT181" s="316"/>
      <c r="KU181" s="316"/>
      <c r="KV181" s="316"/>
      <c r="KW181" s="316"/>
      <c r="KX181" s="316"/>
      <c r="KY181" s="316"/>
      <c r="KZ181" s="316"/>
      <c r="LA181" s="316"/>
      <c r="LB181" s="316"/>
      <c r="LC181" s="316"/>
      <c r="LD181" s="316"/>
      <c r="LE181" s="316"/>
      <c r="LF181" s="316"/>
      <c r="LG181" s="316"/>
      <c r="LH181" s="316"/>
      <c r="LI181" s="316"/>
    </row>
    <row r="182" spans="1:321">
      <c r="D182" s="72">
        <v>4622</v>
      </c>
      <c r="E182" s="76" t="s">
        <v>365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82">
        <v>0</v>
      </c>
      <c r="DW182" s="282">
        <v>0</v>
      </c>
      <c r="DX182" s="282">
        <v>0</v>
      </c>
      <c r="DY182" s="282">
        <v>0</v>
      </c>
      <c r="DZ182" s="310"/>
      <c r="EB182" s="313"/>
      <c r="EC182" s="313"/>
      <c r="ED182" s="313"/>
      <c r="EE182" s="313"/>
      <c r="EF182" s="313"/>
      <c r="EG182" s="313"/>
      <c r="ET182" s="316"/>
      <c r="EU182" s="316"/>
      <c r="EV182" s="316"/>
      <c r="EW182" s="316"/>
      <c r="EX182" s="316"/>
      <c r="EY182" s="316"/>
      <c r="EZ182" s="316"/>
      <c r="FA182" s="316"/>
      <c r="FB182" s="316"/>
      <c r="FC182" s="316"/>
      <c r="FD182" s="316"/>
      <c r="FE182" s="316"/>
      <c r="FF182" s="316"/>
      <c r="FG182" s="316"/>
      <c r="FH182" s="316"/>
      <c r="FI182" s="316"/>
      <c r="FJ182" s="316"/>
      <c r="FK182" s="316"/>
      <c r="FL182" s="369"/>
      <c r="FM182" s="316"/>
      <c r="FN182" s="316"/>
      <c r="FO182" s="316"/>
      <c r="FP182" s="316"/>
      <c r="FQ182" s="316"/>
      <c r="FR182" s="316"/>
      <c r="FS182" s="316"/>
      <c r="FT182" s="316"/>
      <c r="FU182" s="316"/>
      <c r="FV182" s="316"/>
      <c r="FW182" s="316"/>
      <c r="FX182" s="316"/>
      <c r="FY182" s="316"/>
      <c r="FZ182" s="316"/>
      <c r="GA182" s="316"/>
      <c r="GB182" s="316"/>
      <c r="GC182" s="316"/>
      <c r="GD182" s="316"/>
      <c r="GF182" s="316"/>
      <c r="GG182" s="316"/>
      <c r="GH182" s="316"/>
      <c r="GI182" s="316"/>
      <c r="GJ182" s="316"/>
      <c r="GK182" s="316"/>
      <c r="GL182" s="316"/>
      <c r="GM182" s="316"/>
      <c r="GN182" s="316"/>
      <c r="GO182" s="316"/>
      <c r="GP182" s="316"/>
      <c r="GQ182" s="316"/>
      <c r="GR182" s="316"/>
      <c r="GS182" s="316"/>
      <c r="GT182" s="316"/>
      <c r="GU182" s="316"/>
      <c r="GV182" s="316"/>
      <c r="GW182" s="316"/>
      <c r="GX182" s="316"/>
      <c r="GY182" s="316"/>
      <c r="GZ182" s="316"/>
      <c r="HA182" s="316"/>
      <c r="HB182" s="316"/>
      <c r="HC182" s="316"/>
      <c r="HD182" s="316"/>
      <c r="HE182" s="316"/>
      <c r="HF182" s="316"/>
      <c r="HG182" s="316"/>
      <c r="HH182" s="316"/>
      <c r="HI182" s="316"/>
      <c r="HJ182" s="316"/>
      <c r="HK182" s="316"/>
      <c r="HL182" s="316"/>
      <c r="HM182" s="316"/>
      <c r="HN182" s="316"/>
      <c r="HO182" s="316"/>
      <c r="HP182" s="316"/>
      <c r="HQ182" s="316"/>
      <c r="HR182" s="316"/>
      <c r="HS182" s="316"/>
      <c r="HT182" s="316"/>
      <c r="HU182" s="316"/>
      <c r="HV182" s="316"/>
      <c r="HW182" s="316"/>
      <c r="HX182" s="316"/>
      <c r="HY182" s="316"/>
      <c r="HZ182" s="316"/>
      <c r="IA182" s="316"/>
      <c r="IB182" s="316"/>
      <c r="IC182" s="316"/>
      <c r="ID182" s="316"/>
      <c r="IE182" s="316"/>
      <c r="IF182" s="316"/>
      <c r="IG182" s="316"/>
      <c r="IH182" s="316"/>
      <c r="II182" s="316"/>
      <c r="IJ182" s="316"/>
      <c r="IK182" s="316"/>
      <c r="IL182" s="316"/>
      <c r="IM182" s="316"/>
      <c r="IN182" s="316"/>
      <c r="IO182" s="316"/>
      <c r="IP182" s="316"/>
      <c r="IQ182" s="316"/>
      <c r="IR182" s="316"/>
      <c r="IS182" s="316"/>
      <c r="IT182" s="316"/>
      <c r="IU182" s="316"/>
      <c r="IV182" s="316"/>
      <c r="IW182" s="316"/>
      <c r="IX182" s="316"/>
      <c r="IY182" s="316"/>
      <c r="IZ182" s="316"/>
      <c r="JA182" s="316"/>
      <c r="JB182" s="316"/>
      <c r="JC182" s="316"/>
      <c r="JD182" s="316"/>
      <c r="JE182" s="316"/>
      <c r="JF182" s="316"/>
      <c r="JG182" s="316"/>
      <c r="JH182" s="316"/>
      <c r="JI182" s="316"/>
      <c r="JJ182" s="316"/>
      <c r="JK182" s="316"/>
      <c r="JL182" s="316"/>
      <c r="JM182" s="316"/>
      <c r="JN182" s="316"/>
      <c r="JO182" s="316"/>
      <c r="JP182" s="316"/>
      <c r="JQ182" s="316"/>
      <c r="JR182" s="316"/>
      <c r="JS182" s="316"/>
      <c r="JT182" s="316"/>
      <c r="JU182" s="316"/>
      <c r="JV182" s="316"/>
      <c r="JW182" s="316"/>
      <c r="JX182" s="316"/>
      <c r="JY182" s="316"/>
      <c r="JZ182" s="316"/>
      <c r="KA182" s="316"/>
      <c r="KB182" s="316"/>
      <c r="KC182" s="316"/>
      <c r="KD182" s="316"/>
      <c r="KE182" s="316"/>
      <c r="KF182" s="316"/>
      <c r="KG182" s="316"/>
      <c r="KH182" s="316"/>
      <c r="KI182" s="316"/>
      <c r="KJ182" s="316"/>
      <c r="KK182" s="316"/>
      <c r="KL182" s="316"/>
      <c r="KM182" s="316"/>
      <c r="KN182" s="316"/>
      <c r="KO182" s="316"/>
      <c r="KP182" s="316"/>
      <c r="KQ182" s="316"/>
      <c r="KR182" s="316"/>
      <c r="KS182" s="316"/>
      <c r="KT182" s="316"/>
      <c r="KU182" s="316"/>
      <c r="KV182" s="316"/>
      <c r="KW182" s="316"/>
      <c r="KX182" s="316"/>
      <c r="KY182" s="316"/>
      <c r="KZ182" s="316"/>
      <c r="LA182" s="316"/>
      <c r="LB182" s="316"/>
      <c r="LC182" s="316"/>
      <c r="LD182" s="316"/>
      <c r="LE182" s="316"/>
      <c r="LF182" s="316"/>
      <c r="LG182" s="316"/>
      <c r="LH182" s="316"/>
      <c r="LI182" s="316"/>
    </row>
    <row r="183" spans="1:321" ht="30">
      <c r="C183" s="72">
        <v>463</v>
      </c>
      <c r="D183" s="72">
        <v>4630</v>
      </c>
      <c r="E183" s="76" t="s">
        <v>367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82">
        <v>1609721.35</v>
      </c>
      <c r="DW183" s="282">
        <v>10483507.640000001</v>
      </c>
      <c r="DX183" s="282">
        <v>4724051.7699999996</v>
      </c>
      <c r="DY183" s="282">
        <v>2047957.73</v>
      </c>
      <c r="DZ183" s="310">
        <v>2053386.86</v>
      </c>
      <c r="EA183" s="310">
        <v>8110472.5899999999</v>
      </c>
      <c r="EB183" s="313">
        <v>7965006.6600000001</v>
      </c>
      <c r="EC183" s="320">
        <v>3231942.88</v>
      </c>
      <c r="ED183" s="313">
        <v>1945521.6</v>
      </c>
      <c r="EE183" s="313">
        <v>1915541.45</v>
      </c>
      <c r="EF183" s="313">
        <v>8036203.4800000004</v>
      </c>
      <c r="EG183" s="313">
        <v>17139214.640000001</v>
      </c>
      <c r="EH183" s="316">
        <v>2184051.7200000002</v>
      </c>
      <c r="EI183" s="316">
        <v>1764900.98</v>
      </c>
      <c r="EJ183" s="316">
        <v>2883254.52</v>
      </c>
      <c r="EK183" s="316">
        <v>1767565.23</v>
      </c>
      <c r="EL183" s="316">
        <v>1819114.92</v>
      </c>
      <c r="EM183" s="316">
        <v>3273831.52</v>
      </c>
      <c r="EN183" s="316">
        <v>12593149</v>
      </c>
      <c r="EO183" s="316">
        <v>3919363.28</v>
      </c>
      <c r="EP183" s="316">
        <v>2388146.7200000002</v>
      </c>
      <c r="EQ183" s="316">
        <v>2862908.84</v>
      </c>
      <c r="ER183" s="316">
        <v>2620351.65</v>
      </c>
      <c r="ES183" s="316">
        <v>1884186.27</v>
      </c>
      <c r="ET183" s="316">
        <v>1698819.3</v>
      </c>
      <c r="EU183" s="316">
        <v>2215955.08</v>
      </c>
      <c r="EV183" s="316">
        <v>2027778.28</v>
      </c>
      <c r="EW183" s="316">
        <v>2489375.33</v>
      </c>
      <c r="EX183" s="316">
        <v>1250843.27</v>
      </c>
      <c r="EY183" s="316">
        <v>1981350.35</v>
      </c>
      <c r="EZ183" s="316">
        <v>4562283.55</v>
      </c>
      <c r="FA183" s="316">
        <v>924617.69</v>
      </c>
      <c r="FB183" s="316">
        <v>872755.39</v>
      </c>
      <c r="FC183" s="316">
        <v>1966075.9</v>
      </c>
      <c r="FD183" s="316">
        <v>1659582.3</v>
      </c>
      <c r="FE183" s="316">
        <v>1578931.59</v>
      </c>
      <c r="FF183" s="316">
        <v>1205053.3500000001</v>
      </c>
      <c r="FG183" s="316">
        <v>1401737.72</v>
      </c>
      <c r="FH183" s="316">
        <v>1741137.89</v>
      </c>
      <c r="FI183" s="316">
        <v>1783880</v>
      </c>
      <c r="FJ183" s="316">
        <v>1470007.64</v>
      </c>
      <c r="FK183" s="316">
        <v>1833346.11</v>
      </c>
      <c r="FL183" s="368">
        <v>4446503.8099999996</v>
      </c>
      <c r="FM183" s="316">
        <v>903390.64</v>
      </c>
      <c r="FN183" s="316">
        <v>1579978.54</v>
      </c>
      <c r="FO183" s="316">
        <v>1224373.1000000001</v>
      </c>
      <c r="FP183" s="316">
        <v>1244693.3799999999</v>
      </c>
      <c r="FQ183" s="316">
        <v>1806907.1</v>
      </c>
      <c r="FR183" s="316">
        <v>1234088.2</v>
      </c>
      <c r="FS183" s="316">
        <v>1922034.51</v>
      </c>
      <c r="FT183" s="316">
        <v>1368605.81</v>
      </c>
      <c r="FU183" s="316">
        <v>1039845.76</v>
      </c>
      <c r="FV183" s="316">
        <v>1116425.95</v>
      </c>
      <c r="FW183" s="316">
        <v>2055860.65</v>
      </c>
      <c r="FX183" s="316">
        <v>2642018.71</v>
      </c>
      <c r="FY183" s="316"/>
      <c r="FZ183" s="316"/>
      <c r="GA183" s="316"/>
      <c r="GB183" s="316"/>
      <c r="GC183" s="316"/>
      <c r="GD183" s="316"/>
      <c r="GF183" s="316"/>
      <c r="GG183" s="316"/>
      <c r="GH183" s="316"/>
      <c r="GI183" s="316"/>
      <c r="GJ183" s="316"/>
      <c r="GK183" s="316"/>
      <c r="GL183" s="316"/>
      <c r="GM183" s="316"/>
      <c r="GN183" s="316"/>
      <c r="GO183" s="316"/>
      <c r="GP183" s="316"/>
      <c r="GQ183" s="316"/>
      <c r="GR183" s="316"/>
      <c r="GS183" s="316"/>
      <c r="GT183" s="316"/>
      <c r="GU183" s="316"/>
      <c r="GV183" s="316"/>
      <c r="GW183" s="316"/>
      <c r="GX183" s="316"/>
      <c r="GY183" s="316"/>
      <c r="GZ183" s="316"/>
      <c r="HA183" s="316"/>
      <c r="HB183" s="316"/>
      <c r="HC183" s="316"/>
      <c r="HD183" s="316"/>
      <c r="HE183" s="316"/>
      <c r="HF183" s="316"/>
      <c r="HG183" s="316"/>
      <c r="HH183" s="316"/>
      <c r="HI183" s="316"/>
      <c r="HJ183" s="316"/>
      <c r="HK183" s="316"/>
      <c r="HL183" s="316"/>
      <c r="HM183" s="316"/>
      <c r="HN183" s="316"/>
      <c r="HO183" s="316"/>
      <c r="HP183" s="316"/>
      <c r="HQ183" s="316"/>
      <c r="HR183" s="316"/>
      <c r="HS183" s="316"/>
      <c r="HT183" s="316"/>
      <c r="HU183" s="316"/>
      <c r="HV183" s="316"/>
      <c r="HW183" s="316"/>
      <c r="HX183" s="316"/>
      <c r="HY183" s="316"/>
      <c r="HZ183" s="316"/>
      <c r="IA183" s="316"/>
      <c r="IB183" s="316"/>
      <c r="IC183" s="316"/>
      <c r="ID183" s="316"/>
      <c r="IE183" s="316"/>
      <c r="IF183" s="316"/>
      <c r="IG183" s="316"/>
      <c r="IH183" s="316"/>
      <c r="II183" s="316"/>
      <c r="IJ183" s="316"/>
      <c r="IK183" s="316"/>
      <c r="IL183" s="316"/>
      <c r="IM183" s="316"/>
      <c r="IN183" s="316"/>
      <c r="IO183" s="316"/>
      <c r="IP183" s="316"/>
      <c r="IQ183" s="316"/>
      <c r="IR183" s="316"/>
      <c r="IS183" s="316"/>
      <c r="IT183" s="316"/>
      <c r="IU183" s="316"/>
      <c r="IV183" s="316"/>
      <c r="IW183" s="316"/>
      <c r="IX183" s="316"/>
      <c r="IY183" s="316"/>
      <c r="IZ183" s="316"/>
      <c r="JA183" s="316"/>
      <c r="JB183" s="316"/>
      <c r="JC183" s="316"/>
      <c r="JD183" s="316"/>
      <c r="JE183" s="316"/>
      <c r="JF183" s="316"/>
      <c r="JG183" s="316"/>
      <c r="JH183" s="316"/>
      <c r="JI183" s="316"/>
      <c r="JJ183" s="316"/>
      <c r="JK183" s="316"/>
      <c r="JL183" s="316"/>
      <c r="JM183" s="316"/>
      <c r="JN183" s="316"/>
      <c r="JO183" s="316"/>
      <c r="JP183" s="316"/>
      <c r="JQ183" s="316"/>
      <c r="JR183" s="316"/>
      <c r="JS183" s="316"/>
      <c r="JT183" s="316"/>
      <c r="JU183" s="316"/>
      <c r="JV183" s="316"/>
      <c r="JW183" s="316"/>
      <c r="JX183" s="316"/>
      <c r="JY183" s="316"/>
      <c r="JZ183" s="316"/>
      <c r="KA183" s="316"/>
      <c r="KB183" s="316"/>
      <c r="KC183" s="316"/>
      <c r="KD183" s="316"/>
      <c r="KE183" s="316"/>
      <c r="KF183" s="316"/>
      <c r="KG183" s="316"/>
      <c r="KH183" s="316"/>
      <c r="KI183" s="316"/>
      <c r="KJ183" s="316"/>
      <c r="KK183" s="316"/>
      <c r="KL183" s="316"/>
      <c r="KM183" s="316"/>
      <c r="KN183" s="316"/>
      <c r="KO183" s="316"/>
      <c r="KP183" s="316"/>
      <c r="KQ183" s="316"/>
      <c r="KR183" s="316"/>
      <c r="KS183" s="316"/>
      <c r="KT183" s="316"/>
      <c r="KU183" s="316"/>
      <c r="KV183" s="316"/>
      <c r="KW183" s="316"/>
      <c r="KX183" s="316"/>
      <c r="KY183" s="316"/>
      <c r="KZ183" s="316"/>
      <c r="LA183" s="316"/>
      <c r="LB183" s="316"/>
      <c r="LC183" s="316"/>
      <c r="LD183" s="316"/>
      <c r="LE183" s="316"/>
      <c r="LF183" s="316"/>
      <c r="LG183" s="316"/>
      <c r="LH183" s="316"/>
      <c r="LI183" s="316"/>
    </row>
    <row r="184" spans="1:321">
      <c r="A184" s="72" t="s">
        <v>94</v>
      </c>
      <c r="B184" s="72">
        <v>47</v>
      </c>
      <c r="D184" s="72">
        <v>47</v>
      </c>
      <c r="E184" s="76" t="s">
        <v>368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82">
        <v>130000</v>
      </c>
      <c r="DW184" s="282">
        <v>3436897.95</v>
      </c>
      <c r="DX184" s="282">
        <v>959016.23</v>
      </c>
      <c r="DY184" s="282">
        <v>768573.09000000008</v>
      </c>
      <c r="DZ184" s="310">
        <v>772013.71</v>
      </c>
      <c r="EA184" s="310"/>
      <c r="EB184" s="313">
        <v>2744750.61</v>
      </c>
      <c r="EC184" s="320">
        <v>290224.19</v>
      </c>
      <c r="ED184" s="313">
        <v>181226.94</v>
      </c>
      <c r="EE184" s="313">
        <v>773947.6</v>
      </c>
      <c r="EF184" s="313">
        <v>415858.03</v>
      </c>
      <c r="EG184" s="313">
        <v>8425505.6199999992</v>
      </c>
      <c r="EH184" s="316">
        <v>5000</v>
      </c>
      <c r="EI184" s="316">
        <v>25400</v>
      </c>
      <c r="EJ184" s="316">
        <v>493700</v>
      </c>
      <c r="EK184" s="316">
        <v>285897.84000000003</v>
      </c>
      <c r="EL184" s="316">
        <v>4315705.9400000004</v>
      </c>
      <c r="EM184" s="316">
        <v>1297104.97</v>
      </c>
      <c r="EN184" s="316">
        <v>826758.17</v>
      </c>
      <c r="EO184" s="316">
        <v>1509270</v>
      </c>
      <c r="EP184" s="316">
        <v>1178123.47</v>
      </c>
      <c r="EQ184" s="316">
        <v>4740919.33</v>
      </c>
      <c r="ER184" s="316">
        <v>1360299.94</v>
      </c>
      <c r="ES184" s="316">
        <v>3645650.27</v>
      </c>
      <c r="ET184" s="316">
        <v>190000</v>
      </c>
      <c r="EU184" s="316">
        <v>92000</v>
      </c>
      <c r="EV184" s="316">
        <v>2352909.08</v>
      </c>
      <c r="EW184" s="316">
        <v>460039.86</v>
      </c>
      <c r="EX184" s="316">
        <v>4042331.56</v>
      </c>
      <c r="EY184" s="316">
        <v>1980934.15</v>
      </c>
      <c r="EZ184" s="316">
        <v>1798952.01</v>
      </c>
      <c r="FA184" s="316">
        <v>249386.57</v>
      </c>
      <c r="FB184" s="316">
        <v>1509208.74</v>
      </c>
      <c r="FC184" s="316">
        <v>559184.78</v>
      </c>
      <c r="FD184" s="316">
        <v>1953551.9</v>
      </c>
      <c r="FE184" s="316">
        <v>8699001.4000000004</v>
      </c>
      <c r="FF184" s="316"/>
      <c r="FG184" s="316">
        <v>1952871.71</v>
      </c>
      <c r="FH184" s="316">
        <v>278787.49</v>
      </c>
      <c r="FI184" s="316">
        <v>1806704.1</v>
      </c>
      <c r="FJ184" s="316">
        <v>1407800</v>
      </c>
      <c r="FK184" s="316">
        <v>1291723.94</v>
      </c>
      <c r="FL184" s="368">
        <v>6488928.9000000004</v>
      </c>
      <c r="FM184" s="316">
        <v>433973.31</v>
      </c>
      <c r="FN184" s="316">
        <v>745665.27</v>
      </c>
      <c r="FO184" s="316">
        <v>424125.36</v>
      </c>
      <c r="FP184" s="316">
        <v>5226150</v>
      </c>
      <c r="FQ184" s="316">
        <v>4239725.51</v>
      </c>
      <c r="FR184" s="316">
        <v>1941194</v>
      </c>
      <c r="FS184" s="316">
        <v>720000</v>
      </c>
      <c r="FT184" s="316">
        <v>117020</v>
      </c>
      <c r="FU184" s="316">
        <v>3138464.05</v>
      </c>
      <c r="FV184" s="316">
        <v>16941995.850000001</v>
      </c>
      <c r="FW184" s="316">
        <v>18264699.84</v>
      </c>
      <c r="FX184" s="316">
        <v>10247185.029999999</v>
      </c>
      <c r="FY184" s="316"/>
      <c r="FZ184" s="316"/>
      <c r="GA184" s="316"/>
      <c r="GB184" s="316"/>
      <c r="GC184" s="316"/>
      <c r="GD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C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</row>
    <row r="185" spans="1:321">
      <c r="A185" s="72" t="s">
        <v>94</v>
      </c>
      <c r="B185" s="72" t="s">
        <v>94</v>
      </c>
      <c r="C185" s="72">
        <v>471</v>
      </c>
      <c r="D185" s="72">
        <v>4710</v>
      </c>
      <c r="E185" s="76" t="s">
        <v>370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82">
        <v>130000</v>
      </c>
      <c r="DW185" s="282">
        <v>3436897.95</v>
      </c>
      <c r="DX185" s="282">
        <v>959016.23</v>
      </c>
      <c r="DY185" s="282">
        <v>768573.09000000008</v>
      </c>
      <c r="DZ185" s="310">
        <v>772013.71</v>
      </c>
      <c r="EB185" s="313">
        <v>2744750.61</v>
      </c>
      <c r="EC185" s="313"/>
      <c r="ED185" s="313"/>
      <c r="EE185" s="313"/>
      <c r="EF185" s="313"/>
      <c r="EG185" s="313"/>
      <c r="EH185" s="316">
        <v>5000</v>
      </c>
      <c r="EI185" s="316">
        <v>25400</v>
      </c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C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</row>
    <row r="186" spans="1:321">
      <c r="C186" s="72">
        <v>472</v>
      </c>
      <c r="D186" s="72">
        <v>4720</v>
      </c>
      <c r="E186" s="76" t="s">
        <v>372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82">
        <v>0</v>
      </c>
      <c r="DW186" s="282">
        <v>0</v>
      </c>
      <c r="DX186" s="282">
        <v>0</v>
      </c>
      <c r="DY186" s="282">
        <v>0</v>
      </c>
      <c r="DZ186" s="310"/>
      <c r="EB186" s="313"/>
      <c r="EC186" s="313"/>
      <c r="ED186" s="313"/>
      <c r="EE186" s="313"/>
      <c r="EF186" s="313"/>
      <c r="EG186" s="313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57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C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</row>
    <row r="187" spans="1:321">
      <c r="C187" s="72">
        <v>473</v>
      </c>
      <c r="D187" s="72">
        <v>4730</v>
      </c>
      <c r="E187" s="76" t="s">
        <v>374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82">
        <v>0</v>
      </c>
      <c r="DW187" s="282">
        <v>0</v>
      </c>
      <c r="DX187" s="282">
        <v>0</v>
      </c>
      <c r="DY187" s="282">
        <v>0</v>
      </c>
      <c r="DZ187" s="310"/>
      <c r="EC187" s="313"/>
      <c r="ED187" s="313"/>
      <c r="EE187" s="313"/>
      <c r="EF187" s="313"/>
      <c r="EG187" s="313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C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</row>
    <row r="188" spans="1:321">
      <c r="D188" s="72">
        <v>1005</v>
      </c>
      <c r="E188" s="76" t="s">
        <v>687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309"/>
      <c r="EC188" s="313"/>
      <c r="ED188" s="313"/>
      <c r="EE188" s="313"/>
      <c r="EF188" s="313"/>
      <c r="EG188" s="313">
        <v>-12686256.23</v>
      </c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3">
        <v>13993228.51</v>
      </c>
      <c r="ET188" s="316"/>
      <c r="EU188" s="316"/>
      <c r="EV188" s="316"/>
      <c r="EW188" s="316"/>
      <c r="EX188" s="316"/>
      <c r="EY188" s="351"/>
      <c r="EZ188" s="316"/>
      <c r="FA188" s="316"/>
      <c r="FB188" s="316"/>
      <c r="FC188" s="316"/>
      <c r="FD188" s="316"/>
      <c r="FE188" s="369">
        <v>28097590.27</v>
      </c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C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313"/>
      <c r="ED189" s="313"/>
      <c r="EE189" s="313"/>
      <c r="EF189" s="313"/>
      <c r="EG189" s="313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C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</row>
    <row r="190" spans="1:321">
      <c r="E190" s="76" t="str">
        <f>+Master!G28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313"/>
      <c r="ED190" s="313"/>
      <c r="EE190" s="313"/>
      <c r="EF190" s="313"/>
      <c r="EG190" s="313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C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</row>
    <row r="191" spans="1:321">
      <c r="E191" s="76" t="str">
        <f>+Master!G80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313"/>
      <c r="ED191" s="313"/>
      <c r="EE191" s="313"/>
      <c r="EF191" s="313"/>
      <c r="EG191" s="313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C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</row>
    <row r="192" spans="1:321">
      <c r="E192" s="76" t="str">
        <f>+Master!G218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0">+CY190-CY191</f>
        <v>#REF!</v>
      </c>
      <c r="CZ192" s="101" t="e">
        <f t="shared" si="10"/>
        <v>#REF!</v>
      </c>
      <c r="DA192" s="101" t="e">
        <f t="shared" si="10"/>
        <v>#REF!</v>
      </c>
      <c r="DB192" s="101" t="e">
        <f t="shared" si="10"/>
        <v>#REF!</v>
      </c>
      <c r="DC192" s="101" t="e">
        <f t="shared" si="10"/>
        <v>#REF!</v>
      </c>
      <c r="DD192" s="101" t="e">
        <f t="shared" si="10"/>
        <v>#REF!</v>
      </c>
      <c r="DE192" s="101" t="e">
        <f t="shared" si="10"/>
        <v>#REF!</v>
      </c>
      <c r="DF192" s="101" t="e">
        <f t="shared" si="10"/>
        <v>#REF!</v>
      </c>
      <c r="DG192" s="101" t="e">
        <f t="shared" si="10"/>
        <v>#REF!</v>
      </c>
      <c r="DH192" s="101" t="e">
        <f t="shared" si="10"/>
        <v>#REF!</v>
      </c>
      <c r="DI192" s="101" t="e">
        <f t="shared" si="10"/>
        <v>#REF!</v>
      </c>
      <c r="EC192" s="313"/>
      <c r="ED192" s="313"/>
      <c r="EE192" s="313"/>
      <c r="EF192" s="313"/>
      <c r="EG192" s="313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58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C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</row>
    <row r="193" spans="133:321">
      <c r="EC193" s="313"/>
      <c r="ED193" s="313"/>
      <c r="EE193" s="313"/>
      <c r="EF193" s="313"/>
      <c r="EG193" s="313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C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</row>
    <row r="194" spans="133:321">
      <c r="EC194" s="313"/>
      <c r="ED194" s="313"/>
      <c r="EE194" s="313"/>
      <c r="EF194" s="313"/>
      <c r="EG194" s="313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C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</row>
    <row r="195" spans="133:321">
      <c r="EC195" s="313"/>
      <c r="ED195" s="313"/>
      <c r="EE195" s="313"/>
      <c r="EF195" s="313"/>
      <c r="EG195" s="313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59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C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</row>
    <row r="211" spans="1:187">
      <c r="EH211" s="284"/>
    </row>
    <row r="214" spans="1:187">
      <c r="E214" s="596" t="s">
        <v>678</v>
      </c>
      <c r="F214" s="593">
        <v>2006</v>
      </c>
      <c r="G214" s="594"/>
      <c r="H214" s="594"/>
      <c r="I214" s="594"/>
      <c r="J214" s="594"/>
      <c r="K214" s="594"/>
      <c r="L214" s="594"/>
      <c r="M214" s="594"/>
      <c r="N214" s="594"/>
      <c r="O214" s="594"/>
      <c r="P214" s="594"/>
      <c r="Q214" s="595"/>
      <c r="R214" s="593">
        <v>2007</v>
      </c>
      <c r="S214" s="594"/>
      <c r="T214" s="594"/>
      <c r="U214" s="594"/>
      <c r="V214" s="594"/>
      <c r="W214" s="594"/>
      <c r="X214" s="594"/>
      <c r="Y214" s="594"/>
      <c r="Z214" s="594"/>
      <c r="AA214" s="594"/>
      <c r="AB214" s="594"/>
      <c r="AC214" s="595"/>
      <c r="AD214" s="593">
        <v>2008</v>
      </c>
      <c r="AE214" s="594"/>
      <c r="AF214" s="594"/>
      <c r="AG214" s="594"/>
      <c r="AH214" s="594"/>
      <c r="AI214" s="594"/>
      <c r="AJ214" s="594"/>
      <c r="AK214" s="594"/>
      <c r="AL214" s="594"/>
      <c r="AM214" s="594"/>
      <c r="AN214" s="594"/>
      <c r="AO214" s="595"/>
      <c r="AP214" s="593">
        <v>2009</v>
      </c>
      <c r="AQ214" s="594"/>
      <c r="AR214" s="594"/>
      <c r="AS214" s="594"/>
      <c r="AT214" s="594"/>
      <c r="AU214" s="594"/>
      <c r="AV214" s="594"/>
      <c r="AW214" s="594"/>
      <c r="AX214" s="594"/>
      <c r="AY214" s="594"/>
      <c r="AZ214" s="594"/>
      <c r="BA214" s="595"/>
      <c r="BB214" s="593">
        <v>2010</v>
      </c>
      <c r="BC214" s="594"/>
      <c r="BD214" s="594"/>
      <c r="BE214" s="594"/>
      <c r="BF214" s="594"/>
      <c r="BG214" s="594"/>
      <c r="BH214" s="594"/>
      <c r="BI214" s="594"/>
      <c r="BJ214" s="594"/>
      <c r="BK214" s="594"/>
      <c r="BL214" s="594"/>
      <c r="BM214" s="595"/>
      <c r="BN214" s="593">
        <v>2011</v>
      </c>
      <c r="BO214" s="594"/>
      <c r="BP214" s="594"/>
      <c r="BQ214" s="594"/>
      <c r="BR214" s="594"/>
      <c r="BS214" s="594"/>
      <c r="BT214" s="594"/>
      <c r="BU214" s="594"/>
      <c r="BV214" s="594"/>
      <c r="BW214" s="594"/>
      <c r="BX214" s="594"/>
      <c r="BY214" s="595"/>
      <c r="BZ214" s="594">
        <v>2012</v>
      </c>
      <c r="CA214" s="594"/>
      <c r="CB214" s="594"/>
      <c r="CC214" s="594"/>
      <c r="CD214" s="594"/>
      <c r="CE214" s="594"/>
      <c r="CF214" s="594"/>
      <c r="CG214" s="594"/>
      <c r="CH214" s="594"/>
      <c r="CI214" s="594"/>
      <c r="CJ214" s="594"/>
      <c r="CK214" s="594"/>
      <c r="CL214" s="593">
        <v>2013</v>
      </c>
      <c r="CM214" s="594"/>
      <c r="CN214" s="594"/>
      <c r="CO214" s="594"/>
      <c r="CP214" s="594"/>
      <c r="CQ214" s="594"/>
      <c r="CR214" s="594"/>
      <c r="CS214" s="594"/>
      <c r="CT214" s="594"/>
      <c r="CU214" s="594"/>
      <c r="CV214" s="594"/>
      <c r="CW214" s="595"/>
      <c r="CX214" s="593">
        <v>2014</v>
      </c>
      <c r="CY214" s="594"/>
      <c r="CZ214" s="594"/>
      <c r="DA214" s="594"/>
      <c r="DB214" s="594"/>
      <c r="DC214" s="594"/>
      <c r="DD214" s="594"/>
      <c r="DE214" s="594"/>
      <c r="DF214" s="594"/>
      <c r="DG214" s="594"/>
      <c r="DH214" s="594"/>
      <c r="DI214" s="595"/>
      <c r="DJ214" s="593">
        <v>2015</v>
      </c>
      <c r="DK214" s="594"/>
      <c r="DL214" s="594"/>
      <c r="DM214" s="594"/>
      <c r="DN214" s="594"/>
      <c r="DO214" s="594"/>
      <c r="DP214" s="594"/>
      <c r="DQ214" s="594"/>
      <c r="DR214" s="594"/>
      <c r="DS214" s="594"/>
      <c r="DT214" s="594"/>
      <c r="DU214" s="595"/>
    </row>
    <row r="215" spans="1:187">
      <c r="E215" s="596"/>
      <c r="F215" s="73" t="s">
        <v>558</v>
      </c>
      <c r="G215" s="74" t="s">
        <v>559</v>
      </c>
      <c r="H215" s="74" t="s">
        <v>560</v>
      </c>
      <c r="I215" s="74" t="s">
        <v>561</v>
      </c>
      <c r="J215" s="74" t="s">
        <v>562</v>
      </c>
      <c r="K215" s="74" t="s">
        <v>563</v>
      </c>
      <c r="L215" s="74" t="s">
        <v>564</v>
      </c>
      <c r="M215" s="74" t="s">
        <v>565</v>
      </c>
      <c r="N215" s="74" t="s">
        <v>566</v>
      </c>
      <c r="O215" s="74" t="s">
        <v>567</v>
      </c>
      <c r="P215" s="74" t="s">
        <v>568</v>
      </c>
      <c r="Q215" s="75" t="s">
        <v>569</v>
      </c>
      <c r="R215" s="73" t="s">
        <v>570</v>
      </c>
      <c r="S215" s="74" t="s">
        <v>571</v>
      </c>
      <c r="T215" s="74" t="s">
        <v>572</v>
      </c>
      <c r="U215" s="74" t="s">
        <v>573</v>
      </c>
      <c r="V215" s="74" t="s">
        <v>574</v>
      </c>
      <c r="W215" s="74" t="s">
        <v>575</v>
      </c>
      <c r="X215" s="74" t="s">
        <v>576</v>
      </c>
      <c r="Y215" s="74" t="s">
        <v>577</v>
      </c>
      <c r="Z215" s="74" t="s">
        <v>578</v>
      </c>
      <c r="AA215" s="74" t="s">
        <v>579</v>
      </c>
      <c r="AB215" s="74" t="s">
        <v>580</v>
      </c>
      <c r="AC215" s="75" t="s">
        <v>581</v>
      </c>
      <c r="AD215" s="73" t="s">
        <v>582</v>
      </c>
      <c r="AE215" s="74" t="s">
        <v>583</v>
      </c>
      <c r="AF215" s="74" t="s">
        <v>584</v>
      </c>
      <c r="AG215" s="74" t="s">
        <v>585</v>
      </c>
      <c r="AH215" s="74" t="s">
        <v>586</v>
      </c>
      <c r="AI215" s="74" t="s">
        <v>587</v>
      </c>
      <c r="AJ215" s="74" t="s">
        <v>588</v>
      </c>
      <c r="AK215" s="74" t="s">
        <v>589</v>
      </c>
      <c r="AL215" s="74" t="s">
        <v>590</v>
      </c>
      <c r="AM215" s="74" t="s">
        <v>591</v>
      </c>
      <c r="AN215" s="74" t="s">
        <v>592</v>
      </c>
      <c r="AO215" s="75" t="s">
        <v>593</v>
      </c>
      <c r="AP215" s="73" t="s">
        <v>594</v>
      </c>
      <c r="AQ215" s="74" t="s">
        <v>595</v>
      </c>
      <c r="AR215" s="74" t="s">
        <v>596</v>
      </c>
      <c r="AS215" s="74" t="s">
        <v>597</v>
      </c>
      <c r="AT215" s="74" t="s">
        <v>598</v>
      </c>
      <c r="AU215" s="74" t="s">
        <v>599</v>
      </c>
      <c r="AV215" s="74" t="s">
        <v>600</v>
      </c>
      <c r="AW215" s="74" t="s">
        <v>601</v>
      </c>
      <c r="AX215" s="74" t="s">
        <v>602</v>
      </c>
      <c r="AY215" s="74" t="s">
        <v>603</v>
      </c>
      <c r="AZ215" s="74" t="s">
        <v>604</v>
      </c>
      <c r="BA215" s="75" t="s">
        <v>605</v>
      </c>
      <c r="BB215" s="73" t="s">
        <v>606</v>
      </c>
      <c r="BC215" s="74" t="s">
        <v>607</v>
      </c>
      <c r="BD215" s="74" t="s">
        <v>608</v>
      </c>
      <c r="BE215" s="74" t="s">
        <v>609</v>
      </c>
      <c r="BF215" s="74" t="s">
        <v>610</v>
      </c>
      <c r="BG215" s="74" t="s">
        <v>611</v>
      </c>
      <c r="BH215" s="74" t="s">
        <v>612</v>
      </c>
      <c r="BI215" s="74" t="s">
        <v>613</v>
      </c>
      <c r="BJ215" s="74" t="s">
        <v>614</v>
      </c>
      <c r="BK215" s="74" t="s">
        <v>615</v>
      </c>
      <c r="BL215" s="74" t="s">
        <v>616</v>
      </c>
      <c r="BM215" s="75" t="s">
        <v>617</v>
      </c>
      <c r="BN215" s="73" t="s">
        <v>618</v>
      </c>
      <c r="BO215" s="74" t="s">
        <v>619</v>
      </c>
      <c r="BP215" s="74" t="s">
        <v>620</v>
      </c>
      <c r="BQ215" s="74" t="s">
        <v>621</v>
      </c>
      <c r="BR215" s="74" t="s">
        <v>622</v>
      </c>
      <c r="BS215" s="74" t="s">
        <v>623</v>
      </c>
      <c r="BT215" s="74" t="s">
        <v>624</v>
      </c>
      <c r="BU215" s="74" t="s">
        <v>625</v>
      </c>
      <c r="BV215" s="74" t="s">
        <v>626</v>
      </c>
      <c r="BW215" s="74" t="s">
        <v>627</v>
      </c>
      <c r="BX215" s="74" t="s">
        <v>628</v>
      </c>
      <c r="BY215" s="75" t="s">
        <v>629</v>
      </c>
      <c r="BZ215" s="74" t="s">
        <v>630</v>
      </c>
      <c r="CA215" s="74" t="s">
        <v>631</v>
      </c>
      <c r="CB215" s="74" t="s">
        <v>632</v>
      </c>
      <c r="CC215" s="74" t="s">
        <v>633</v>
      </c>
      <c r="CD215" s="74" t="s">
        <v>634</v>
      </c>
      <c r="CE215" s="74" t="s">
        <v>635</v>
      </c>
      <c r="CF215" s="74" t="s">
        <v>636</v>
      </c>
      <c r="CG215" s="74" t="s">
        <v>637</v>
      </c>
      <c r="CH215" s="74" t="s">
        <v>638</v>
      </c>
      <c r="CI215" s="74" t="s">
        <v>639</v>
      </c>
      <c r="CJ215" s="74" t="s">
        <v>640</v>
      </c>
      <c r="CK215" s="74" t="s">
        <v>641</v>
      </c>
      <c r="CL215" s="73" t="s">
        <v>642</v>
      </c>
      <c r="CM215" s="74" t="s">
        <v>643</v>
      </c>
      <c r="CN215" s="74" t="s">
        <v>644</v>
      </c>
      <c r="CO215" s="74" t="s">
        <v>645</v>
      </c>
      <c r="CP215" s="74" t="s">
        <v>646</v>
      </c>
      <c r="CQ215" s="74" t="s">
        <v>647</v>
      </c>
      <c r="CR215" s="74" t="s">
        <v>648</v>
      </c>
      <c r="CS215" s="74" t="s">
        <v>649</v>
      </c>
      <c r="CT215" s="74" t="s">
        <v>650</v>
      </c>
      <c r="CU215" s="74" t="s">
        <v>651</v>
      </c>
      <c r="CV215" s="74" t="s">
        <v>652</v>
      </c>
      <c r="CW215" s="75" t="s">
        <v>653</v>
      </c>
      <c r="CX215" s="73" t="s">
        <v>654</v>
      </c>
      <c r="CY215" s="74" t="s">
        <v>655</v>
      </c>
      <c r="CZ215" s="74" t="s">
        <v>656</v>
      </c>
      <c r="DA215" s="74" t="s">
        <v>657</v>
      </c>
      <c r="DB215" s="74" t="s">
        <v>658</v>
      </c>
      <c r="DC215" s="74" t="s">
        <v>659</v>
      </c>
      <c r="DD215" s="74" t="s">
        <v>660</v>
      </c>
      <c r="DE215" s="74" t="s">
        <v>661</v>
      </c>
      <c r="DF215" s="74" t="s">
        <v>662</v>
      </c>
      <c r="DG215" s="74" t="s">
        <v>663</v>
      </c>
      <c r="DH215" s="74" t="s">
        <v>664</v>
      </c>
      <c r="DI215" s="75" t="s">
        <v>665</v>
      </c>
      <c r="DJ215" s="73" t="s">
        <v>666</v>
      </c>
      <c r="DK215" s="74" t="s">
        <v>667</v>
      </c>
      <c r="DL215" s="74" t="s">
        <v>668</v>
      </c>
      <c r="DM215" s="74" t="s">
        <v>669</v>
      </c>
      <c r="DN215" s="74" t="s">
        <v>670</v>
      </c>
      <c r="DO215" s="74" t="s">
        <v>671</v>
      </c>
      <c r="DP215" s="74" t="s">
        <v>672</v>
      </c>
      <c r="DQ215" s="74" t="s">
        <v>673</v>
      </c>
      <c r="DR215" s="74" t="s">
        <v>674</v>
      </c>
      <c r="DS215" s="74" t="s">
        <v>675</v>
      </c>
      <c r="DT215" s="74" t="s">
        <v>676</v>
      </c>
      <c r="DU215" s="75" t="s">
        <v>677</v>
      </c>
      <c r="DV215" s="42" t="s">
        <v>707</v>
      </c>
      <c r="DW215" s="42" t="s">
        <v>708</v>
      </c>
      <c r="DX215" s="42" t="s">
        <v>709</v>
      </c>
      <c r="DY215" s="42" t="s">
        <v>710</v>
      </c>
      <c r="DZ215" s="42" t="s">
        <v>711</v>
      </c>
      <c r="EA215" s="42" t="s">
        <v>712</v>
      </c>
      <c r="EB215" s="42" t="s">
        <v>713</v>
      </c>
      <c r="EC215" s="42" t="s">
        <v>714</v>
      </c>
      <c r="ED215" s="42" t="s">
        <v>715</v>
      </c>
      <c r="EE215" s="42" t="s">
        <v>716</v>
      </c>
      <c r="EF215" s="42" t="s">
        <v>717</v>
      </c>
      <c r="EG215" s="42" t="s">
        <v>718</v>
      </c>
      <c r="EH215" s="331" t="s">
        <v>726</v>
      </c>
      <c r="EI215" s="331" t="s">
        <v>727</v>
      </c>
      <c r="EJ215" s="331" t="s">
        <v>728</v>
      </c>
      <c r="EK215" s="331" t="s">
        <v>729</v>
      </c>
      <c r="EL215" s="331" t="s">
        <v>730</v>
      </c>
      <c r="EM215" s="331" t="s">
        <v>731</v>
      </c>
      <c r="EN215" s="331" t="s">
        <v>732</v>
      </c>
      <c r="EO215" s="331" t="s">
        <v>733</v>
      </c>
      <c r="EP215" s="331" t="s">
        <v>734</v>
      </c>
      <c r="EQ215" s="331" t="s">
        <v>735</v>
      </c>
      <c r="ER215" s="331" t="s">
        <v>736</v>
      </c>
      <c r="ES215" s="331" t="s">
        <v>737</v>
      </c>
      <c r="ET215" s="331" t="s">
        <v>744</v>
      </c>
      <c r="EU215" s="331" t="s">
        <v>745</v>
      </c>
      <c r="EV215" s="331" t="s">
        <v>746</v>
      </c>
      <c r="EW215" s="331" t="s">
        <v>747</v>
      </c>
      <c r="EX215" s="331" t="s">
        <v>748</v>
      </c>
      <c r="EY215" s="331" t="s">
        <v>749</v>
      </c>
      <c r="EZ215" s="331" t="s">
        <v>750</v>
      </c>
      <c r="FA215" s="331" t="s">
        <v>751</v>
      </c>
      <c r="FB215" s="331" t="s">
        <v>752</v>
      </c>
      <c r="FC215" s="331" t="s">
        <v>753</v>
      </c>
      <c r="FD215" s="331" t="s">
        <v>754</v>
      </c>
      <c r="FE215" s="331" t="s">
        <v>755</v>
      </c>
      <c r="FF215" s="331" t="s">
        <v>761</v>
      </c>
      <c r="FG215" s="331" t="s">
        <v>762</v>
      </c>
      <c r="FH215" s="331" t="s">
        <v>763</v>
      </c>
      <c r="FI215" s="331" t="s">
        <v>764</v>
      </c>
      <c r="FJ215" s="331" t="s">
        <v>765</v>
      </c>
      <c r="FK215" s="331" t="s">
        <v>766</v>
      </c>
      <c r="FL215" s="331" t="s">
        <v>767</v>
      </c>
      <c r="FM215" s="331" t="s">
        <v>768</v>
      </c>
      <c r="FN215" s="331" t="s">
        <v>769</v>
      </c>
      <c r="FO215" s="331" t="s">
        <v>770</v>
      </c>
      <c r="FP215" s="331" t="s">
        <v>771</v>
      </c>
      <c r="FQ215" s="331" t="s">
        <v>772</v>
      </c>
      <c r="FR215" s="41" t="s">
        <v>781</v>
      </c>
      <c r="FS215" s="364" t="s">
        <v>782</v>
      </c>
      <c r="FT215" s="41" t="s">
        <v>783</v>
      </c>
      <c r="FU215" s="41" t="s">
        <v>784</v>
      </c>
      <c r="FV215" s="41" t="s">
        <v>785</v>
      </c>
      <c r="FW215" s="41" t="s">
        <v>786</v>
      </c>
      <c r="FX215" s="41" t="s">
        <v>787</v>
      </c>
      <c r="FY215" s="41" t="s">
        <v>788</v>
      </c>
      <c r="FZ215" s="41" t="s">
        <v>789</v>
      </c>
      <c r="GA215" s="41" t="s">
        <v>790</v>
      </c>
      <c r="GB215" s="41" t="s">
        <v>791</v>
      </c>
      <c r="GC215" s="41" t="s">
        <v>792</v>
      </c>
    </row>
    <row r="216" spans="1:187">
      <c r="A216" s="72">
        <v>7</v>
      </c>
      <c r="B216" s="72" t="s">
        <v>94</v>
      </c>
      <c r="D216" s="72" t="str">
        <f t="shared" ref="D216:D224" si="11">+CONCATENATE(D8,"p")</f>
        <v>7p</v>
      </c>
      <c r="E216" s="76" t="s">
        <v>19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2">+DJ217+DJ249+DJ252+DJ255+DJ259</f>
        <v>122551260.24287842</v>
      </c>
      <c r="DK216" s="267">
        <f t="shared" si="12"/>
        <v>136159563.39454627</v>
      </c>
      <c r="DL216" s="101">
        <f t="shared" si="12"/>
        <v>153914910.29907674</v>
      </c>
      <c r="DM216" s="101">
        <f t="shared" si="12"/>
        <v>163708472.43183026</v>
      </c>
      <c r="DN216" s="101">
        <f t="shared" si="12"/>
        <v>156781589.98980972</v>
      </c>
      <c r="DO216" s="101">
        <f t="shared" si="12"/>
        <v>165239010.35287622</v>
      </c>
      <c r="DP216" s="101">
        <f t="shared" si="12"/>
        <v>177558111.71591145</v>
      </c>
      <c r="DQ216" s="101">
        <f t="shared" si="12"/>
        <v>182756941.75310284</v>
      </c>
      <c r="DR216" s="101">
        <f t="shared" si="12"/>
        <v>174439167.43655851</v>
      </c>
      <c r="DS216" s="101">
        <f t="shared" si="12"/>
        <v>168685078.52847385</v>
      </c>
      <c r="DT216" s="101">
        <f t="shared" si="12"/>
        <v>153670608.50422055</v>
      </c>
      <c r="DU216" s="102">
        <f t="shared" si="12"/>
        <v>207796185.84071553</v>
      </c>
      <c r="DV216" s="284">
        <f t="shared" ref="DV216:ES216" si="13">DV217+DV249+DV259</f>
        <v>128850563.59659526</v>
      </c>
      <c r="DW216" s="284">
        <f t="shared" si="13"/>
        <v>146614404.76445901</v>
      </c>
      <c r="DX216" s="284">
        <f t="shared" si="13"/>
        <v>163468653.87502012</v>
      </c>
      <c r="DY216" s="284">
        <f t="shared" si="13"/>
        <v>175371539.58759058</v>
      </c>
      <c r="DZ216" s="284">
        <f t="shared" si="13"/>
        <v>164767421.70767844</v>
      </c>
      <c r="EA216" s="284">
        <f t="shared" si="13"/>
        <v>180014582.75346881</v>
      </c>
      <c r="EB216" s="284">
        <f t="shared" si="13"/>
        <v>195825830.75993624</v>
      </c>
      <c r="EC216" s="284">
        <f t="shared" si="13"/>
        <v>197931941.23618484</v>
      </c>
      <c r="ED216" s="284">
        <f t="shared" si="13"/>
        <v>188242241.54629749</v>
      </c>
      <c r="EE216" s="284">
        <f t="shared" si="13"/>
        <v>198826191.33020011</v>
      </c>
      <c r="EF216" s="284">
        <f t="shared" si="13"/>
        <v>162119388.44968379</v>
      </c>
      <c r="EG216" s="284">
        <f t="shared" si="13"/>
        <v>223583117.22288498</v>
      </c>
      <c r="EH216" s="284">
        <f t="shared" si="13"/>
        <v>109927912.88314301</v>
      </c>
      <c r="EI216" s="284">
        <f t="shared" si="13"/>
        <v>139988884.7104401</v>
      </c>
      <c r="EJ216" s="284">
        <f t="shared" si="13"/>
        <v>168619244.90199408</v>
      </c>
      <c r="EK216" s="284">
        <f t="shared" si="13"/>
        <v>161064908.13011798</v>
      </c>
      <c r="EL216" s="284">
        <f t="shared" si="13"/>
        <v>157187778.36459905</v>
      </c>
      <c r="EM216" s="284">
        <f t="shared" si="13"/>
        <v>173103498.61527026</v>
      </c>
      <c r="EN216" s="284">
        <f t="shared" si="13"/>
        <v>173549199.05869666</v>
      </c>
      <c r="EO216" s="284">
        <f t="shared" si="13"/>
        <v>189139313.24435988</v>
      </c>
      <c r="EP216" s="284">
        <f t="shared" si="13"/>
        <v>182820453.81019896</v>
      </c>
      <c r="EQ216" s="284">
        <f t="shared" si="13"/>
        <v>169544272.17165217</v>
      </c>
      <c r="ER216" s="284">
        <f t="shared" si="13"/>
        <v>161107751.27361044</v>
      </c>
      <c r="ES216" s="284">
        <f t="shared" si="13"/>
        <v>219737269.93309948</v>
      </c>
    </row>
    <row r="217" spans="1:187">
      <c r="B217" s="72">
        <v>71</v>
      </c>
      <c r="D217" s="72" t="str">
        <f t="shared" si="11"/>
        <v>71p</v>
      </c>
      <c r="E217" s="76" t="s">
        <v>21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7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84">
        <f t="shared" ref="DV217:ES217" si="14">DV218+DV227+DV232+DV237+DV244+DV252+DV255</f>
        <v>73254807.508548588</v>
      </c>
      <c r="DW217" s="284">
        <f t="shared" si="14"/>
        <v>91018648.676412344</v>
      </c>
      <c r="DX217" s="284">
        <f t="shared" si="14"/>
        <v>107872897.78697345</v>
      </c>
      <c r="DY217" s="284">
        <f t="shared" si="14"/>
        <v>119775783.49954391</v>
      </c>
      <c r="DZ217" s="284">
        <f t="shared" si="14"/>
        <v>109171665.61963177</v>
      </c>
      <c r="EA217" s="284">
        <f t="shared" si="14"/>
        <v>124418826.66542214</v>
      </c>
      <c r="EB217" s="284">
        <f t="shared" si="14"/>
        <v>140230074.67188957</v>
      </c>
      <c r="EC217" s="284">
        <f t="shared" si="14"/>
        <v>142336185.14813817</v>
      </c>
      <c r="ED217" s="284">
        <f t="shared" si="14"/>
        <v>132646485.45825082</v>
      </c>
      <c r="EE217" s="284">
        <f t="shared" si="14"/>
        <v>143230435.24215344</v>
      </c>
      <c r="EF217" s="284">
        <f t="shared" si="14"/>
        <v>106523632.36163713</v>
      </c>
      <c r="EG217" s="284">
        <f t="shared" si="14"/>
        <v>167987361.13483831</v>
      </c>
      <c r="EH217" s="284">
        <f t="shared" si="14"/>
        <v>72080094.246903852</v>
      </c>
      <c r="EI217" s="284">
        <f t="shared" si="14"/>
        <v>102141066.07420093</v>
      </c>
      <c r="EJ217" s="284">
        <f t="shared" si="14"/>
        <v>130771426.26575491</v>
      </c>
      <c r="EK217" s="284">
        <f t="shared" si="14"/>
        <v>123217089.49387881</v>
      </c>
      <c r="EL217" s="284">
        <f t="shared" si="14"/>
        <v>119339959.72835988</v>
      </c>
      <c r="EM217" s="284">
        <f t="shared" si="14"/>
        <v>135255679.97903109</v>
      </c>
      <c r="EN217" s="284">
        <f t="shared" si="14"/>
        <v>135701380.42245749</v>
      </c>
      <c r="EO217" s="284">
        <f t="shared" si="14"/>
        <v>151291494.60812071</v>
      </c>
      <c r="EP217" s="284">
        <f t="shared" si="14"/>
        <v>144972635.17395979</v>
      </c>
      <c r="EQ217" s="284">
        <f t="shared" si="14"/>
        <v>131696453.535413</v>
      </c>
      <c r="ER217" s="284">
        <f t="shared" si="14"/>
        <v>123259932.63737127</v>
      </c>
      <c r="ES217" s="284">
        <f t="shared" si="14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1"/>
        <v>711p</v>
      </c>
      <c r="E218" s="119" t="s">
        <v>23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15">+SUM(CL219:CL226)</f>
        <v>41686253.110737316</v>
      </c>
      <c r="CM218" s="121">
        <f t="shared" si="15"/>
        <v>40855853.79586979</v>
      </c>
      <c r="CN218" s="121">
        <f t="shared" si="15"/>
        <v>48871129.289274208</v>
      </c>
      <c r="CO218" s="121">
        <f t="shared" si="15"/>
        <v>63044978.667560622</v>
      </c>
      <c r="CP218" s="121">
        <f t="shared" si="15"/>
        <v>59903018.246625409</v>
      </c>
      <c r="CQ218" s="121">
        <f t="shared" si="15"/>
        <v>65474825.471494481</v>
      </c>
      <c r="CR218" s="121">
        <f t="shared" si="15"/>
        <v>71410525.13479729</v>
      </c>
      <c r="CS218" s="121">
        <f t="shared" si="15"/>
        <v>66453623.073847495</v>
      </c>
      <c r="CT218" s="121">
        <f t="shared" si="15"/>
        <v>65790416.568190843</v>
      </c>
      <c r="CU218" s="121">
        <f t="shared" si="15"/>
        <v>63302926.264795646</v>
      </c>
      <c r="CV218" s="121">
        <f t="shared" si="15"/>
        <v>56224451.677824281</v>
      </c>
      <c r="CW218" s="122">
        <f t="shared" si="15"/>
        <v>57412527.94082702</v>
      </c>
      <c r="CX218" s="120">
        <f t="shared" si="15"/>
        <v>46630073.989835031</v>
      </c>
      <c r="CY218" s="121">
        <f t="shared" ref="CY218:DI218" si="16">+SUM(CY219:CY226)</f>
        <v>47737456.241611488</v>
      </c>
      <c r="CZ218" s="121">
        <f t="shared" si="16"/>
        <v>55661924.949411348</v>
      </c>
      <c r="DA218" s="121">
        <f t="shared" si="16"/>
        <v>73380169.878103226</v>
      </c>
      <c r="DB218" s="121">
        <f t="shared" si="16"/>
        <v>63336581.53084594</v>
      </c>
      <c r="DC218" s="121">
        <f t="shared" si="16"/>
        <v>68150867.818816096</v>
      </c>
      <c r="DD218" s="121">
        <f t="shared" si="16"/>
        <v>80502115.642067581</v>
      </c>
      <c r="DE218" s="121">
        <f t="shared" si="16"/>
        <v>83661776.550335452</v>
      </c>
      <c r="DF218" s="121">
        <f t="shared" si="16"/>
        <v>77286158.272165686</v>
      </c>
      <c r="DG218" s="121">
        <f t="shared" si="16"/>
        <v>64936637.53359136</v>
      </c>
      <c r="DH218" s="121">
        <f t="shared" si="16"/>
        <v>59626792.723406494</v>
      </c>
      <c r="DI218" s="122">
        <f t="shared" si="16"/>
        <v>76918346.229341179</v>
      </c>
      <c r="DJ218" s="120">
        <f>+SUM(DJ219:DJ226)</f>
        <v>47438461.833814912</v>
      </c>
      <c r="DK218" s="280">
        <f t="shared" ref="DK218:DU218" si="17">+SUM(DK219:DK226)</f>
        <v>48051254.173922725</v>
      </c>
      <c r="DL218" s="121">
        <f t="shared" si="17"/>
        <v>68643020.701511934</v>
      </c>
      <c r="DM218" s="121">
        <f t="shared" si="17"/>
        <v>74644324.702040896</v>
      </c>
      <c r="DN218" s="121">
        <f t="shared" si="17"/>
        <v>62371540.361953884</v>
      </c>
      <c r="DO218" s="121">
        <f t="shared" si="17"/>
        <v>70088728.880090371</v>
      </c>
      <c r="DP218" s="121">
        <f t="shared" si="17"/>
        <v>83389342.293927491</v>
      </c>
      <c r="DQ218" s="121">
        <f t="shared" si="17"/>
        <v>87963080.772664562</v>
      </c>
      <c r="DR218" s="121">
        <f t="shared" si="17"/>
        <v>80794946.466777354</v>
      </c>
      <c r="DS218" s="121">
        <f t="shared" si="17"/>
        <v>70587663.849750429</v>
      </c>
      <c r="DT218" s="121">
        <f t="shared" si="17"/>
        <v>60436221.191738874</v>
      </c>
      <c r="DU218" s="122">
        <f t="shared" si="17"/>
        <v>78264034.341148108</v>
      </c>
      <c r="DV218" s="285">
        <f>SUM(DV219:DV226)</f>
        <v>48519296.02748242</v>
      </c>
      <c r="DW218" s="285">
        <f t="shared" ref="DW218:ES218" si="18">SUM(DW219:DW226)</f>
        <v>51347232.904158622</v>
      </c>
      <c r="DX218" s="285">
        <f t="shared" si="18"/>
        <v>65011100.969904706</v>
      </c>
      <c r="DY218" s="285">
        <f t="shared" si="18"/>
        <v>75093253.280867532</v>
      </c>
      <c r="DZ218" s="285">
        <f t="shared" si="18"/>
        <v>64376516.948674828</v>
      </c>
      <c r="EA218" s="285">
        <f t="shared" si="18"/>
        <v>71906788.704869837</v>
      </c>
      <c r="EB218" s="285">
        <f t="shared" si="18"/>
        <v>84224318.482175812</v>
      </c>
      <c r="EC218" s="285">
        <f t="shared" si="18"/>
        <v>88333743.072993502</v>
      </c>
      <c r="ED218" s="285">
        <f t="shared" si="18"/>
        <v>82494871.783352494</v>
      </c>
      <c r="EE218" s="285">
        <f t="shared" si="18"/>
        <v>82511282.288320467</v>
      </c>
      <c r="EF218" s="285">
        <f t="shared" si="18"/>
        <v>60879285.246393085</v>
      </c>
      <c r="EG218" s="285">
        <f t="shared" si="18"/>
        <v>73552702.357222885</v>
      </c>
      <c r="EH218" s="285">
        <f>SUM(EH219:EH226)</f>
        <v>53393011.197744071</v>
      </c>
      <c r="EI218" s="285">
        <f t="shared" si="18"/>
        <v>59298498.751362592</v>
      </c>
      <c r="EJ218" s="285">
        <f t="shared" si="18"/>
        <v>79240240.613968194</v>
      </c>
      <c r="EK218" s="285">
        <f t="shared" si="18"/>
        <v>76769826.71535778</v>
      </c>
      <c r="EL218" s="285">
        <f t="shared" si="18"/>
        <v>72284574.424425364</v>
      </c>
      <c r="EM218" s="285">
        <f t="shared" si="18"/>
        <v>82867820.454024225</v>
      </c>
      <c r="EN218" s="285">
        <f t="shared" si="18"/>
        <v>90215653.451355755</v>
      </c>
      <c r="EO218" s="285">
        <f t="shared" si="18"/>
        <v>102091916.6793773</v>
      </c>
      <c r="EP218" s="285">
        <f t="shared" si="18"/>
        <v>90311561.121648863</v>
      </c>
      <c r="EQ218" s="285">
        <f t="shared" si="18"/>
        <v>81590409.643190965</v>
      </c>
      <c r="ER218" s="285">
        <f t="shared" si="18"/>
        <v>71104013.719024956</v>
      </c>
      <c r="ES218" s="285">
        <f t="shared" si="18"/>
        <v>85109067.493094087</v>
      </c>
      <c r="ET218" s="342">
        <v>60295851.510000005</v>
      </c>
      <c r="EU218" s="342">
        <v>64797597.330000006</v>
      </c>
      <c r="EV218" s="342">
        <v>89261850.609999985</v>
      </c>
      <c r="EW218" s="342">
        <v>97799793.080000013</v>
      </c>
      <c r="EX218" s="342">
        <v>90553351.069999993</v>
      </c>
      <c r="EY218" s="342">
        <v>87503254.430000007</v>
      </c>
      <c r="EZ218" s="342">
        <v>99397799.482830197</v>
      </c>
      <c r="FA218" s="342">
        <v>110357770.3498607</v>
      </c>
      <c r="FB218" s="342">
        <v>102093047.15872496</v>
      </c>
      <c r="FC218" s="342">
        <v>95698512.829288453</v>
      </c>
      <c r="FD218" s="342">
        <v>82424829.046484277</v>
      </c>
      <c r="FE218" s="342">
        <v>98213532.499999791</v>
      </c>
      <c r="FF218" s="365">
        <v>72429730.420000002</v>
      </c>
      <c r="FG218" s="365">
        <v>68470908.439999998</v>
      </c>
      <c r="FH218" s="365">
        <v>98709545.510000005</v>
      </c>
      <c r="FI218" s="365">
        <v>106791818.52</v>
      </c>
      <c r="FJ218" s="365">
        <v>94372185.030000001</v>
      </c>
      <c r="FK218" s="365">
        <v>89389439.689999998</v>
      </c>
      <c r="FL218" s="365">
        <v>106366803.00672032</v>
      </c>
      <c r="FM218" s="365">
        <v>110847613.63774106</v>
      </c>
      <c r="FN218" s="365">
        <f>105712748.66474-4000000</f>
        <v>101712748.66474</v>
      </c>
      <c r="FO218" s="365">
        <f>92295636.2285859+4000000</f>
        <v>96295636.228585899</v>
      </c>
      <c r="FP218" s="365">
        <v>84393107.743797168</v>
      </c>
      <c r="FQ218" s="365">
        <v>92890414.095145509</v>
      </c>
      <c r="FR218" s="452">
        <v>73320205.209999993</v>
      </c>
      <c r="FS218" s="452">
        <v>69683087.399999991</v>
      </c>
      <c r="FT218" s="452">
        <v>105613736.66000001</v>
      </c>
      <c r="FU218" s="452">
        <v>83521974.920000002</v>
      </c>
      <c r="FV218" s="452">
        <v>69752758.120000005</v>
      </c>
      <c r="FW218" s="452">
        <v>82125472.672907159</v>
      </c>
      <c r="FX218" s="452">
        <v>97440527.99295114</v>
      </c>
      <c r="FY218" s="452">
        <v>102835982.17822319</v>
      </c>
      <c r="FZ218" s="452">
        <v>99861898.573637322</v>
      </c>
      <c r="GA218" s="452">
        <v>96098494.299763739</v>
      </c>
      <c r="GB218" s="452">
        <v>81549422.466298312</v>
      </c>
      <c r="GC218" s="452">
        <v>93633799.201363876</v>
      </c>
      <c r="GE218" s="445">
        <v>1055437359.695145</v>
      </c>
    </row>
    <row r="219" spans="1:187">
      <c r="D219" s="72" t="str">
        <f t="shared" si="11"/>
        <v>7111p</v>
      </c>
      <c r="E219" s="76" t="s">
        <v>25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7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84">
        <v>3256274.170259011</v>
      </c>
      <c r="DW219" s="284">
        <v>6307067.1265346296</v>
      </c>
      <c r="DX219" s="284">
        <v>7185867.0962893497</v>
      </c>
      <c r="DY219" s="284">
        <v>7337843.0794201987</v>
      </c>
      <c r="DZ219" s="284">
        <v>7549134.215325322</v>
      </c>
      <c r="EA219" s="284">
        <v>7983088.0958320322</v>
      </c>
      <c r="EB219" s="284">
        <v>8209438.0719818696</v>
      </c>
      <c r="EC219" s="284">
        <v>8656256.586545825</v>
      </c>
      <c r="ED219" s="284">
        <v>8265680.3878533607</v>
      </c>
      <c r="EE219" s="284">
        <v>10422468.304093841</v>
      </c>
      <c r="EF219" s="284">
        <v>9053001.7482958268</v>
      </c>
      <c r="EG219" s="284">
        <v>14496765.94178308</v>
      </c>
      <c r="EH219" s="284">
        <v>3445730.68</v>
      </c>
      <c r="EI219" s="282">
        <v>9145427.7004242092</v>
      </c>
      <c r="EJ219" s="282">
        <v>10121749.817724096</v>
      </c>
      <c r="EK219" s="282">
        <v>8543881.1088797171</v>
      </c>
      <c r="EL219" s="282">
        <v>8733654.6548668258</v>
      </c>
      <c r="EM219" s="282">
        <v>9954508.8904511016</v>
      </c>
      <c r="EN219" s="282">
        <v>12848847.212564949</v>
      </c>
      <c r="EO219" s="282">
        <v>11972281.172638645</v>
      </c>
      <c r="EP219" s="282">
        <v>12910432.881604763</v>
      </c>
      <c r="EQ219" s="282">
        <v>10424403.066179592</v>
      </c>
      <c r="ER219" s="282">
        <v>8922339.2000792101</v>
      </c>
      <c r="ES219" s="282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3">
        <v>4317755.12</v>
      </c>
      <c r="FS219" s="263">
        <v>9514934.0399999991</v>
      </c>
      <c r="FT219" s="263">
        <v>9988296.0800000001</v>
      </c>
      <c r="FU219" s="263">
        <v>6960084.75</v>
      </c>
      <c r="FV219" s="263">
        <v>10104597.5</v>
      </c>
      <c r="FW219" s="263">
        <v>9233273.1269990597</v>
      </c>
      <c r="FX219" s="263">
        <v>9150318.9104051236</v>
      </c>
      <c r="FY219" s="263">
        <v>8725946.6834637858</v>
      </c>
      <c r="FZ219" s="263">
        <v>8605027.815261459</v>
      </c>
      <c r="GA219" s="263">
        <v>12215525.566863246</v>
      </c>
      <c r="GB219" s="263">
        <v>8318398.763873809</v>
      </c>
      <c r="GC219" s="263">
        <v>15525209.395355014</v>
      </c>
      <c r="GE219" s="446">
        <v>112659367.75222149</v>
      </c>
    </row>
    <row r="220" spans="1:187">
      <c r="D220" s="72" t="str">
        <f t="shared" si="11"/>
        <v>7112p</v>
      </c>
      <c r="E220" s="76" t="s">
        <v>27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7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84">
        <v>879216.6252275107</v>
      </c>
      <c r="DW220" s="284">
        <v>978704.97459082201</v>
      </c>
      <c r="DX220" s="284">
        <v>9565619.7261311747</v>
      </c>
      <c r="DY220" s="284">
        <v>14480647.367470991</v>
      </c>
      <c r="DZ220" s="284">
        <v>2750731.3293431252</v>
      </c>
      <c r="EA220" s="284">
        <v>3704741.9987834813</v>
      </c>
      <c r="EB220" s="284">
        <v>4542486.8831950836</v>
      </c>
      <c r="EC220" s="284">
        <v>2539403.2975392533</v>
      </c>
      <c r="ED220" s="284">
        <v>2385044.0612207768</v>
      </c>
      <c r="EE220" s="284">
        <v>1382622.7151631019</v>
      </c>
      <c r="EF220" s="284">
        <v>718783.39737050491</v>
      </c>
      <c r="EG220" s="284">
        <v>1297842.5948828864</v>
      </c>
      <c r="EH220" s="284">
        <v>319868.36632967507</v>
      </c>
      <c r="EI220" s="282">
        <v>1275692.7823229732</v>
      </c>
      <c r="EJ220" s="282">
        <v>15606774.300851075</v>
      </c>
      <c r="EK220" s="282">
        <v>11880917.025348544</v>
      </c>
      <c r="EL220" s="282">
        <v>2694890.5355524938</v>
      </c>
      <c r="EM220" s="282">
        <v>4614984.2836715048</v>
      </c>
      <c r="EN220" s="282">
        <v>2644838.5201759087</v>
      </c>
      <c r="EO220" s="282">
        <v>2920331.1421357361</v>
      </c>
      <c r="EP220" s="282">
        <v>1809770.5258781903</v>
      </c>
      <c r="EQ220" s="282">
        <v>1613666.6581515796</v>
      </c>
      <c r="ER220" s="282">
        <v>541050.49431968771</v>
      </c>
      <c r="ES220" s="282">
        <v>999903.42131223751</v>
      </c>
      <c r="ET220" s="282">
        <v>475602.8</v>
      </c>
      <c r="EU220" s="282">
        <v>1641570.62</v>
      </c>
      <c r="EV220" s="282">
        <v>22262597.649999999</v>
      </c>
      <c r="EW220" s="282">
        <v>18095823.48</v>
      </c>
      <c r="EX220" s="282">
        <v>3730435.57</v>
      </c>
      <c r="EY220" s="282">
        <v>3402383.37</v>
      </c>
      <c r="EZ220" s="282">
        <v>2907159.2955213021</v>
      </c>
      <c r="FA220" s="282">
        <v>3013650.2072513374</v>
      </c>
      <c r="FB220" s="282">
        <v>1324416.4348228676</v>
      </c>
      <c r="FC220" s="282">
        <v>2025728.058812635</v>
      </c>
      <c r="FD220" s="282">
        <v>801101.06022479141</v>
      </c>
      <c r="FE220" s="282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3">
        <v>673739.6</v>
      </c>
      <c r="FS220" s="263">
        <v>2402403.02</v>
      </c>
      <c r="FT220" s="263">
        <v>21201257.989999998</v>
      </c>
      <c r="FU220" s="263">
        <v>24401832.57</v>
      </c>
      <c r="FV220" s="263">
        <v>4691004.47</v>
      </c>
      <c r="FW220" s="263">
        <v>4393088.9950781623</v>
      </c>
      <c r="FX220" s="263">
        <v>2315331.8626998202</v>
      </c>
      <c r="FY220" s="263">
        <v>2012009.4317284632</v>
      </c>
      <c r="FZ220" s="263">
        <v>2197471.5206857999</v>
      </c>
      <c r="GA220" s="263">
        <v>448859.9419620441</v>
      </c>
      <c r="GB220" s="263">
        <v>572222.09031102341</v>
      </c>
      <c r="GC220" s="263">
        <v>2287912.9892877061</v>
      </c>
      <c r="GE220" s="446">
        <v>67597134.481753007</v>
      </c>
    </row>
    <row r="221" spans="1:187">
      <c r="D221" s="72" t="str">
        <f t="shared" si="11"/>
        <v>7113p</v>
      </c>
      <c r="E221" s="76" t="s">
        <v>29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7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84">
        <v>89812.337994626199</v>
      </c>
      <c r="DW221" s="284">
        <v>125605.87790916764</v>
      </c>
      <c r="DX221" s="284">
        <v>126382.3151345364</v>
      </c>
      <c r="DY221" s="284">
        <v>113339.33642942409</v>
      </c>
      <c r="DZ221" s="284">
        <v>81752.089929508642</v>
      </c>
      <c r="EA221" s="284">
        <v>109588.60372302438</v>
      </c>
      <c r="EB221" s="284">
        <v>122410.08849255976</v>
      </c>
      <c r="EC221" s="284">
        <v>122577.82624468152</v>
      </c>
      <c r="ED221" s="284">
        <v>122631.24943535826</v>
      </c>
      <c r="EE221" s="284">
        <v>142176.60213635428</v>
      </c>
      <c r="EF221" s="284">
        <v>111230.89453217729</v>
      </c>
      <c r="EG221" s="284">
        <v>166744.30114189265</v>
      </c>
      <c r="EH221" s="284">
        <v>156784.53115028006</v>
      </c>
      <c r="EI221" s="282">
        <v>215996.23844451422</v>
      </c>
      <c r="EJ221" s="282">
        <v>172844.23524068185</v>
      </c>
      <c r="EK221" s="282">
        <v>166312.68055694172</v>
      </c>
      <c r="EL221" s="282">
        <v>177348.58546757439</v>
      </c>
      <c r="EM221" s="282">
        <v>232734.91327750011</v>
      </c>
      <c r="EN221" s="282">
        <v>162468.08893173773</v>
      </c>
      <c r="EO221" s="282">
        <v>245981.65668851638</v>
      </c>
      <c r="EP221" s="282">
        <v>296340.06182741246</v>
      </c>
      <c r="EQ221" s="282">
        <v>190322.06899586218</v>
      </c>
      <c r="ER221" s="282">
        <v>224798.65338931847</v>
      </c>
      <c r="ES221" s="282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3">
        <v>185009.31</v>
      </c>
      <c r="FS221" s="263">
        <v>168097.86</v>
      </c>
      <c r="FT221" s="263">
        <v>129165.08</v>
      </c>
      <c r="FU221" s="263">
        <v>48149.33</v>
      </c>
      <c r="FV221" s="263">
        <v>95187.63</v>
      </c>
      <c r="FW221" s="263">
        <v>161561.36570369586</v>
      </c>
      <c r="FX221" s="263">
        <v>155879.21216548377</v>
      </c>
      <c r="FY221" s="263">
        <v>176011.76588988586</v>
      </c>
      <c r="FZ221" s="263">
        <v>134410.42099123687</v>
      </c>
      <c r="GA221" s="263">
        <v>177686.88135689148</v>
      </c>
      <c r="GB221" s="263">
        <v>176411.24461530321</v>
      </c>
      <c r="GC221" s="263">
        <v>295411.18930750317</v>
      </c>
      <c r="GE221" s="446">
        <v>1902981.29003</v>
      </c>
    </row>
    <row r="222" spans="1:187">
      <c r="D222" s="72" t="str">
        <f t="shared" si="11"/>
        <v>7114p</v>
      </c>
      <c r="E222" s="76" t="s">
        <v>31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7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84">
        <v>31679573.180653565</v>
      </c>
      <c r="DW222" s="284">
        <v>31928103.158560321</v>
      </c>
      <c r="DX222" s="284">
        <v>34104565.830024712</v>
      </c>
      <c r="DY222" s="284">
        <v>37842157.867834173</v>
      </c>
      <c r="DZ222" s="284">
        <v>37499397.053443842</v>
      </c>
      <c r="EA222" s="284">
        <v>40999614.220945761</v>
      </c>
      <c r="EB222" s="284">
        <v>49404174.365267023</v>
      </c>
      <c r="EC222" s="284">
        <v>50808197.54559686</v>
      </c>
      <c r="ED222" s="284">
        <v>48941259.772591494</v>
      </c>
      <c r="EE222" s="284">
        <v>50674252.604080558</v>
      </c>
      <c r="EF222" s="284">
        <v>34472392.733843513</v>
      </c>
      <c r="EG222" s="284">
        <v>39750004.058720417</v>
      </c>
      <c r="EH222" s="284">
        <v>35038006.882620126</v>
      </c>
      <c r="EI222" s="282">
        <v>34439419.532361373</v>
      </c>
      <c r="EJ222" s="282">
        <v>36610416.4961081</v>
      </c>
      <c r="EK222" s="282">
        <v>38572572.842501707</v>
      </c>
      <c r="EL222" s="282">
        <v>41434170.447496742</v>
      </c>
      <c r="EM222" s="282">
        <v>46352523.998122126</v>
      </c>
      <c r="EN222" s="282">
        <v>50698247.403485686</v>
      </c>
      <c r="EO222" s="282">
        <v>58728722.217279099</v>
      </c>
      <c r="EP222" s="282">
        <v>48579978.228629358</v>
      </c>
      <c r="EQ222" s="282">
        <v>46963099.251775004</v>
      </c>
      <c r="ER222" s="282">
        <v>42160271.759740531</v>
      </c>
      <c r="ES222" s="282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3">
        <v>47781207.189999998</v>
      </c>
      <c r="FS222" s="263">
        <v>40097544.82</v>
      </c>
      <c r="FT222" s="263">
        <v>54963852.219999999</v>
      </c>
      <c r="FU222" s="263">
        <v>35570662.579999998</v>
      </c>
      <c r="FV222" s="263">
        <v>38250745.619999997</v>
      </c>
      <c r="FW222" s="263">
        <v>47380778.616715282</v>
      </c>
      <c r="FX222" s="263">
        <v>60262693.256538242</v>
      </c>
      <c r="FY222" s="263">
        <v>62819967.506489195</v>
      </c>
      <c r="FZ222" s="263">
        <v>61535814.430397995</v>
      </c>
      <c r="GA222" s="263">
        <v>60132973.705961175</v>
      </c>
      <c r="GB222" s="263">
        <v>51634389.126871005</v>
      </c>
      <c r="GC222" s="263">
        <v>55352726.018547282</v>
      </c>
      <c r="GE222" s="446">
        <v>615783355.09152019</v>
      </c>
    </row>
    <row r="223" spans="1:187">
      <c r="D223" s="72" t="str">
        <f t="shared" si="11"/>
        <v>7115p</v>
      </c>
      <c r="E223" s="76" t="s">
        <v>33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7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84">
        <v>11120032.514063414</v>
      </c>
      <c r="DW223" s="284">
        <v>10159884.393436292</v>
      </c>
      <c r="DX223" s="284">
        <v>11541404.231549168</v>
      </c>
      <c r="DY223" s="284">
        <v>12686872.226631973</v>
      </c>
      <c r="DZ223" s="284">
        <v>13828107.792372638</v>
      </c>
      <c r="EA223" s="284">
        <v>16174553.418030523</v>
      </c>
      <c r="EB223" s="284">
        <v>18497907.983898904</v>
      </c>
      <c r="EC223" s="284">
        <v>22949187.355199177</v>
      </c>
      <c r="ED223" s="284">
        <v>19735591.308796823</v>
      </c>
      <c r="EE223" s="284">
        <v>16832757.074621882</v>
      </c>
      <c r="EF223" s="284">
        <v>14338219.799717059</v>
      </c>
      <c r="EG223" s="284">
        <v>15239347.412479252</v>
      </c>
      <c r="EH223" s="284">
        <v>12892504.45877865</v>
      </c>
      <c r="EI223" s="282">
        <v>12119703.851627368</v>
      </c>
      <c r="EJ223" s="282">
        <v>13870804.729335839</v>
      </c>
      <c r="EK223" s="282">
        <v>14610210.360753594</v>
      </c>
      <c r="EL223" s="282">
        <v>16300422.349870451</v>
      </c>
      <c r="EM223" s="282">
        <v>18609472.866493613</v>
      </c>
      <c r="EN223" s="282">
        <v>20547920.740498953</v>
      </c>
      <c r="EO223" s="282">
        <v>24414293.57144583</v>
      </c>
      <c r="EP223" s="282">
        <v>23471505.696022253</v>
      </c>
      <c r="EQ223" s="282">
        <v>19541702.474037282</v>
      </c>
      <c r="ER223" s="282">
        <v>16768578.081388976</v>
      </c>
      <c r="ES223" s="282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3">
        <v>18070145.100000001</v>
      </c>
      <c r="FS223" s="263">
        <v>14831752.550000001</v>
      </c>
      <c r="FT223" s="263">
        <v>16111610.99</v>
      </c>
      <c r="FU223" s="263">
        <v>14097368.300000001</v>
      </c>
      <c r="FV223" s="263">
        <v>14366315.76</v>
      </c>
      <c r="FW223" s="263">
        <v>17736423.0479693</v>
      </c>
      <c r="FX223" s="263">
        <v>21674329.506149229</v>
      </c>
      <c r="FY223" s="263">
        <v>25493581.742318999</v>
      </c>
      <c r="FZ223" s="263">
        <v>24034334.199540369</v>
      </c>
      <c r="GA223" s="263">
        <v>19896747.919690695</v>
      </c>
      <c r="GB223" s="263">
        <v>18041848.774917983</v>
      </c>
      <c r="GC223" s="263">
        <v>17033297.467273451</v>
      </c>
      <c r="GE223" s="446">
        <v>221387755.35786003</v>
      </c>
    </row>
    <row r="224" spans="1:187" ht="30">
      <c r="D224" s="72" t="str">
        <f t="shared" si="11"/>
        <v>7116p</v>
      </c>
      <c r="E224" s="76" t="s">
        <v>35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7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84">
        <v>1044333.5847040946</v>
      </c>
      <c r="DW224" s="284">
        <v>1372829.090518791</v>
      </c>
      <c r="DX224" s="284">
        <v>1899074.8246946216</v>
      </c>
      <c r="DY224" s="284">
        <v>1934618.6277946457</v>
      </c>
      <c r="DZ224" s="284">
        <v>1937428.4331486213</v>
      </c>
      <c r="EA224" s="284">
        <v>2127170.3374280212</v>
      </c>
      <c r="EB224" s="284">
        <v>2549323.2677289024</v>
      </c>
      <c r="EC224" s="284">
        <v>2367849.4282178474</v>
      </c>
      <c r="ED224" s="284">
        <v>2194114.3691908875</v>
      </c>
      <c r="EE224" s="284">
        <v>2276435.1122387154</v>
      </c>
      <c r="EF224" s="284">
        <v>1500993.7865445174</v>
      </c>
      <c r="EG224" s="284">
        <v>1773412.2815320112</v>
      </c>
      <c r="EH224" s="284">
        <v>1020117.0792786785</v>
      </c>
      <c r="EI224" s="282">
        <v>1549568.1072133458</v>
      </c>
      <c r="EJ224" s="282">
        <v>1995477.1757682527</v>
      </c>
      <c r="EK224" s="282">
        <v>2074792.1116972775</v>
      </c>
      <c r="EL224" s="282">
        <v>2086161.3669564624</v>
      </c>
      <c r="EM224" s="282">
        <v>2213983.5460728402</v>
      </c>
      <c r="EN224" s="282">
        <v>2470029.8389860876</v>
      </c>
      <c r="EO224" s="282">
        <v>2792769.9688101793</v>
      </c>
      <c r="EP224" s="282">
        <v>2392576.4889084394</v>
      </c>
      <c r="EQ224" s="282">
        <v>2053687.1611713313</v>
      </c>
      <c r="ER224" s="282">
        <v>1789771.7782482144</v>
      </c>
      <c r="ES224" s="282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3">
        <v>1537206.63</v>
      </c>
      <c r="FS224" s="263">
        <v>1922810.55</v>
      </c>
      <c r="FT224" s="263">
        <v>2363697.87</v>
      </c>
      <c r="FU224" s="263">
        <v>1725304.75</v>
      </c>
      <c r="FV224" s="263">
        <v>1588906.58</v>
      </c>
      <c r="FW224" s="263">
        <v>2454615.7357150163</v>
      </c>
      <c r="FX224" s="263">
        <v>3049614.4672733559</v>
      </c>
      <c r="FY224" s="263">
        <v>2753955.9122244404</v>
      </c>
      <c r="FZ224" s="263">
        <v>2521316.1020952258</v>
      </c>
      <c r="GA224" s="263">
        <v>2461642.7901004632</v>
      </c>
      <c r="GB224" s="263">
        <v>1998547.6299790684</v>
      </c>
      <c r="GC224" s="263">
        <v>2408802.737472435</v>
      </c>
      <c r="GE224" s="446"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7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2"/>
      <c r="EJ225" s="282"/>
      <c r="EK225" s="282"/>
      <c r="EL225" s="282"/>
      <c r="EM225" s="282"/>
      <c r="EN225" s="282"/>
      <c r="EO225" s="282"/>
      <c r="EP225" s="282"/>
      <c r="EQ225" s="282"/>
      <c r="ER225" s="282"/>
      <c r="ES225" s="282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E225" s="446">
        <v>0</v>
      </c>
    </row>
    <row r="226" spans="1:187">
      <c r="D226" s="72" t="str">
        <f t="shared" ref="D226:D257" si="19">+CONCATENATE(D17,"p")</f>
        <v>7118p</v>
      </c>
      <c r="E226" s="76" t="s">
        <v>37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7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84">
        <v>450053.61458020721</v>
      </c>
      <c r="DW226" s="284">
        <v>475038.28260860743</v>
      </c>
      <c r="DX226" s="284">
        <v>588186.946081153</v>
      </c>
      <c r="DY226" s="284">
        <v>697774.7752861263</v>
      </c>
      <c r="DZ226" s="284">
        <v>729966.03511176899</v>
      </c>
      <c r="EA226" s="284">
        <v>808032.03012700868</v>
      </c>
      <c r="EB226" s="284">
        <v>898577.82161147927</v>
      </c>
      <c r="EC226" s="284">
        <v>890271.03364985739</v>
      </c>
      <c r="ED226" s="284">
        <v>850550.63426379242</v>
      </c>
      <c r="EE226" s="284">
        <v>780569.87598601193</v>
      </c>
      <c r="EF226" s="284">
        <v>684662.88608948409</v>
      </c>
      <c r="EG226" s="284">
        <v>828585.76668335497</v>
      </c>
      <c r="EH226" s="284">
        <v>519999.19958666293</v>
      </c>
      <c r="EI226" s="282">
        <v>552690.53896879952</v>
      </c>
      <c r="EJ226" s="282">
        <v>862173.85894013394</v>
      </c>
      <c r="EK226" s="282">
        <v>921140.58562000177</v>
      </c>
      <c r="EL226" s="282">
        <v>857926.48421483312</v>
      </c>
      <c r="EM226" s="282">
        <v>889611.95593554468</v>
      </c>
      <c r="EN226" s="282">
        <v>843301.64671243716</v>
      </c>
      <c r="EO226" s="282">
        <v>1017536.9503792862</v>
      </c>
      <c r="EP226" s="282">
        <v>850957.23877843586</v>
      </c>
      <c r="EQ226" s="282">
        <v>803528.96288030746</v>
      </c>
      <c r="ER226" s="282">
        <v>697203.75185900577</v>
      </c>
      <c r="ES226" s="282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3">
        <v>755142.26</v>
      </c>
      <c r="FS226" s="263">
        <v>745544.56</v>
      </c>
      <c r="FT226" s="263">
        <v>855856.43</v>
      </c>
      <c r="FU226" s="263">
        <v>718572.64</v>
      </c>
      <c r="FV226" s="263">
        <v>656000.56000000006</v>
      </c>
      <c r="FW226" s="263">
        <v>765731.78472662985</v>
      </c>
      <c r="FX226" s="263">
        <v>832360.77771988919</v>
      </c>
      <c r="FY226" s="263">
        <v>854509.13610841858</v>
      </c>
      <c r="FZ226" s="263">
        <v>833524.08466524491</v>
      </c>
      <c r="GA226" s="263">
        <v>765057.49382921238</v>
      </c>
      <c r="GB226" s="263">
        <v>807604.8357300983</v>
      </c>
      <c r="GC226" s="263">
        <v>730439.40412050928</v>
      </c>
      <c r="GE226" s="446"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19"/>
        <v>712p</v>
      </c>
      <c r="E227" s="119" t="s">
        <v>39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20">+SUM(CL228:CL231)</f>
        <v>10225366.011998521</v>
      </c>
      <c r="CM227" s="121">
        <f t="shared" si="20"/>
        <v>26328872.744704504</v>
      </c>
      <c r="CN227" s="121">
        <f t="shared" si="20"/>
        <v>28215029.512952704</v>
      </c>
      <c r="CO227" s="121">
        <f t="shared" si="20"/>
        <v>31078344.176256344</v>
      </c>
      <c r="CP227" s="121">
        <f t="shared" si="20"/>
        <v>31062993.346150994</v>
      </c>
      <c r="CQ227" s="121">
        <f t="shared" si="20"/>
        <v>29533886.744876273</v>
      </c>
      <c r="CR227" s="121">
        <f t="shared" si="20"/>
        <v>35614836.490956061</v>
      </c>
      <c r="CS227" s="121">
        <f t="shared" si="20"/>
        <v>41423629.787263155</v>
      </c>
      <c r="CT227" s="121">
        <f t="shared" si="20"/>
        <v>27897944.753825549</v>
      </c>
      <c r="CU227" s="121">
        <f t="shared" si="20"/>
        <v>35782419.896350168</v>
      </c>
      <c r="CV227" s="121">
        <f t="shared" si="20"/>
        <v>35053926.847713381</v>
      </c>
      <c r="CW227" s="122">
        <f t="shared" si="20"/>
        <v>52000480.125178605</v>
      </c>
      <c r="CX227" s="120">
        <f t="shared" si="20"/>
        <v>11696495.709410317</v>
      </c>
      <c r="CY227" s="121">
        <f t="shared" ref="CY227:DI227" si="21">+SUM(CY228:CY231)</f>
        <v>27967194.589402422</v>
      </c>
      <c r="CZ227" s="121">
        <f t="shared" si="21"/>
        <v>28929880.111931738</v>
      </c>
      <c r="DA227" s="121">
        <f t="shared" si="21"/>
        <v>27258327.618631121</v>
      </c>
      <c r="DB227" s="121">
        <f t="shared" si="21"/>
        <v>28592562.735781778</v>
      </c>
      <c r="DC227" s="121">
        <f t="shared" si="21"/>
        <v>32131723.207960628</v>
      </c>
      <c r="DD227" s="121">
        <f t="shared" si="21"/>
        <v>33016814.12419793</v>
      </c>
      <c r="DE227" s="121">
        <f t="shared" si="21"/>
        <v>36072346.59471108</v>
      </c>
      <c r="DF227" s="121">
        <f t="shared" si="21"/>
        <v>38203128.528232403</v>
      </c>
      <c r="DG227" s="121">
        <f t="shared" si="21"/>
        <v>43672969.77403643</v>
      </c>
      <c r="DH227" s="121">
        <f t="shared" si="21"/>
        <v>30164652.787533071</v>
      </c>
      <c r="DI227" s="122">
        <f t="shared" si="21"/>
        <v>60117077.92735371</v>
      </c>
      <c r="DJ227" s="120">
        <f>+SUM(DJ228:DJ231)</f>
        <v>17453194.433351744</v>
      </c>
      <c r="DK227" s="280">
        <f t="shared" ref="DK227:DU227" si="22">+SUM(DK228:DK231)</f>
        <v>27390142.980436314</v>
      </c>
      <c r="DL227" s="121">
        <f t="shared" si="22"/>
        <v>28082312.197140861</v>
      </c>
      <c r="DM227" s="121">
        <f t="shared" si="22"/>
        <v>30124960.749123506</v>
      </c>
      <c r="DN227" s="121">
        <f t="shared" si="22"/>
        <v>34683059.189534552</v>
      </c>
      <c r="DO227" s="121">
        <f t="shared" si="22"/>
        <v>35520127.578458838</v>
      </c>
      <c r="DP227" s="121">
        <f t="shared" si="22"/>
        <v>34214609.03892383</v>
      </c>
      <c r="DQ227" s="121">
        <f t="shared" si="22"/>
        <v>35699732.916304395</v>
      </c>
      <c r="DR227" s="121">
        <f t="shared" si="22"/>
        <v>34477573.889674954</v>
      </c>
      <c r="DS227" s="121">
        <f t="shared" si="22"/>
        <v>38517756.206527121</v>
      </c>
      <c r="DT227" s="121">
        <f t="shared" si="22"/>
        <v>32938623.312072884</v>
      </c>
      <c r="DU227" s="122">
        <f t="shared" si="22"/>
        <v>68390080.261651829</v>
      </c>
      <c r="DV227" s="285">
        <f>SUM(DV228:DV231)</f>
        <v>18354060.58487517</v>
      </c>
      <c r="DW227" s="285">
        <f t="shared" ref="DW227:ES227" si="23">SUM(DW228:DW231)</f>
        <v>32251984.308998123</v>
      </c>
      <c r="DX227" s="285">
        <f t="shared" si="23"/>
        <v>35252780.4112795</v>
      </c>
      <c r="DY227" s="285">
        <f t="shared" si="23"/>
        <v>36048622.442372173</v>
      </c>
      <c r="DZ227" s="285">
        <f t="shared" si="23"/>
        <v>36467046.907571375</v>
      </c>
      <c r="EA227" s="285">
        <f t="shared" si="23"/>
        <v>39962406.622471027</v>
      </c>
      <c r="EB227" s="285">
        <f t="shared" si="23"/>
        <v>41754281.859282047</v>
      </c>
      <c r="EC227" s="285">
        <f t="shared" si="23"/>
        <v>41778770.739156105</v>
      </c>
      <c r="ED227" s="285">
        <f t="shared" si="23"/>
        <v>40678217.175356045</v>
      </c>
      <c r="EE227" s="285">
        <f t="shared" si="23"/>
        <v>50087168.979291983</v>
      </c>
      <c r="EF227" s="285">
        <f t="shared" si="23"/>
        <v>35104466.825188249</v>
      </c>
      <c r="EG227" s="285">
        <f t="shared" si="23"/>
        <v>75416411.255019069</v>
      </c>
      <c r="EH227" s="285">
        <f t="shared" si="23"/>
        <v>14494391.656080697</v>
      </c>
      <c r="EI227" s="285">
        <f t="shared" si="23"/>
        <v>38286134.504472315</v>
      </c>
      <c r="EJ227" s="285">
        <f t="shared" si="23"/>
        <v>42512596.169410236</v>
      </c>
      <c r="EK227" s="285">
        <f t="shared" si="23"/>
        <v>36881500.656790689</v>
      </c>
      <c r="EL227" s="285">
        <f t="shared" si="23"/>
        <v>37654579.061565474</v>
      </c>
      <c r="EM227" s="285">
        <f t="shared" si="23"/>
        <v>40791760.633679733</v>
      </c>
      <c r="EN227" s="285">
        <f t="shared" si="23"/>
        <v>36948873.818993188</v>
      </c>
      <c r="EO227" s="285">
        <f t="shared" si="23"/>
        <v>40320200.299979933</v>
      </c>
      <c r="EP227" s="285">
        <f t="shared" si="23"/>
        <v>44012184.309503838</v>
      </c>
      <c r="EQ227" s="285">
        <f t="shared" si="23"/>
        <v>39620758.48069074</v>
      </c>
      <c r="ER227" s="285">
        <f t="shared" si="23"/>
        <v>41454472.958962008</v>
      </c>
      <c r="ES227" s="285">
        <f t="shared" si="23"/>
        <v>79179339.503347233</v>
      </c>
      <c r="ET227" s="342">
        <v>14572676.99</v>
      </c>
      <c r="EU227" s="342">
        <v>36938118.07</v>
      </c>
      <c r="EV227" s="342">
        <v>43053255.970000006</v>
      </c>
      <c r="EW227" s="342">
        <v>41029948.000000007</v>
      </c>
      <c r="EX227" s="342">
        <v>40388291.549999997</v>
      </c>
      <c r="EY227" s="342">
        <v>42077356.240000002</v>
      </c>
      <c r="EZ227" s="342">
        <v>46362054.926801726</v>
      </c>
      <c r="FA227" s="342">
        <v>45724084.253699668</v>
      </c>
      <c r="FB227" s="342">
        <v>41947258.969554022</v>
      </c>
      <c r="FC227" s="342">
        <v>44433442.802094914</v>
      </c>
      <c r="FD227" s="342">
        <v>45788790.684398532</v>
      </c>
      <c r="FE227" s="342">
        <v>79938550.463845864</v>
      </c>
      <c r="FF227" s="365">
        <v>16498881.48</v>
      </c>
      <c r="FG227" s="365">
        <v>41912269.38000001</v>
      </c>
      <c r="FH227" s="365">
        <v>41047599.18</v>
      </c>
      <c r="FI227" s="365">
        <v>50290988.940000005</v>
      </c>
      <c r="FJ227" s="365">
        <v>37496285.130000003</v>
      </c>
      <c r="FK227" s="365">
        <v>45280786.510000005</v>
      </c>
      <c r="FL227" s="365">
        <v>46250891.035691187</v>
      </c>
      <c r="FM227" s="365">
        <v>44632014.674295112</v>
      </c>
      <c r="FN227" s="365">
        <v>41120271.333377153</v>
      </c>
      <c r="FO227" s="365">
        <v>46928850.635902815</v>
      </c>
      <c r="FP227" s="365">
        <v>44128259.697538294</v>
      </c>
      <c r="FQ227" s="365">
        <v>78626416.07852602</v>
      </c>
      <c r="FR227" s="452">
        <v>15749286.220000001</v>
      </c>
      <c r="FS227" s="452">
        <v>42574769.890000001</v>
      </c>
      <c r="FT227" s="452">
        <v>44888756.57</v>
      </c>
      <c r="FU227" s="452">
        <v>33882602.5</v>
      </c>
      <c r="FV227" s="452">
        <v>40418289.450000003</v>
      </c>
      <c r="FW227" s="452">
        <v>39209561.537363522</v>
      </c>
      <c r="FX227" s="452">
        <v>39824401.286702745</v>
      </c>
      <c r="FY227" s="452">
        <v>37466342.331191912</v>
      </c>
      <c r="FZ227" s="452">
        <v>35714950.117071614</v>
      </c>
      <c r="GA227" s="452">
        <v>56930028.965902433</v>
      </c>
      <c r="GB227" s="452">
        <v>36060885.689019322</v>
      </c>
      <c r="GC227" s="452">
        <v>69780505.759044364</v>
      </c>
      <c r="GE227" s="445">
        <v>492500380.31629592</v>
      </c>
    </row>
    <row r="228" spans="1:187" ht="30">
      <c r="D228" s="72" t="str">
        <f t="shared" si="19"/>
        <v>7121p</v>
      </c>
      <c r="E228" s="76" t="s">
        <v>41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7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84">
        <v>11085421.334241258</v>
      </c>
      <c r="DW228" s="284">
        <v>19390616.050749641</v>
      </c>
      <c r="DX228" s="284">
        <v>20800888.666321442</v>
      </c>
      <c r="DY228" s="284">
        <v>21481603.2962908</v>
      </c>
      <c r="DZ228" s="284">
        <v>21730009.656220071</v>
      </c>
      <c r="EA228" s="284">
        <v>24013249.966546282</v>
      </c>
      <c r="EB228" s="284">
        <v>25276026.550293617</v>
      </c>
      <c r="EC228" s="284">
        <v>24832266.431256961</v>
      </c>
      <c r="ED228" s="284">
        <v>24767047.400017716</v>
      </c>
      <c r="EE228" s="284">
        <v>29750626.17076052</v>
      </c>
      <c r="EF228" s="284">
        <v>20838978.405508582</v>
      </c>
      <c r="EG228" s="284">
        <v>45626445.851901822</v>
      </c>
      <c r="EH228" s="284">
        <v>9060796.079177171</v>
      </c>
      <c r="EI228" s="282">
        <v>23124706.852591999</v>
      </c>
      <c r="EJ228" s="282">
        <v>25778145.761630509</v>
      </c>
      <c r="EK228" s="282">
        <v>22315006.097604383</v>
      </c>
      <c r="EL228" s="282">
        <v>22883149.755243029</v>
      </c>
      <c r="EM228" s="282">
        <v>24653399.098267406</v>
      </c>
      <c r="EN228" s="282">
        <v>21096909.436257415</v>
      </c>
      <c r="EO228" s="282">
        <v>23562273.747153763</v>
      </c>
      <c r="EP228" s="282">
        <v>25444734.42588995</v>
      </c>
      <c r="EQ228" s="282">
        <v>23008561.099321935</v>
      </c>
      <c r="ER228" s="282">
        <v>25730958.328370228</v>
      </c>
      <c r="ES228" s="282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3">
        <v>9790363.4800000004</v>
      </c>
      <c r="FS228" s="263">
        <v>26782162.98</v>
      </c>
      <c r="FT228" s="263">
        <v>28314388.120000001</v>
      </c>
      <c r="FU228" s="263">
        <v>21078780.449999999</v>
      </c>
      <c r="FV228" s="263">
        <v>24736473.050000001</v>
      </c>
      <c r="FW228" s="263">
        <v>23760773.544303603</v>
      </c>
      <c r="FX228" s="263">
        <v>23871756.047780998</v>
      </c>
      <c r="FY228" s="263">
        <v>22680826.45380101</v>
      </c>
      <c r="FZ228" s="263">
        <v>22031125.278228957</v>
      </c>
      <c r="GA228" s="263">
        <v>35541512.532779805</v>
      </c>
      <c r="GB228" s="263">
        <v>22450966.125881754</v>
      </c>
      <c r="GC228" s="263">
        <v>43833950.057554863</v>
      </c>
      <c r="GE228" s="446">
        <v>295082714.64033097</v>
      </c>
    </row>
    <row r="229" spans="1:187" ht="30">
      <c r="D229" s="72" t="str">
        <f t="shared" si="19"/>
        <v>7122p</v>
      </c>
      <c r="E229" s="76" t="s">
        <v>43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7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84">
        <v>6336000.2739841603</v>
      </c>
      <c r="DW229" s="284">
        <v>11085374.864924161</v>
      </c>
      <c r="DX229" s="284">
        <v>12503494.771613788</v>
      </c>
      <c r="DY229" s="284">
        <v>12513053.180853466</v>
      </c>
      <c r="DZ229" s="284">
        <v>12781508.834290098</v>
      </c>
      <c r="EA229" s="284">
        <v>13647407.540884396</v>
      </c>
      <c r="EB229" s="284">
        <v>14167187.436191265</v>
      </c>
      <c r="EC229" s="284">
        <v>14617983.144756434</v>
      </c>
      <c r="ED229" s="284">
        <v>13735412.757885324</v>
      </c>
      <c r="EE229" s="284">
        <v>17526894.880343959</v>
      </c>
      <c r="EF229" s="284">
        <v>12402384.494983494</v>
      </c>
      <c r="EG229" s="284">
        <v>25778282.913810931</v>
      </c>
      <c r="EH229" s="284">
        <v>5033763.6031913934</v>
      </c>
      <c r="EI229" s="282">
        <v>13190874.32162513</v>
      </c>
      <c r="EJ229" s="282">
        <v>14560034.842802931</v>
      </c>
      <c r="EK229" s="282">
        <v>12426424.31774326</v>
      </c>
      <c r="EL229" s="282">
        <v>12780246.575118551</v>
      </c>
      <c r="EM229" s="282">
        <v>13948223.892347284</v>
      </c>
      <c r="EN229" s="282">
        <v>13453637.29564468</v>
      </c>
      <c r="EO229" s="282">
        <v>14173979.781966317</v>
      </c>
      <c r="EP229" s="282">
        <v>15976537.492320921</v>
      </c>
      <c r="EQ229" s="282">
        <v>14029532.008260634</v>
      </c>
      <c r="ER229" s="282">
        <v>13649270.684277592</v>
      </c>
      <c r="ES229" s="282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3">
        <v>5160073.6100000003</v>
      </c>
      <c r="FS229" s="263">
        <v>13521231.24</v>
      </c>
      <c r="FT229" s="263">
        <v>14020072.800000001</v>
      </c>
      <c r="FU229" s="263">
        <v>10884138.67</v>
      </c>
      <c r="FV229" s="263">
        <v>13478103.310000001</v>
      </c>
      <c r="FW229" s="263">
        <v>13288147.029656813</v>
      </c>
      <c r="FX229" s="263">
        <v>13813968.415664224</v>
      </c>
      <c r="FY229" s="263">
        <v>12735872.686387273</v>
      </c>
      <c r="FZ229" s="263">
        <v>11644606.27986688</v>
      </c>
      <c r="GA229" s="263">
        <v>18421242.178837776</v>
      </c>
      <c r="GB229" s="263">
        <v>11548434.74327364</v>
      </c>
      <c r="GC229" s="263">
        <v>21908596.728818417</v>
      </c>
      <c r="GE229" s="446">
        <v>155264414.08250502</v>
      </c>
    </row>
    <row r="230" spans="1:187" ht="30">
      <c r="D230" s="72" t="str">
        <f t="shared" si="19"/>
        <v>7123p</v>
      </c>
      <c r="E230" s="76" t="s">
        <v>45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7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84">
        <v>501823.54251431441</v>
      </c>
      <c r="DW230" s="284">
        <v>950234.13294904761</v>
      </c>
      <c r="DX230" s="284">
        <v>1014200.5696253183</v>
      </c>
      <c r="DY230" s="284">
        <v>1034570.7033292244</v>
      </c>
      <c r="DZ230" s="284">
        <v>1048079.1771939988</v>
      </c>
      <c r="EA230" s="284">
        <v>1121096.2953115944</v>
      </c>
      <c r="EB230" s="284">
        <v>1161121.5995876256</v>
      </c>
      <c r="EC230" s="284">
        <v>1201695.8976089575</v>
      </c>
      <c r="ED230" s="284">
        <v>1141500.9175202574</v>
      </c>
      <c r="EE230" s="284">
        <v>1429884.1677832296</v>
      </c>
      <c r="EF230" s="284">
        <v>1002399.8788701226</v>
      </c>
      <c r="EG230" s="284">
        <v>2162740.4812991857</v>
      </c>
      <c r="EH230" s="284">
        <v>34766.900814828943</v>
      </c>
      <c r="EI230" s="282">
        <v>993654.74277777073</v>
      </c>
      <c r="EJ230" s="282">
        <v>1113836.8565952757</v>
      </c>
      <c r="EK230" s="282">
        <v>1233130.4486106783</v>
      </c>
      <c r="EL230" s="282">
        <v>1051463.2957267121</v>
      </c>
      <c r="EM230" s="282">
        <v>1178569.585246797</v>
      </c>
      <c r="EN230" s="282">
        <v>1439912.5864559195</v>
      </c>
      <c r="EO230" s="282">
        <v>1558367.0915362868</v>
      </c>
      <c r="EP230" s="282">
        <v>1553495.4782926445</v>
      </c>
      <c r="EQ230" s="282">
        <v>1431813.379118765</v>
      </c>
      <c r="ER230" s="282">
        <v>1071760.2162897959</v>
      </c>
      <c r="ES230" s="282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3">
        <v>455742.13</v>
      </c>
      <c r="FS230" s="263">
        <v>1236727.53</v>
      </c>
      <c r="FT230" s="263">
        <v>1425690.07</v>
      </c>
      <c r="FU230" s="263">
        <v>1042509.86</v>
      </c>
      <c r="FV230" s="263">
        <v>1190738.6299999999</v>
      </c>
      <c r="FW230" s="263">
        <v>1153093.0495231841</v>
      </c>
      <c r="FX230" s="263">
        <v>1134262.4482684694</v>
      </c>
      <c r="FY230" s="263">
        <v>1082167.7137135214</v>
      </c>
      <c r="FZ230" s="263">
        <v>1070252.608124112</v>
      </c>
      <c r="GA230" s="263">
        <v>1551370.5209708875</v>
      </c>
      <c r="GB230" s="263">
        <v>1061855.749121662</v>
      </c>
      <c r="GC230" s="263">
        <v>2050776.7425857519</v>
      </c>
      <c r="GE230" s="446">
        <v>13999444.922307588</v>
      </c>
    </row>
    <row r="231" spans="1:187">
      <c r="D231" s="72" t="str">
        <f t="shared" si="19"/>
        <v>7124p</v>
      </c>
      <c r="E231" s="76" t="s">
        <v>47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7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84">
        <v>430815.43413543771</v>
      </c>
      <c r="DW231" s="284">
        <v>825759.26037527679</v>
      </c>
      <c r="DX231" s="284">
        <v>934196.40371895151</v>
      </c>
      <c r="DY231" s="284">
        <v>1019395.2618986784</v>
      </c>
      <c r="DZ231" s="284">
        <v>907449.23986721074</v>
      </c>
      <c r="EA231" s="284">
        <v>1180652.819728754</v>
      </c>
      <c r="EB231" s="284">
        <v>1149946.2732095311</v>
      </c>
      <c r="EC231" s="284">
        <v>1126825.2655337546</v>
      </c>
      <c r="ED231" s="284">
        <v>1034256.0999327494</v>
      </c>
      <c r="EE231" s="284">
        <v>1379763.7604042704</v>
      </c>
      <c r="EF231" s="284">
        <v>860704.04582604812</v>
      </c>
      <c r="EG231" s="284">
        <v>1848942.0080071224</v>
      </c>
      <c r="EH231" s="284">
        <v>365065.07289730239</v>
      </c>
      <c r="EI231" s="282">
        <v>976898.58747741836</v>
      </c>
      <c r="EJ231" s="282">
        <v>1060578.7083815164</v>
      </c>
      <c r="EK231" s="282">
        <v>906939.79283236968</v>
      </c>
      <c r="EL231" s="282">
        <v>939719.43547718064</v>
      </c>
      <c r="EM231" s="282">
        <v>1011568.0578182479</v>
      </c>
      <c r="EN231" s="282">
        <v>958414.50063517841</v>
      </c>
      <c r="EO231" s="282">
        <v>1025579.6793235709</v>
      </c>
      <c r="EP231" s="282">
        <v>1037416.9130003202</v>
      </c>
      <c r="EQ231" s="282">
        <v>1150851.9939894073</v>
      </c>
      <c r="ER231" s="282">
        <v>1002483.7300243885</v>
      </c>
      <c r="ES231" s="282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3">
        <v>343107</v>
      </c>
      <c r="FS231" s="263">
        <v>1034648.14</v>
      </c>
      <c r="FT231" s="263">
        <v>1128605.58</v>
      </c>
      <c r="FU231" s="263">
        <v>877173.52</v>
      </c>
      <c r="FV231" s="263">
        <v>1012974.46</v>
      </c>
      <c r="FW231" s="263">
        <v>1007547.9138799232</v>
      </c>
      <c r="FX231" s="263">
        <v>1004414.3749890528</v>
      </c>
      <c r="FY231" s="263">
        <v>967475.47729010729</v>
      </c>
      <c r="FZ231" s="263">
        <v>968965.95085166604</v>
      </c>
      <c r="GA231" s="263">
        <v>1415903.733313961</v>
      </c>
      <c r="GB231" s="263">
        <v>999629.07074226905</v>
      </c>
      <c r="GC231" s="263">
        <v>1987182.2300853299</v>
      </c>
      <c r="GE231" s="446">
        <v>12404520.451152308</v>
      </c>
    </row>
    <row r="232" spans="1:187" s="9" customFormat="1">
      <c r="A232" s="118"/>
      <c r="B232" s="118"/>
      <c r="C232" s="118">
        <v>713</v>
      </c>
      <c r="D232" s="118" t="str">
        <f t="shared" si="19"/>
        <v>713p</v>
      </c>
      <c r="E232" s="119" t="s">
        <v>49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24">+SUM(CL233:CL236)</f>
        <v>2027877.2372930939</v>
      </c>
      <c r="CM232" s="121">
        <f t="shared" si="24"/>
        <v>1882424.3685098737</v>
      </c>
      <c r="CN232" s="121">
        <f t="shared" si="24"/>
        <v>2363168.5236575948</v>
      </c>
      <c r="CO232" s="121">
        <f t="shared" si="24"/>
        <v>2393449.5740456693</v>
      </c>
      <c r="CP232" s="121">
        <f t="shared" si="24"/>
        <v>2431766.3719360717</v>
      </c>
      <c r="CQ232" s="121">
        <f t="shared" si="24"/>
        <v>2858151.7123018736</v>
      </c>
      <c r="CR232" s="121">
        <f t="shared" si="24"/>
        <v>2917908.2048975867</v>
      </c>
      <c r="CS232" s="121">
        <f t="shared" si="24"/>
        <v>2932949.8029298875</v>
      </c>
      <c r="CT232" s="121">
        <f t="shared" si="24"/>
        <v>2302181.1067919475</v>
      </c>
      <c r="CU232" s="121">
        <f t="shared" si="24"/>
        <v>2479397.4364794977</v>
      </c>
      <c r="CV232" s="121">
        <f t="shared" si="24"/>
        <v>2197340.2207755819</v>
      </c>
      <c r="CW232" s="122">
        <f t="shared" si="24"/>
        <v>2280154.7968325969</v>
      </c>
      <c r="CX232" s="120">
        <f t="shared" si="24"/>
        <v>902871.84498938802</v>
      </c>
      <c r="CY232" s="121">
        <f t="shared" si="24"/>
        <v>1376722.835592885</v>
      </c>
      <c r="CZ232" s="121">
        <f t="shared" si="24"/>
        <v>1533902.3810318899</v>
      </c>
      <c r="DA232" s="121">
        <f t="shared" si="24"/>
        <v>1769167.7909803819</v>
      </c>
      <c r="DB232" s="121">
        <f t="shared" si="24"/>
        <v>1635179.6025759527</v>
      </c>
      <c r="DC232" s="121">
        <f t="shared" si="24"/>
        <v>1713767.4441061548</v>
      </c>
      <c r="DD232" s="121">
        <f t="shared" si="24"/>
        <v>2233130.224239069</v>
      </c>
      <c r="DE232" s="121">
        <f t="shared" si="24"/>
        <v>1791089.1999486499</v>
      </c>
      <c r="DF232" s="121">
        <f t="shared" si="24"/>
        <v>1407201.854776232</v>
      </c>
      <c r="DG232" s="121">
        <f t="shared" si="24"/>
        <v>2107131.608306407</v>
      </c>
      <c r="DH232" s="121">
        <f t="shared" si="24"/>
        <v>2082325.1460510979</v>
      </c>
      <c r="DI232" s="122">
        <f t="shared" si="24"/>
        <v>2370557.2656825301</v>
      </c>
      <c r="DJ232" s="120">
        <f t="shared" si="24"/>
        <v>1017432.8805905436</v>
      </c>
      <c r="DK232" s="280">
        <f t="shared" si="24"/>
        <v>2806441.7507150937</v>
      </c>
      <c r="DL232" s="121">
        <f t="shared" si="24"/>
        <v>1117006.3290833589</v>
      </c>
      <c r="DM232" s="121">
        <f t="shared" si="24"/>
        <v>1264717.5392387407</v>
      </c>
      <c r="DN232" s="121">
        <f t="shared" si="24"/>
        <v>1093045.5428240406</v>
      </c>
      <c r="DO232" s="121">
        <f t="shared" si="24"/>
        <v>1395344.9576274238</v>
      </c>
      <c r="DP232" s="121">
        <f t="shared" si="24"/>
        <v>1446144.3329938813</v>
      </c>
      <c r="DQ232" s="121">
        <f t="shared" si="24"/>
        <v>1356791.631586303</v>
      </c>
      <c r="DR232" s="121">
        <f t="shared" si="24"/>
        <v>1266226.6725826806</v>
      </c>
      <c r="DS232" s="121">
        <f t="shared" si="24"/>
        <v>1318880.8810031279</v>
      </c>
      <c r="DT232" s="121">
        <f t="shared" si="24"/>
        <v>1346463.6496868518</v>
      </c>
      <c r="DU232" s="122">
        <f t="shared" si="24"/>
        <v>1474390.4967195832</v>
      </c>
      <c r="DV232" s="285">
        <f t="shared" ref="DV232:ES232" si="25">SUM(DV233:DV236)</f>
        <v>723207.81855982868</v>
      </c>
      <c r="DW232" s="285">
        <f t="shared" si="25"/>
        <v>1375936.6828377536</v>
      </c>
      <c r="DX232" s="285">
        <f t="shared" si="25"/>
        <v>1085048.6732404828</v>
      </c>
      <c r="DY232" s="285">
        <f t="shared" si="25"/>
        <v>1135307.1677424815</v>
      </c>
      <c r="DZ232" s="285">
        <f t="shared" si="25"/>
        <v>1038831.7010082075</v>
      </c>
      <c r="EA232" s="285">
        <f t="shared" si="25"/>
        <v>1185196.3988510575</v>
      </c>
      <c r="EB232" s="285">
        <f t="shared" si="25"/>
        <v>1392519.4702588716</v>
      </c>
      <c r="EC232" s="285">
        <f t="shared" si="25"/>
        <v>1336120.0015746492</v>
      </c>
      <c r="ED232" s="285">
        <f t="shared" si="25"/>
        <v>1100943.0740307707</v>
      </c>
      <c r="EE232" s="285">
        <f t="shared" si="25"/>
        <v>1348017.839179961</v>
      </c>
      <c r="EF232" s="285">
        <f t="shared" si="25"/>
        <v>1208363.2775689771</v>
      </c>
      <c r="EG232" s="285">
        <f t="shared" si="25"/>
        <v>1458355.2073679506</v>
      </c>
      <c r="EH232" s="285">
        <f t="shared" si="25"/>
        <v>610864.67030384962</v>
      </c>
      <c r="EI232" s="285">
        <f t="shared" si="25"/>
        <v>956190.19217041158</v>
      </c>
      <c r="EJ232" s="285">
        <f t="shared" si="25"/>
        <v>1101531.2378384364</v>
      </c>
      <c r="EK232" s="285">
        <f t="shared" si="25"/>
        <v>1012659.4044928866</v>
      </c>
      <c r="EL232" s="285">
        <f t="shared" si="25"/>
        <v>1178564.1353407067</v>
      </c>
      <c r="EM232" s="285">
        <f t="shared" si="25"/>
        <v>1356946.2184835174</v>
      </c>
      <c r="EN232" s="285">
        <f t="shared" si="25"/>
        <v>1348470.7634851695</v>
      </c>
      <c r="EO232" s="285">
        <f t="shared" si="25"/>
        <v>1646935.436847656</v>
      </c>
      <c r="EP232" s="285">
        <f t="shared" si="25"/>
        <v>1304957.8822505821</v>
      </c>
      <c r="EQ232" s="285">
        <f t="shared" si="25"/>
        <v>1090007.5802936796</v>
      </c>
      <c r="ER232" s="285">
        <f t="shared" si="25"/>
        <v>1069514.6174671263</v>
      </c>
      <c r="ES232" s="285">
        <f t="shared" si="25"/>
        <v>1155633.7530853748</v>
      </c>
      <c r="ET232" s="342">
        <v>785627.23999999987</v>
      </c>
      <c r="EU232" s="342">
        <v>993423.94</v>
      </c>
      <c r="EV232" s="342">
        <v>1089343.29</v>
      </c>
      <c r="EW232" s="342">
        <v>1198538.77</v>
      </c>
      <c r="EX232" s="342">
        <v>1382138.7799999998</v>
      </c>
      <c r="EY232" s="342">
        <v>1539773.02</v>
      </c>
      <c r="EZ232" s="342">
        <v>1993333.2050530105</v>
      </c>
      <c r="FA232" s="342">
        <v>2094009.8411112905</v>
      </c>
      <c r="FB232" s="342">
        <v>1758705.3100069393</v>
      </c>
      <c r="FC232" s="342">
        <v>1756312.8353634721</v>
      </c>
      <c r="FD232" s="342">
        <v>1538063.0039378535</v>
      </c>
      <c r="FE232" s="342">
        <v>1571199.152751297</v>
      </c>
      <c r="FF232" s="365">
        <v>851162.27</v>
      </c>
      <c r="FG232" s="365">
        <v>1041125.3899999999</v>
      </c>
      <c r="FH232" s="365">
        <v>1066481.8799999999</v>
      </c>
      <c r="FI232" s="365">
        <v>1290371.49</v>
      </c>
      <c r="FJ232" s="365">
        <v>1208813.17</v>
      </c>
      <c r="FK232" s="365">
        <v>1252534.6599999999</v>
      </c>
      <c r="FL232" s="365">
        <v>1795731.4641523927</v>
      </c>
      <c r="FM232" s="365">
        <v>1701456.5372229549</v>
      </c>
      <c r="FN232" s="365">
        <v>1388736.0694359436</v>
      </c>
      <c r="FO232" s="365">
        <v>1341528.8515351652</v>
      </c>
      <c r="FP232" s="365">
        <v>1134405.6022195939</v>
      </c>
      <c r="FQ232" s="365">
        <v>1246141.5409339513</v>
      </c>
      <c r="FR232" s="452">
        <v>669819.01</v>
      </c>
      <c r="FS232" s="452">
        <v>845756.92</v>
      </c>
      <c r="FT232" s="452">
        <v>720374.53</v>
      </c>
      <c r="FU232" s="452">
        <v>316937.24</v>
      </c>
      <c r="FV232" s="452">
        <v>469045.42</v>
      </c>
      <c r="FW232" s="452">
        <v>1161870.8532355535</v>
      </c>
      <c r="FX232" s="452">
        <v>1673430.2546007757</v>
      </c>
      <c r="FY232" s="452">
        <v>1388372.9389781314</v>
      </c>
      <c r="FZ232" s="452">
        <v>1416214.8034873675</v>
      </c>
      <c r="GA232" s="452">
        <v>1276386.1061063381</v>
      </c>
      <c r="GB232" s="452">
        <v>963348.80250703567</v>
      </c>
      <c r="GC232" s="452">
        <v>1285597.5253147981</v>
      </c>
      <c r="GE232" s="445">
        <v>12187154.40423</v>
      </c>
    </row>
    <row r="233" spans="1:187">
      <c r="D233" s="72" t="str">
        <f t="shared" si="19"/>
        <v>7131p</v>
      </c>
      <c r="E233" s="76" t="s">
        <v>51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7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84">
        <v>452718.04697181634</v>
      </c>
      <c r="DW233" s="284">
        <v>606769.38355775224</v>
      </c>
      <c r="DX233" s="284">
        <v>635656.54436637426</v>
      </c>
      <c r="DY233" s="284">
        <v>746130.59497986338</v>
      </c>
      <c r="DZ233" s="284">
        <v>704432.72175556247</v>
      </c>
      <c r="EA233" s="284">
        <v>817283.0749885313</v>
      </c>
      <c r="EB233" s="284">
        <v>816495.30161271268</v>
      </c>
      <c r="EC233" s="284">
        <v>721448.0336151825</v>
      </c>
      <c r="ED233" s="284">
        <v>702689.19974077621</v>
      </c>
      <c r="EE233" s="284">
        <v>793275.5901505925</v>
      </c>
      <c r="EF233" s="284">
        <v>662613.41313093528</v>
      </c>
      <c r="EG233" s="284">
        <v>795634.23365310486</v>
      </c>
      <c r="EH233" s="284">
        <v>396618.36641045683</v>
      </c>
      <c r="EI233" s="282">
        <v>657583.8855803319</v>
      </c>
      <c r="EJ233" s="282">
        <v>770426.66515654104</v>
      </c>
      <c r="EK233" s="282">
        <v>664564.67104628449</v>
      </c>
      <c r="EL233" s="282">
        <v>789031.85507598589</v>
      </c>
      <c r="EM233" s="282">
        <v>885998.04252955969</v>
      </c>
      <c r="EN233" s="282">
        <v>726415.65029595362</v>
      </c>
      <c r="EO233" s="282">
        <v>851708.23841278849</v>
      </c>
      <c r="EP233" s="282">
        <v>737768.80354883452</v>
      </c>
      <c r="EQ233" s="282">
        <v>672281.42568541598</v>
      </c>
      <c r="ER233" s="282">
        <v>633521.74994362786</v>
      </c>
      <c r="ES233" s="282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3">
        <v>520343.73</v>
      </c>
      <c r="FS233" s="263">
        <v>652056.92000000004</v>
      </c>
      <c r="FT233" s="263">
        <v>553031.42000000004</v>
      </c>
      <c r="FU233" s="263">
        <v>279110.88</v>
      </c>
      <c r="FV233" s="263">
        <v>389225.04</v>
      </c>
      <c r="FW233" s="263">
        <v>785977.46893773007</v>
      </c>
      <c r="FX233" s="263">
        <v>1031818.6341445583</v>
      </c>
      <c r="FY233" s="263">
        <v>729189.96460606705</v>
      </c>
      <c r="FZ233" s="263">
        <v>905458.1843526474</v>
      </c>
      <c r="GA233" s="263">
        <v>851833.89135936275</v>
      </c>
      <c r="GB233" s="263">
        <v>666605.59471104096</v>
      </c>
      <c r="GC233" s="263">
        <v>846375.24254859425</v>
      </c>
      <c r="GE233" s="446">
        <v>7690683.2406600015</v>
      </c>
    </row>
    <row r="234" spans="1:187">
      <c r="D234" s="72" t="str">
        <f t="shared" si="19"/>
        <v>7132p</v>
      </c>
      <c r="E234" s="76" t="s">
        <v>53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7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84">
        <v>170513.04197250312</v>
      </c>
      <c r="DW234" s="284">
        <v>519541.6128014453</v>
      </c>
      <c r="DX234" s="284">
        <v>249071.63439000249</v>
      </c>
      <c r="DY234" s="284">
        <v>216693.48887174096</v>
      </c>
      <c r="DZ234" s="284">
        <v>152515.3764781697</v>
      </c>
      <c r="EA234" s="284">
        <v>190700.41622146839</v>
      </c>
      <c r="EB234" s="284">
        <v>197921.72377094912</v>
      </c>
      <c r="EC234" s="284">
        <v>134433.28897459098</v>
      </c>
      <c r="ED234" s="284">
        <v>155620.37375231192</v>
      </c>
      <c r="EE234" s="284">
        <v>216371.43522692122</v>
      </c>
      <c r="EF234" s="284">
        <v>338357.32840155513</v>
      </c>
      <c r="EG234" s="284">
        <v>322611.51828479621</v>
      </c>
      <c r="EH234" s="284">
        <v>104510.58051181481</v>
      </c>
      <c r="EI234" s="282">
        <v>187734.99606995031</v>
      </c>
      <c r="EJ234" s="282">
        <v>193198.51627654137</v>
      </c>
      <c r="EK234" s="282">
        <v>155312.77949623726</v>
      </c>
      <c r="EL234" s="282">
        <v>148885.0644000294</v>
      </c>
      <c r="EM234" s="282">
        <v>198756.13905276597</v>
      </c>
      <c r="EN234" s="282">
        <v>160403.96878652976</v>
      </c>
      <c r="EO234" s="282">
        <v>125361.61349367548</v>
      </c>
      <c r="EP234" s="282">
        <v>151227.76688167761</v>
      </c>
      <c r="EQ234" s="282">
        <v>139300.10775878624</v>
      </c>
      <c r="ER234" s="282">
        <v>164545.67001416552</v>
      </c>
      <c r="ES234" s="282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3">
        <v>59543.27</v>
      </c>
      <c r="FS234" s="263">
        <v>103685.1</v>
      </c>
      <c r="FT234" s="263">
        <v>69007.199999999997</v>
      </c>
      <c r="FU234" s="263">
        <v>21455.99</v>
      </c>
      <c r="FV234" s="263">
        <v>33883.980000000003</v>
      </c>
      <c r="FW234" s="263">
        <v>106928.68036241367</v>
      </c>
      <c r="FX234" s="263">
        <v>120162.58210609634</v>
      </c>
      <c r="FY234" s="263">
        <v>94053.637347995347</v>
      </c>
      <c r="FZ234" s="263">
        <v>95570.609659243841</v>
      </c>
      <c r="GA234" s="263">
        <v>123098.29330191661</v>
      </c>
      <c r="GB234" s="263">
        <v>108489.84182029018</v>
      </c>
      <c r="GC234" s="263">
        <v>140483.82012204395</v>
      </c>
      <c r="GE234" s="446">
        <v>1016819.7347199998</v>
      </c>
    </row>
    <row r="235" spans="1:187">
      <c r="D235" s="72" t="str">
        <f t="shared" si="19"/>
        <v>7133p</v>
      </c>
      <c r="E235" s="76" t="s">
        <v>55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7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84">
        <v>8805.466167247152</v>
      </c>
      <c r="DW235" s="284">
        <v>11686.766957958693</v>
      </c>
      <c r="DX235" s="284">
        <v>13434.436170322246</v>
      </c>
      <c r="DY235" s="284">
        <v>25625.084764843035</v>
      </c>
      <c r="DZ235" s="284">
        <v>40782.793660653268</v>
      </c>
      <c r="EA235" s="284">
        <v>75101.138836585495</v>
      </c>
      <c r="EB235" s="284">
        <v>178902.37145929318</v>
      </c>
      <c r="EC235" s="284">
        <v>293822.86490978813</v>
      </c>
      <c r="ED235" s="284">
        <v>119163.90232484283</v>
      </c>
      <c r="EE235" s="284">
        <v>64420.090426535287</v>
      </c>
      <c r="EF235" s="284">
        <v>28667.528920865334</v>
      </c>
      <c r="EG235" s="284">
        <v>22985.206767060248</v>
      </c>
      <c r="EH235" s="284">
        <v>17375.016552786987</v>
      </c>
      <c r="EI235" s="282">
        <v>23371.280791901885</v>
      </c>
      <c r="EJ235" s="282">
        <v>27185.635688952138</v>
      </c>
      <c r="EK235" s="282">
        <v>27557.670581455463</v>
      </c>
      <c r="EL235" s="282">
        <v>56156.692877610978</v>
      </c>
      <c r="EM235" s="282">
        <v>107101.74269735617</v>
      </c>
      <c r="EN235" s="282">
        <v>251416.93695794756</v>
      </c>
      <c r="EO235" s="282">
        <v>390026.7278473787</v>
      </c>
      <c r="EP235" s="282">
        <v>198027.31464938456</v>
      </c>
      <c r="EQ235" s="282">
        <v>72037.393022864198</v>
      </c>
      <c r="ER235" s="282">
        <v>30898.851231609886</v>
      </c>
      <c r="ES235" s="282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3">
        <v>32221.24</v>
      </c>
      <c r="FS235" s="263">
        <v>34709.39</v>
      </c>
      <c r="FT235" s="263">
        <v>29392.97</v>
      </c>
      <c r="FU235" s="263">
        <v>3187.51</v>
      </c>
      <c r="FV235" s="263">
        <v>915.94</v>
      </c>
      <c r="FW235" s="263">
        <v>109919.19345813863</v>
      </c>
      <c r="FX235" s="263">
        <v>264040.44837579876</v>
      </c>
      <c r="FY235" s="263">
        <v>320368.08987574023</v>
      </c>
      <c r="FZ235" s="263">
        <v>183503.00861850305</v>
      </c>
      <c r="GA235" s="263">
        <v>86268.831077027877</v>
      </c>
      <c r="GB235" s="263">
        <v>36409.396780944058</v>
      </c>
      <c r="GC235" s="263">
        <v>27103.47831384735</v>
      </c>
      <c r="GE235" s="446">
        <v>1095818.2564999999</v>
      </c>
    </row>
    <row r="236" spans="1:187">
      <c r="D236" s="72" t="str">
        <f t="shared" si="19"/>
        <v>7136p</v>
      </c>
      <c r="E236" s="76" t="s">
        <v>61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7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84">
        <v>91171.263448262092</v>
      </c>
      <c r="DW236" s="284">
        <v>237938.91952059735</v>
      </c>
      <c r="DX236" s="284">
        <v>186886.05831378396</v>
      </c>
      <c r="DY236" s="284">
        <v>146857.99912603418</v>
      </c>
      <c r="DZ236" s="284">
        <v>141100.80911382203</v>
      </c>
      <c r="EA236" s="284">
        <v>102111.76880447229</v>
      </c>
      <c r="EB236" s="284">
        <v>199200.07341591665</v>
      </c>
      <c r="EC236" s="284">
        <v>186415.81407508763</v>
      </c>
      <c r="ED236" s="284">
        <v>123469.59821283967</v>
      </c>
      <c r="EE236" s="284">
        <v>273950.723375912</v>
      </c>
      <c r="EF236" s="284">
        <v>178725.00711562141</v>
      </c>
      <c r="EG236" s="284">
        <v>317124.248662989</v>
      </c>
      <c r="EH236" s="284">
        <v>92360.706828791022</v>
      </c>
      <c r="EI236" s="282">
        <v>87500.029728227513</v>
      </c>
      <c r="EJ236" s="282">
        <v>110720.42071640177</v>
      </c>
      <c r="EK236" s="282">
        <v>165224.28336890938</v>
      </c>
      <c r="EL236" s="282">
        <v>184490.52298708042</v>
      </c>
      <c r="EM236" s="282">
        <v>165090.29420383542</v>
      </c>
      <c r="EN236" s="282">
        <v>210234.20744473854</v>
      </c>
      <c r="EO236" s="282">
        <v>279838.85709381348</v>
      </c>
      <c r="EP236" s="282">
        <v>217933.99717068562</v>
      </c>
      <c r="EQ236" s="282">
        <v>206388.65382661307</v>
      </c>
      <c r="ER236" s="282">
        <v>240548.346277723</v>
      </c>
      <c r="ES236" s="282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3">
        <v>57710.77</v>
      </c>
      <c r="FS236" s="263">
        <v>55305.51</v>
      </c>
      <c r="FT236" s="263">
        <v>68942.94</v>
      </c>
      <c r="FU236" s="263">
        <v>13182.86</v>
      </c>
      <c r="FV236" s="263">
        <v>45020.46</v>
      </c>
      <c r="FW236" s="263">
        <v>159045.51047727122</v>
      </c>
      <c r="FX236" s="263">
        <v>257408.58997432221</v>
      </c>
      <c r="FY236" s="263">
        <v>244761.24714832901</v>
      </c>
      <c r="FZ236" s="263">
        <v>231683.00085697323</v>
      </c>
      <c r="GA236" s="263">
        <v>215185.09036803071</v>
      </c>
      <c r="GB236" s="263">
        <v>151843.9691947604</v>
      </c>
      <c r="GC236" s="263">
        <v>271634.98433031252</v>
      </c>
      <c r="GE236" s="446">
        <v>1714014.1623499994</v>
      </c>
    </row>
    <row r="237" spans="1:187" s="9" customFormat="1">
      <c r="A237" s="118"/>
      <c r="B237" s="118"/>
      <c r="C237" s="118">
        <v>714</v>
      </c>
      <c r="D237" s="118" t="str">
        <f t="shared" si="19"/>
        <v>714p</v>
      </c>
      <c r="E237" s="119" t="s">
        <v>63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26">+SUM(CL238:CL243)</f>
        <v>982710.87498690933</v>
      </c>
      <c r="CM237" s="121">
        <f t="shared" si="26"/>
        <v>869104.05358116457</v>
      </c>
      <c r="CN237" s="121">
        <f t="shared" si="26"/>
        <v>787268.76554129389</v>
      </c>
      <c r="CO237" s="121">
        <f t="shared" si="26"/>
        <v>1546322.5460752659</v>
      </c>
      <c r="CP237" s="121">
        <f t="shared" si="26"/>
        <v>932515.34080204321</v>
      </c>
      <c r="CQ237" s="121">
        <f t="shared" si="26"/>
        <v>1175327.7210279165</v>
      </c>
      <c r="CR237" s="121">
        <f t="shared" si="26"/>
        <v>2020249.028265815</v>
      </c>
      <c r="CS237" s="121">
        <f t="shared" si="26"/>
        <v>1079348.0183819076</v>
      </c>
      <c r="CT237" s="121">
        <f t="shared" si="26"/>
        <v>1345127.7045627646</v>
      </c>
      <c r="CU237" s="121">
        <f t="shared" si="26"/>
        <v>1098866.9792922472</v>
      </c>
      <c r="CV237" s="121">
        <f t="shared" si="26"/>
        <v>885498.0103225843</v>
      </c>
      <c r="CW237" s="122">
        <f t="shared" si="26"/>
        <v>1136253.4997662231</v>
      </c>
      <c r="CX237" s="120">
        <f t="shared" si="26"/>
        <v>874647.32532018784</v>
      </c>
      <c r="CY237" s="121">
        <f t="shared" si="26"/>
        <v>1141795.5130265537</v>
      </c>
      <c r="CZ237" s="121">
        <f t="shared" si="26"/>
        <v>1392255.6905662352</v>
      </c>
      <c r="DA237" s="121">
        <f t="shared" si="26"/>
        <v>1012251.8295932285</v>
      </c>
      <c r="DB237" s="121">
        <f t="shared" si="26"/>
        <v>647746.68080012128</v>
      </c>
      <c r="DC237" s="121">
        <f t="shared" si="26"/>
        <v>954989.7774594496</v>
      </c>
      <c r="DD237" s="121">
        <f t="shared" si="26"/>
        <v>1184343.1262543593</v>
      </c>
      <c r="DE237" s="121">
        <f t="shared" si="26"/>
        <v>1056013.1087953006</v>
      </c>
      <c r="DF237" s="121">
        <f t="shared" si="26"/>
        <v>1308372.2565571361</v>
      </c>
      <c r="DG237" s="121">
        <f t="shared" si="26"/>
        <v>1299421.3451732181</v>
      </c>
      <c r="DH237" s="121">
        <f t="shared" si="26"/>
        <v>1236718.8760774885</v>
      </c>
      <c r="DI237" s="122">
        <f t="shared" si="26"/>
        <v>915688.23864849063</v>
      </c>
      <c r="DJ237" s="120">
        <f t="shared" si="26"/>
        <v>1138266.9804152639</v>
      </c>
      <c r="DK237" s="280">
        <f t="shared" si="26"/>
        <v>756483.76634673518</v>
      </c>
      <c r="DL237" s="121">
        <f t="shared" si="26"/>
        <v>784896.45053551998</v>
      </c>
      <c r="DM237" s="121">
        <f t="shared" si="26"/>
        <v>716357.12404800032</v>
      </c>
      <c r="DN237" s="121">
        <f t="shared" si="26"/>
        <v>1133208.5669148029</v>
      </c>
      <c r="DO237" s="121">
        <f t="shared" si="26"/>
        <v>1267102.9957289747</v>
      </c>
      <c r="DP237" s="121">
        <f t="shared" si="26"/>
        <v>1342917.6146265836</v>
      </c>
      <c r="DQ237" s="121">
        <f t="shared" si="26"/>
        <v>1226756.3727123113</v>
      </c>
      <c r="DR237" s="121">
        <f t="shared" si="26"/>
        <v>1268468.2949369599</v>
      </c>
      <c r="DS237" s="121">
        <f t="shared" si="26"/>
        <v>1378353.6704010672</v>
      </c>
      <c r="DT237" s="121">
        <f t="shared" si="26"/>
        <v>1123435.7637199732</v>
      </c>
      <c r="DU237" s="122">
        <f t="shared" si="26"/>
        <v>1342481.0432510113</v>
      </c>
      <c r="DV237" s="285">
        <f t="shared" ref="DV237:ES237" si="27">SUM(DV238:DV243)</f>
        <v>830622.45977962902</v>
      </c>
      <c r="DW237" s="285">
        <f t="shared" si="27"/>
        <v>841675.37717694405</v>
      </c>
      <c r="DX237" s="285">
        <f t="shared" si="27"/>
        <v>1095886.2838292783</v>
      </c>
      <c r="DY237" s="285">
        <f t="shared" si="27"/>
        <v>803106.60353358404</v>
      </c>
      <c r="DZ237" s="285">
        <f t="shared" si="27"/>
        <v>1197017.3724938135</v>
      </c>
      <c r="EA237" s="285">
        <f t="shared" si="27"/>
        <v>1645191.7465731674</v>
      </c>
      <c r="EB237" s="285">
        <f t="shared" si="27"/>
        <v>1914614.876306891</v>
      </c>
      <c r="EC237" s="285">
        <f t="shared" si="27"/>
        <v>1757103.5644707002</v>
      </c>
      <c r="ED237" s="285">
        <f t="shared" si="27"/>
        <v>1998291.5618472034</v>
      </c>
      <c r="EE237" s="285">
        <f t="shared" si="27"/>
        <v>2181977.5553072984</v>
      </c>
      <c r="EF237" s="285">
        <f t="shared" si="27"/>
        <v>1508780.0698249615</v>
      </c>
      <c r="EG237" s="285">
        <f t="shared" si="27"/>
        <v>1535340.0887295473</v>
      </c>
      <c r="EH237" s="285">
        <f t="shared" si="27"/>
        <v>1682455.8460246248</v>
      </c>
      <c r="EI237" s="285">
        <f t="shared" si="27"/>
        <v>1232315.1298845697</v>
      </c>
      <c r="EJ237" s="285">
        <f t="shared" si="27"/>
        <v>1332747.1124490716</v>
      </c>
      <c r="EK237" s="285">
        <f t="shared" si="27"/>
        <v>1975532.6209221156</v>
      </c>
      <c r="EL237" s="285">
        <f t="shared" si="27"/>
        <v>1379961.0350704237</v>
      </c>
      <c r="EM237" s="285">
        <f t="shared" si="27"/>
        <v>1823244.5616456694</v>
      </c>
      <c r="EN237" s="285">
        <f t="shared" si="27"/>
        <v>2820791.0553781362</v>
      </c>
      <c r="EO237" s="285">
        <f t="shared" si="27"/>
        <v>1850940.4561359507</v>
      </c>
      <c r="EP237" s="285">
        <f t="shared" si="27"/>
        <v>2466068.9719773401</v>
      </c>
      <c r="EQ237" s="285">
        <f t="shared" si="27"/>
        <v>2793048.4100497989</v>
      </c>
      <c r="ER237" s="285">
        <f t="shared" si="27"/>
        <v>1640472.4289961406</v>
      </c>
      <c r="ES237" s="285">
        <f t="shared" si="27"/>
        <v>2451703.7437339895</v>
      </c>
      <c r="ET237" s="342">
        <v>1774503.5699999998</v>
      </c>
      <c r="EU237" s="342">
        <v>1885893.46</v>
      </c>
      <c r="EV237" s="342">
        <v>2001213.06</v>
      </c>
      <c r="EW237" s="342">
        <v>2389766.7799999998</v>
      </c>
      <c r="EX237" s="342">
        <v>1530724.52</v>
      </c>
      <c r="EY237" s="342">
        <v>2860047.35</v>
      </c>
      <c r="EZ237" s="342">
        <v>2768982.89609381</v>
      </c>
      <c r="FA237" s="342">
        <v>1878964.846878767</v>
      </c>
      <c r="FB237" s="342">
        <v>2453431.0919642458</v>
      </c>
      <c r="FC237" s="342">
        <v>3062621.0292725526</v>
      </c>
      <c r="FD237" s="342">
        <v>2157522.0205821833</v>
      </c>
      <c r="FE237" s="342">
        <v>3364455.4723437326</v>
      </c>
      <c r="FF237" s="365">
        <v>2315003.25</v>
      </c>
      <c r="FG237" s="365">
        <v>1541397.86</v>
      </c>
      <c r="FH237" s="365">
        <v>2408517.5</v>
      </c>
      <c r="FI237" s="365">
        <v>3310133.38</v>
      </c>
      <c r="FJ237" s="365">
        <v>1792591.2</v>
      </c>
      <c r="FK237" s="365">
        <v>2081141.31</v>
      </c>
      <c r="FL237" s="365">
        <v>3811615.3822946725</v>
      </c>
      <c r="FM237" s="365">
        <v>2369139.8885664819</v>
      </c>
      <c r="FN237" s="365">
        <v>2509036.584840606</v>
      </c>
      <c r="FO237" s="365">
        <v>3286740.3746407013</v>
      </c>
      <c r="FP237" s="365">
        <v>2611990.4957672656</v>
      </c>
      <c r="FQ237" s="365">
        <v>3353537.6354902741</v>
      </c>
      <c r="FR237" s="452">
        <v>2226726.9299999997</v>
      </c>
      <c r="FS237" s="452">
        <v>2200614.79</v>
      </c>
      <c r="FT237" s="452">
        <v>1317967.9100000001</v>
      </c>
      <c r="FU237" s="452">
        <v>1597851.3599999999</v>
      </c>
      <c r="FV237" s="452">
        <v>1673853.74</v>
      </c>
      <c r="FW237" s="452">
        <v>2179490.8743573632</v>
      </c>
      <c r="FX237" s="452">
        <v>2571108.8359225746</v>
      </c>
      <c r="FY237" s="452">
        <v>1825380.5890086682</v>
      </c>
      <c r="FZ237" s="452">
        <v>2163813.0387331629</v>
      </c>
      <c r="GA237" s="452">
        <v>1995229.2228867295</v>
      </c>
      <c r="GB237" s="452">
        <v>1517691.0449207788</v>
      </c>
      <c r="GC237" s="452">
        <v>3555523.5622207262</v>
      </c>
      <c r="GE237" s="445">
        <v>24825251.898050006</v>
      </c>
    </row>
    <row r="238" spans="1:187" ht="30">
      <c r="D238" s="72" t="str">
        <f t="shared" si="19"/>
        <v>7141p</v>
      </c>
      <c r="E238" s="76" t="s">
        <v>65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7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84">
        <v>11787.522379025151</v>
      </c>
      <c r="DW238" s="284">
        <v>8940.8496625804655</v>
      </c>
      <c r="DX238" s="284">
        <v>12478.851215927099</v>
      </c>
      <c r="DY238" s="284">
        <v>20016.569523116916</v>
      </c>
      <c r="DZ238" s="284">
        <v>25797.57435944815</v>
      </c>
      <c r="EA238" s="284">
        <v>74477.534929248737</v>
      </c>
      <c r="EB238" s="284">
        <v>73082.550580152572</v>
      </c>
      <c r="EC238" s="284">
        <v>81788.255426684802</v>
      </c>
      <c r="ED238" s="284">
        <v>91124.733173929344</v>
      </c>
      <c r="EE238" s="284">
        <v>65059.931492732583</v>
      </c>
      <c r="EF238" s="284">
        <v>76932.145873921283</v>
      </c>
      <c r="EG238" s="284">
        <v>78811.976287520258</v>
      </c>
      <c r="EH238" s="284">
        <v>16493.85439844869</v>
      </c>
      <c r="EI238" s="282">
        <v>24134.435328243824</v>
      </c>
      <c r="EJ238" s="282">
        <v>39429.222946697686</v>
      </c>
      <c r="EK238" s="282">
        <v>27944.316415125446</v>
      </c>
      <c r="EL238" s="282">
        <v>109874.03564687539</v>
      </c>
      <c r="EM238" s="282">
        <v>70424.227862752901</v>
      </c>
      <c r="EN238" s="282">
        <v>62866.103241960533</v>
      </c>
      <c r="EO238" s="282">
        <v>93734.236553489871</v>
      </c>
      <c r="EP238" s="282">
        <v>52451.257378567469</v>
      </c>
      <c r="EQ238" s="282">
        <v>59652.968015008395</v>
      </c>
      <c r="ER238" s="282">
        <v>70647.054829232962</v>
      </c>
      <c r="ES238" s="282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3">
        <v>12379.87</v>
      </c>
      <c r="FS238" s="263">
        <v>97907.71</v>
      </c>
      <c r="FT238" s="263">
        <v>52092.02</v>
      </c>
      <c r="FU238" s="263">
        <v>14342.89</v>
      </c>
      <c r="FV238" s="263">
        <v>87152.16</v>
      </c>
      <c r="FW238" s="263">
        <v>95618.500074508673</v>
      </c>
      <c r="FX238" s="263">
        <v>89463.148411833201</v>
      </c>
      <c r="FY238" s="263">
        <v>91481.378510656199</v>
      </c>
      <c r="FZ238" s="263">
        <v>92226.930424869424</v>
      </c>
      <c r="GA238" s="263">
        <v>82798.041705070471</v>
      </c>
      <c r="GB238" s="263">
        <v>70363.117233735291</v>
      </c>
      <c r="GC238" s="263">
        <v>120717.0225593267</v>
      </c>
      <c r="GE238" s="446">
        <v>894162.91891999997</v>
      </c>
    </row>
    <row r="239" spans="1:187" ht="30">
      <c r="D239" s="72" t="str">
        <f t="shared" si="19"/>
        <v>7142p</v>
      </c>
      <c r="E239" s="76" t="s">
        <v>67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7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84">
        <v>141244.6619644333</v>
      </c>
      <c r="DW239" s="284">
        <v>132627.5717206019</v>
      </c>
      <c r="DX239" s="284">
        <v>75022.932200219817</v>
      </c>
      <c r="DY239" s="284">
        <v>99216.551535189385</v>
      </c>
      <c r="DZ239" s="284">
        <v>110958.9595201217</v>
      </c>
      <c r="EA239" s="284">
        <v>214488.59675251579</v>
      </c>
      <c r="EB239" s="284">
        <v>274811.78746787773</v>
      </c>
      <c r="EC239" s="284">
        <v>201923.07696795749</v>
      </c>
      <c r="ED239" s="284">
        <v>241712.2312175722</v>
      </c>
      <c r="EE239" s="284">
        <v>178290.12325369866</v>
      </c>
      <c r="EF239" s="284">
        <v>189660.5236399571</v>
      </c>
      <c r="EG239" s="284">
        <v>248031.79562019164</v>
      </c>
      <c r="EH239" s="284">
        <v>150122.61261312215</v>
      </c>
      <c r="EI239" s="282">
        <v>102680.85440870571</v>
      </c>
      <c r="EJ239" s="282">
        <v>62000.041883971739</v>
      </c>
      <c r="EK239" s="282">
        <v>107257.85454459381</v>
      </c>
      <c r="EL239" s="282">
        <v>140050.44906459926</v>
      </c>
      <c r="EM239" s="282">
        <v>255365.59006042351</v>
      </c>
      <c r="EN239" s="282">
        <v>315320.03175460704</v>
      </c>
      <c r="EO239" s="282">
        <v>302953.36524819257</v>
      </c>
      <c r="EP239" s="282">
        <v>84270.617288607173</v>
      </c>
      <c r="EQ239" s="282">
        <v>199541.61212652383</v>
      </c>
      <c r="ER239" s="282">
        <v>204496.39657477941</v>
      </c>
      <c r="ES239" s="282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3">
        <v>126343.77</v>
      </c>
      <c r="FS239" s="263">
        <v>175288.1</v>
      </c>
      <c r="FT239" s="263">
        <v>73729.09</v>
      </c>
      <c r="FU239" s="263">
        <v>146244.51</v>
      </c>
      <c r="FV239" s="263">
        <v>524686.37</v>
      </c>
      <c r="FW239" s="263">
        <v>150672.59794640372</v>
      </c>
      <c r="FX239" s="263">
        <v>443786.44059876428</v>
      </c>
      <c r="FY239" s="263">
        <v>354999.54099078744</v>
      </c>
      <c r="FZ239" s="263">
        <v>256234.92213849432</v>
      </c>
      <c r="GA239" s="263">
        <v>204364.57933240928</v>
      </c>
      <c r="GB239" s="263">
        <v>21072.892437024741</v>
      </c>
      <c r="GC239" s="263">
        <v>1085869.6882861161</v>
      </c>
      <c r="GE239" s="446">
        <v>3436948.7317300001</v>
      </c>
    </row>
    <row r="240" spans="1:187">
      <c r="D240" s="72" t="str">
        <f t="shared" si="19"/>
        <v>7143p</v>
      </c>
      <c r="E240" s="76" t="s">
        <v>69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7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84">
        <v>3284.78369653543</v>
      </c>
      <c r="DW240" s="284">
        <v>2269.306196700717</v>
      </c>
      <c r="DX240" s="284">
        <v>27640.482074977219</v>
      </c>
      <c r="DY240" s="284">
        <v>58104.02952794826</v>
      </c>
      <c r="DZ240" s="284">
        <v>18881.251337257268</v>
      </c>
      <c r="EA240" s="284">
        <v>1369.6704992694813</v>
      </c>
      <c r="EB240" s="284">
        <v>8326.0861660274149</v>
      </c>
      <c r="EC240" s="284">
        <v>27290.235287486965</v>
      </c>
      <c r="ED240" s="284">
        <v>35610.663814501328</v>
      </c>
      <c r="EE240" s="284">
        <v>16810.881425862124</v>
      </c>
      <c r="EF240" s="284">
        <v>29508.770272492733</v>
      </c>
      <c r="EG240" s="284">
        <v>19168.269312206052</v>
      </c>
      <c r="EH240" s="284">
        <v>2965.0662544015604</v>
      </c>
      <c r="EI240" s="282">
        <v>3597.97531571437</v>
      </c>
      <c r="EJ240" s="282">
        <v>15939.88855455729</v>
      </c>
      <c r="EK240" s="282">
        <v>3578.4718980188218</v>
      </c>
      <c r="EL240" s="282">
        <v>4107.881622022468</v>
      </c>
      <c r="EM240" s="282">
        <v>10253.002002270388</v>
      </c>
      <c r="EN240" s="282">
        <v>10138.194284912157</v>
      </c>
      <c r="EO240" s="282">
        <v>12229.299012722875</v>
      </c>
      <c r="EP240" s="282">
        <v>8372.1443745187134</v>
      </c>
      <c r="EQ240" s="282">
        <v>54321.6046728742</v>
      </c>
      <c r="ER240" s="282">
        <v>23637.486129391396</v>
      </c>
      <c r="ES240" s="282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3">
        <v>84.68</v>
      </c>
      <c r="FS240" s="263">
        <v>84.68</v>
      </c>
      <c r="FT240" s="263">
        <v>184.88</v>
      </c>
      <c r="FU240" s="263">
        <v>0</v>
      </c>
      <c r="FV240" s="263">
        <v>0</v>
      </c>
      <c r="FW240" s="263">
        <v>30379.106085038162</v>
      </c>
      <c r="FX240" s="263">
        <v>129315.30187190213</v>
      </c>
      <c r="FY240" s="263">
        <v>60253.726515765346</v>
      </c>
      <c r="FZ240" s="263">
        <v>20026.917464461527</v>
      </c>
      <c r="GA240" s="263">
        <v>16138.79528836821</v>
      </c>
      <c r="GB240" s="263">
        <v>15168.596287377281</v>
      </c>
      <c r="GC240" s="263">
        <v>25664.134797087452</v>
      </c>
      <c r="GE240" s="446">
        <v>297216.13831000013</v>
      </c>
    </row>
    <row r="241" spans="1:187" ht="30">
      <c r="D241" s="72" t="str">
        <f t="shared" si="19"/>
        <v>7144p</v>
      </c>
      <c r="E241" s="76" t="s">
        <v>71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7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84">
        <v>274866.6104062238</v>
      </c>
      <c r="DW241" s="284">
        <v>368642.02921444015</v>
      </c>
      <c r="DX241" s="284">
        <v>373455.37733147142</v>
      </c>
      <c r="DY241" s="284">
        <v>362572.87190317904</v>
      </c>
      <c r="DZ241" s="284">
        <v>341207.70178984426</v>
      </c>
      <c r="EA241" s="284">
        <v>415382.0270263236</v>
      </c>
      <c r="EB241" s="284">
        <v>509333.37649965467</v>
      </c>
      <c r="EC241" s="284">
        <v>579898.66962424282</v>
      </c>
      <c r="ED241" s="284">
        <v>598752.92395899515</v>
      </c>
      <c r="EE241" s="284">
        <v>463510.2518175203</v>
      </c>
      <c r="EF241" s="284">
        <v>525421.49813459138</v>
      </c>
      <c r="EG241" s="284">
        <v>549932.64107979089</v>
      </c>
      <c r="EH241" s="284">
        <v>492866.98583789798</v>
      </c>
      <c r="EI241" s="282">
        <v>683663.55508383294</v>
      </c>
      <c r="EJ241" s="282">
        <v>620353.08767352952</v>
      </c>
      <c r="EK241" s="282">
        <v>553422.43768277008</v>
      </c>
      <c r="EL241" s="282">
        <v>585803.27221382991</v>
      </c>
      <c r="EM241" s="282">
        <v>610193.81055610324</v>
      </c>
      <c r="EN241" s="282">
        <v>683917.63145641016</v>
      </c>
      <c r="EO241" s="282">
        <v>710331.7465520018</v>
      </c>
      <c r="EP241" s="282">
        <v>833999.64311835845</v>
      </c>
      <c r="EQ241" s="282">
        <v>992432.21106913115</v>
      </c>
      <c r="ER241" s="282">
        <v>707539.31377769227</v>
      </c>
      <c r="ES241" s="282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3">
        <v>706117.19</v>
      </c>
      <c r="FS241" s="263">
        <v>791268.92</v>
      </c>
      <c r="FT241" s="263">
        <v>591906.53</v>
      </c>
      <c r="FU241" s="263">
        <v>76083.25</v>
      </c>
      <c r="FV241" s="263">
        <v>173594.14</v>
      </c>
      <c r="FW241" s="263">
        <v>558698.67019887292</v>
      </c>
      <c r="FX241" s="263">
        <v>523090.83688343625</v>
      </c>
      <c r="FY241" s="263">
        <v>616553.58959047345</v>
      </c>
      <c r="FZ241" s="263">
        <v>629501.7911629295</v>
      </c>
      <c r="GA241" s="263">
        <v>581505.15968900581</v>
      </c>
      <c r="GB241" s="263">
        <v>478910.86901672796</v>
      </c>
      <c r="GC241" s="263">
        <v>719153.33965855627</v>
      </c>
      <c r="GE241" s="446">
        <v>5740267.0962000033</v>
      </c>
    </row>
    <row r="242" spans="1:187">
      <c r="D242" s="72" t="str">
        <f t="shared" si="19"/>
        <v>7148p</v>
      </c>
      <c r="E242" s="76" t="s">
        <v>79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7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84">
        <v>84616.60472449426</v>
      </c>
      <c r="DW242" s="284">
        <v>77821.616741707548</v>
      </c>
      <c r="DX242" s="284">
        <v>106862.51133505894</v>
      </c>
      <c r="DY242" s="284">
        <v>129716.10897599667</v>
      </c>
      <c r="DZ242" s="284">
        <v>222198.12095220754</v>
      </c>
      <c r="EA242" s="284">
        <v>570153.49564384483</v>
      </c>
      <c r="EB242" s="284">
        <v>582555.39105268521</v>
      </c>
      <c r="EC242" s="284">
        <v>707919.34202449047</v>
      </c>
      <c r="ED242" s="284">
        <v>744070.32411620161</v>
      </c>
      <c r="EE242" s="284">
        <v>535838.42520718498</v>
      </c>
      <c r="EF242" s="284">
        <v>376519.01470367727</v>
      </c>
      <c r="EG242" s="284">
        <v>237713.3689315794</v>
      </c>
      <c r="EH242" s="284">
        <v>140693.51064336361</v>
      </c>
      <c r="EI242" s="282">
        <v>136488.8640418959</v>
      </c>
      <c r="EJ242" s="282">
        <v>273154.91395946842</v>
      </c>
      <c r="EK242" s="282">
        <v>248333.35994739988</v>
      </c>
      <c r="EL242" s="282">
        <v>276256.70449231</v>
      </c>
      <c r="EM242" s="282">
        <v>489335.9365225854</v>
      </c>
      <c r="EN242" s="282">
        <v>668072.73027239926</v>
      </c>
      <c r="EO242" s="282">
        <v>384274.41653134575</v>
      </c>
      <c r="EP242" s="282">
        <v>1019558.9221762291</v>
      </c>
      <c r="EQ242" s="282">
        <v>289500.15704486938</v>
      </c>
      <c r="ER242" s="282">
        <v>274610.02074888558</v>
      </c>
      <c r="ES242" s="282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3">
        <v>229836.96</v>
      </c>
      <c r="FS242" s="263">
        <v>144224.95999999999</v>
      </c>
      <c r="FT242" s="263">
        <v>198115.36</v>
      </c>
      <c r="FU242" s="263">
        <v>91043.29</v>
      </c>
      <c r="FV242" s="263">
        <v>218874</v>
      </c>
      <c r="FW242" s="263">
        <v>338204.7791988008</v>
      </c>
      <c r="FX242" s="263">
        <v>445196.44701368082</v>
      </c>
      <c r="FY242" s="263">
        <v>373812.03563066456</v>
      </c>
      <c r="FZ242" s="263">
        <v>286288.30430306506</v>
      </c>
      <c r="GA242" s="263">
        <v>271753.55082468822</v>
      </c>
      <c r="GB242" s="263">
        <v>232228.02301403199</v>
      </c>
      <c r="GC242" s="263">
        <v>379120.54802506824</v>
      </c>
      <c r="GE242" s="446">
        <v>2978861.2980099996</v>
      </c>
    </row>
    <row r="243" spans="1:187">
      <c r="D243" s="72" t="str">
        <f t="shared" si="19"/>
        <v>7149p</v>
      </c>
      <c r="E243" s="76" t="s">
        <v>81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7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84">
        <v>314822.27660891699</v>
      </c>
      <c r="DW243" s="284">
        <v>251374.00364091332</v>
      </c>
      <c r="DX243" s="284">
        <v>500426.12967162381</v>
      </c>
      <c r="DY243" s="284">
        <v>133480.47206815367</v>
      </c>
      <c r="DZ243" s="284">
        <v>477973.76453493466</v>
      </c>
      <c r="EA243" s="284">
        <v>369320.42172196513</v>
      </c>
      <c r="EB243" s="284">
        <v>466505.68454049353</v>
      </c>
      <c r="EC243" s="284">
        <v>158283.98513983781</v>
      </c>
      <c r="ED243" s="284">
        <v>287020.6855660039</v>
      </c>
      <c r="EE243" s="284">
        <v>922467.94211029971</v>
      </c>
      <c r="EF243" s="284">
        <v>310738.11720032163</v>
      </c>
      <c r="EG243" s="284">
        <v>401682.0374982591</v>
      </c>
      <c r="EH243" s="284">
        <v>879313.81627739081</v>
      </c>
      <c r="EI243" s="282">
        <v>281749.44570617698</v>
      </c>
      <c r="EJ243" s="282">
        <v>321869.95743084693</v>
      </c>
      <c r="EK243" s="282">
        <v>1034996.1804342078</v>
      </c>
      <c r="EL243" s="282">
        <v>263868.69203078677</v>
      </c>
      <c r="EM243" s="282">
        <v>387671.99464153405</v>
      </c>
      <c r="EN243" s="282">
        <v>1080476.3643678469</v>
      </c>
      <c r="EO243" s="282">
        <v>347417.39223819779</v>
      </c>
      <c r="EP243" s="282">
        <v>467416.38764105923</v>
      </c>
      <c r="EQ243" s="282">
        <v>1197599.8571213919</v>
      </c>
      <c r="ER243" s="282">
        <v>359542.15693615889</v>
      </c>
      <c r="ES243" s="282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3">
        <v>1151964.46</v>
      </c>
      <c r="FS243" s="263">
        <v>991840.42</v>
      </c>
      <c r="FT243" s="263">
        <v>401940.03</v>
      </c>
      <c r="FU243" s="263">
        <v>1270137.42</v>
      </c>
      <c r="FV243" s="263">
        <v>669547.06999999995</v>
      </c>
      <c r="FW243" s="263">
        <v>1005917.2208537387</v>
      </c>
      <c r="FX243" s="263">
        <v>940256.66114295833</v>
      </c>
      <c r="FY243" s="263">
        <v>328280.31777032115</v>
      </c>
      <c r="FZ243" s="263">
        <v>879534.17323934298</v>
      </c>
      <c r="GA243" s="263">
        <v>838669.09604718746</v>
      </c>
      <c r="GB243" s="263">
        <v>699947.54693188146</v>
      </c>
      <c r="GC243" s="263">
        <v>1224998.8288945716</v>
      </c>
      <c r="GE243" s="446">
        <v>9251068.7848800011</v>
      </c>
    </row>
    <row r="244" spans="1:187" s="9" customFormat="1">
      <c r="A244" s="118"/>
      <c r="B244" s="118"/>
      <c r="C244" s="118">
        <v>715</v>
      </c>
      <c r="D244" s="118" t="str">
        <f t="shared" si="19"/>
        <v>715p</v>
      </c>
      <c r="E244" s="119" t="s">
        <v>83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28">+SUM(CL245:CL248)</f>
        <v>923442.3429132913</v>
      </c>
      <c r="CM244" s="121">
        <f t="shared" si="28"/>
        <v>1777418.9190493901</v>
      </c>
      <c r="CN244" s="121">
        <f t="shared" si="28"/>
        <v>2321412.8253925741</v>
      </c>
      <c r="CO244" s="121">
        <f t="shared" si="28"/>
        <v>1637829.2535735941</v>
      </c>
      <c r="CP244" s="121">
        <f t="shared" si="28"/>
        <v>1886272.7717710272</v>
      </c>
      <c r="CQ244" s="121">
        <f t="shared" si="28"/>
        <v>1533956.11443653</v>
      </c>
      <c r="CR244" s="121">
        <f t="shared" si="28"/>
        <v>3092390.5965000256</v>
      </c>
      <c r="CS244" s="121">
        <f t="shared" si="28"/>
        <v>2409748.3951187199</v>
      </c>
      <c r="CT244" s="121">
        <f t="shared" si="28"/>
        <v>1476812.0861061718</v>
      </c>
      <c r="CU244" s="121">
        <f t="shared" si="28"/>
        <v>1888437.4129044577</v>
      </c>
      <c r="CV244" s="121">
        <f t="shared" si="28"/>
        <v>2006775.4309992469</v>
      </c>
      <c r="CW244" s="122">
        <f t="shared" si="28"/>
        <v>8463643.2651979905</v>
      </c>
      <c r="CX244" s="120">
        <f t="shared" si="28"/>
        <v>2128432.1735986122</v>
      </c>
      <c r="CY244" s="121">
        <f t="shared" si="28"/>
        <v>1320017.4642991112</v>
      </c>
      <c r="CZ244" s="121">
        <f t="shared" si="28"/>
        <v>1521512.068415079</v>
      </c>
      <c r="DA244" s="121">
        <f t="shared" si="28"/>
        <v>2595680.0159037258</v>
      </c>
      <c r="DB244" s="121">
        <f t="shared" si="28"/>
        <v>2783027.0466008885</v>
      </c>
      <c r="DC244" s="121">
        <f t="shared" si="28"/>
        <v>1934475.5951932021</v>
      </c>
      <c r="DD244" s="121">
        <f t="shared" si="28"/>
        <v>3103592.0848331661</v>
      </c>
      <c r="DE244" s="121">
        <f t="shared" si="28"/>
        <v>2451881.0862679579</v>
      </c>
      <c r="DF244" s="121">
        <f t="shared" si="28"/>
        <v>2469058.8016255274</v>
      </c>
      <c r="DG244" s="121">
        <f t="shared" si="28"/>
        <v>2200822.8981059212</v>
      </c>
      <c r="DH244" s="121">
        <f t="shared" si="28"/>
        <v>4135986.1632531187</v>
      </c>
      <c r="DI244" s="122">
        <f t="shared" si="28"/>
        <v>4766285.5166419055</v>
      </c>
      <c r="DJ244" s="120">
        <f t="shared" si="28"/>
        <v>2409154.3623507507</v>
      </c>
      <c r="DK244" s="280">
        <f t="shared" si="28"/>
        <v>1483280.3928009064</v>
      </c>
      <c r="DL244" s="121">
        <f t="shared" si="28"/>
        <v>2006908.1745379991</v>
      </c>
      <c r="DM244" s="121">
        <f t="shared" si="28"/>
        <v>3182289.9559581177</v>
      </c>
      <c r="DN244" s="121">
        <f t="shared" si="28"/>
        <v>4231375.2243007179</v>
      </c>
      <c r="DO244" s="121">
        <f t="shared" si="28"/>
        <v>3386393.9761406584</v>
      </c>
      <c r="DP244" s="121">
        <f t="shared" si="28"/>
        <v>3090446.9975072816</v>
      </c>
      <c r="DQ244" s="121">
        <f t="shared" si="28"/>
        <v>3087498.4129390134</v>
      </c>
      <c r="DR244" s="121">
        <f t="shared" si="28"/>
        <v>2917378.1773197968</v>
      </c>
      <c r="DS244" s="121">
        <f t="shared" si="28"/>
        <v>2584038.1357656354</v>
      </c>
      <c r="DT244" s="121">
        <f t="shared" si="28"/>
        <v>3191275.8352530822</v>
      </c>
      <c r="DU244" s="122">
        <f t="shared" si="28"/>
        <v>5396946.6881590188</v>
      </c>
      <c r="DV244" s="285">
        <f t="shared" ref="DV244:ES244" si="29">SUM(DV245:DV248)</f>
        <v>3695677.3428100054</v>
      </c>
      <c r="DW244" s="285">
        <f t="shared" si="29"/>
        <v>2748948.1269429871</v>
      </c>
      <c r="DX244" s="285">
        <f t="shared" si="29"/>
        <v>3437534.4688711073</v>
      </c>
      <c r="DY244" s="285">
        <f t="shared" si="29"/>
        <v>4310053.4851114023</v>
      </c>
      <c r="DZ244" s="285">
        <f t="shared" si="29"/>
        <v>4691720.2243610416</v>
      </c>
      <c r="EA244" s="285">
        <f t="shared" si="29"/>
        <v>7347424.3207463743</v>
      </c>
      <c r="EB244" s="285">
        <f t="shared" si="29"/>
        <v>7513005.0166636882</v>
      </c>
      <c r="EC244" s="285">
        <f t="shared" si="29"/>
        <v>7727362.0985374814</v>
      </c>
      <c r="ED244" s="285">
        <f t="shared" si="29"/>
        <v>3713024.1621761573</v>
      </c>
      <c r="EE244" s="285">
        <f t="shared" si="29"/>
        <v>3090680.5408276808</v>
      </c>
      <c r="EF244" s="285">
        <f t="shared" si="29"/>
        <v>3793073.2615852021</v>
      </c>
      <c r="EG244" s="285">
        <f t="shared" si="29"/>
        <v>6660284.6574711353</v>
      </c>
      <c r="EH244" s="285">
        <f t="shared" si="29"/>
        <v>1168350.4302555511</v>
      </c>
      <c r="EI244" s="285">
        <f t="shared" si="29"/>
        <v>1798869.4036121303</v>
      </c>
      <c r="EJ244" s="285">
        <f t="shared" si="29"/>
        <v>4217567.8031770149</v>
      </c>
      <c r="EK244" s="285">
        <f t="shared" si="29"/>
        <v>4791550.5507069705</v>
      </c>
      <c r="EL244" s="285">
        <f t="shared" si="29"/>
        <v>2759327.8496096786</v>
      </c>
      <c r="EM244" s="285">
        <f t="shared" si="29"/>
        <v>4234177.9201608691</v>
      </c>
      <c r="EN244" s="285">
        <f t="shared" si="29"/>
        <v>2756294.0427416707</v>
      </c>
      <c r="EO244" s="285">
        <f t="shared" si="29"/>
        <v>3422485.7897798368</v>
      </c>
      <c r="EP244" s="285">
        <f t="shared" si="29"/>
        <v>2475503.0918674311</v>
      </c>
      <c r="EQ244" s="285">
        <f t="shared" si="29"/>
        <v>2324139.1651606886</v>
      </c>
      <c r="ER244" s="285">
        <f t="shared" si="29"/>
        <v>2273693.8538731383</v>
      </c>
      <c r="ES244" s="285">
        <f t="shared" si="29"/>
        <v>5169176.3101685084</v>
      </c>
      <c r="ET244" s="342">
        <v>2425520.8099999996</v>
      </c>
      <c r="EU244" s="342">
        <v>1609741.96</v>
      </c>
      <c r="EV244" s="342">
        <v>2046839.3099999998</v>
      </c>
      <c r="EW244" s="342">
        <v>5482431.4299999997</v>
      </c>
      <c r="EX244" s="342">
        <v>2151437.83</v>
      </c>
      <c r="EY244" s="342">
        <v>2740294.16</v>
      </c>
      <c r="EZ244" s="342">
        <v>3610099.6149461018</v>
      </c>
      <c r="FA244" s="342">
        <v>2856432.7673175023</v>
      </c>
      <c r="FB244" s="342">
        <v>38693622.019299239</v>
      </c>
      <c r="FC244" s="342">
        <v>3080614.3453884441</v>
      </c>
      <c r="FD244" s="342">
        <v>2054798.3756645597</v>
      </c>
      <c r="FE244" s="342">
        <v>4981072.0471647922</v>
      </c>
      <c r="FF244" s="365">
        <v>1567288.04</v>
      </c>
      <c r="FG244" s="365">
        <v>2199531.1</v>
      </c>
      <c r="FH244" s="365">
        <v>3194097.81</v>
      </c>
      <c r="FI244" s="365">
        <v>2385711.15</v>
      </c>
      <c r="FJ244" s="365">
        <v>7159438.3900000006</v>
      </c>
      <c r="FK244" s="365">
        <v>3263135.44</v>
      </c>
      <c r="FL244" s="365">
        <v>3782335.0282840966</v>
      </c>
      <c r="FM244" s="365">
        <v>3340173.0404689522</v>
      </c>
      <c r="FN244" s="365">
        <f>37689732.0664406-35000000</f>
        <v>2689732.0664405972</v>
      </c>
      <c r="FO244" s="365">
        <f>2215962.80977053+35000000</f>
        <v>37215962.809770532</v>
      </c>
      <c r="FP244" s="365">
        <v>3512092.3071244648</v>
      </c>
      <c r="FQ244" s="365">
        <v>7138953.7303113183</v>
      </c>
      <c r="FR244" s="452">
        <v>1484714.27</v>
      </c>
      <c r="FS244" s="452">
        <v>2100277.88</v>
      </c>
      <c r="FT244" s="452">
        <v>4248499.3600000003</v>
      </c>
      <c r="FU244" s="452">
        <v>1617752.3800000001</v>
      </c>
      <c r="FV244" s="452">
        <v>1237245.3599999999</v>
      </c>
      <c r="FW244" s="452">
        <v>2257816.068284105</v>
      </c>
      <c r="FX244" s="452">
        <v>5692253.8149066633</v>
      </c>
      <c r="FY244" s="452">
        <v>4621203.3620386366</v>
      </c>
      <c r="FZ244" s="452">
        <v>17537126.915220708</v>
      </c>
      <c r="GA244" s="452">
        <v>3831817.5735939299</v>
      </c>
      <c r="GB244" s="452">
        <v>3619302.6260553906</v>
      </c>
      <c r="GC244" s="452">
        <v>4678583.5639540665</v>
      </c>
      <c r="GE244" s="445">
        <v>52926593.174053505</v>
      </c>
    </row>
    <row r="245" spans="1:187">
      <c r="D245" s="72" t="str">
        <f t="shared" si="19"/>
        <v>7151p</v>
      </c>
      <c r="E245" s="76" t="s">
        <v>85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7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84">
        <v>622243.43742548791</v>
      </c>
      <c r="DW245" s="284">
        <v>21734.434026843694</v>
      </c>
      <c r="DX245" s="284">
        <v>281340.35395874374</v>
      </c>
      <c r="DY245" s="284">
        <v>1019759.8293697287</v>
      </c>
      <c r="DZ245" s="284">
        <v>384420.98845440196</v>
      </c>
      <c r="EA245" s="284">
        <v>120000</v>
      </c>
      <c r="EB245" s="284">
        <v>120000</v>
      </c>
      <c r="EC245" s="284">
        <v>120000</v>
      </c>
      <c r="ED245" s="284">
        <v>120000</v>
      </c>
      <c r="EE245" s="284">
        <v>120000</v>
      </c>
      <c r="EF245" s="284">
        <v>355667.30266589002</v>
      </c>
      <c r="EG245" s="284">
        <v>470066.24805447197</v>
      </c>
      <c r="EH245" s="284">
        <v>30048.644929528429</v>
      </c>
      <c r="EI245" s="282">
        <v>80473.644045489491</v>
      </c>
      <c r="EJ245" s="282">
        <v>1404189.093906089</v>
      </c>
      <c r="EK245" s="282">
        <v>1328416.200613881</v>
      </c>
      <c r="EL245" s="282">
        <v>450581.90470515285</v>
      </c>
      <c r="EM245" s="282">
        <v>900688.67790029547</v>
      </c>
      <c r="EN245" s="282">
        <v>22280.476069529152</v>
      </c>
      <c r="EO245" s="282">
        <v>442373.01667031931</v>
      </c>
      <c r="EP245" s="282">
        <v>67111.538100177306</v>
      </c>
      <c r="EQ245" s="282">
        <v>10991.859729111729</v>
      </c>
      <c r="ER245" s="282">
        <v>211979.94954489946</v>
      </c>
      <c r="ES245" s="282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3">
        <v>53359.77</v>
      </c>
      <c r="FS245" s="263">
        <v>217955.03</v>
      </c>
      <c r="FT245" s="263">
        <v>2182389.16</v>
      </c>
      <c r="FU245" s="263">
        <v>6978.91</v>
      </c>
      <c r="FV245" s="263">
        <v>67644.320000000007</v>
      </c>
      <c r="FW245" s="263">
        <v>196637.70301503976</v>
      </c>
      <c r="FX245" s="263">
        <v>2045893.5292437794</v>
      </c>
      <c r="FY245" s="263">
        <v>1353708.866818388</v>
      </c>
      <c r="FZ245" s="263">
        <v>15117391.041507646</v>
      </c>
      <c r="GA245" s="263">
        <v>1366450.3689103553</v>
      </c>
      <c r="GB245" s="263">
        <v>1349853.7761285119</v>
      </c>
      <c r="GC245" s="263">
        <v>1473897.1711697774</v>
      </c>
      <c r="GE245" s="446">
        <v>25378799.876793496</v>
      </c>
    </row>
    <row r="246" spans="1:187" ht="30">
      <c r="D246" s="72" t="str">
        <f t="shared" si="19"/>
        <v>7152p</v>
      </c>
      <c r="E246" s="76" t="s">
        <v>87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7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84">
        <v>1099959.4149096806</v>
      </c>
      <c r="DW246" s="284">
        <v>1320646.3042976831</v>
      </c>
      <c r="DX246" s="284">
        <v>1421057.9506620311</v>
      </c>
      <c r="DY246" s="284">
        <v>1075078.7111322815</v>
      </c>
      <c r="DZ246" s="284">
        <v>1250849.8605698724</v>
      </c>
      <c r="EA246" s="284">
        <v>155034.77866493957</v>
      </c>
      <c r="EB246" s="284">
        <v>279688.31002397509</v>
      </c>
      <c r="EC246" s="284">
        <v>370242.41468934785</v>
      </c>
      <c r="ED246" s="284">
        <v>1682858.120355905</v>
      </c>
      <c r="EE246" s="284">
        <v>1171872.4383720653</v>
      </c>
      <c r="EF246" s="284">
        <v>1211054.1681742538</v>
      </c>
      <c r="EG246" s="284">
        <v>1794735.9147156519</v>
      </c>
      <c r="EH246" s="284">
        <v>616399.17525379814</v>
      </c>
      <c r="EI246" s="282">
        <v>893643.66927715647</v>
      </c>
      <c r="EJ246" s="282">
        <v>1052555.4964881344</v>
      </c>
      <c r="EK246" s="282">
        <v>929033.52049630124</v>
      </c>
      <c r="EL246" s="282">
        <v>1046930.3039817215</v>
      </c>
      <c r="EM246" s="282">
        <v>1384631.9687642383</v>
      </c>
      <c r="EN246" s="282">
        <v>1670756.1746615598</v>
      </c>
      <c r="EO246" s="282">
        <v>1847792.992240475</v>
      </c>
      <c r="EP246" s="282">
        <v>1117616.7549837991</v>
      </c>
      <c r="EQ246" s="282">
        <v>1290129.1956147258</v>
      </c>
      <c r="ER246" s="282">
        <v>1094382.3205636165</v>
      </c>
      <c r="ES246" s="282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3">
        <v>770985.9</v>
      </c>
      <c r="FS246" s="263">
        <v>1051133.5</v>
      </c>
      <c r="FT246" s="263">
        <v>852509.5</v>
      </c>
      <c r="FU246" s="263">
        <v>578139.14</v>
      </c>
      <c r="FV246" s="263">
        <v>681465.85</v>
      </c>
      <c r="FW246" s="263">
        <v>999640.81838258938</v>
      </c>
      <c r="FX246" s="263">
        <v>2493052.0602866462</v>
      </c>
      <c r="FY246" s="263">
        <v>2304202.018003854</v>
      </c>
      <c r="FZ246" s="263">
        <v>1424120.3438691662</v>
      </c>
      <c r="GA246" s="263">
        <v>1240752.8130440477</v>
      </c>
      <c r="GB246" s="263">
        <v>1013826.0724170696</v>
      </c>
      <c r="GC246" s="263">
        <v>1286188.1199866282</v>
      </c>
      <c r="GE246" s="446">
        <v>13925030.235989999</v>
      </c>
    </row>
    <row r="247" spans="1:187" ht="30">
      <c r="D247" s="72" t="str">
        <f t="shared" si="19"/>
        <v>7153p</v>
      </c>
      <c r="E247" s="76" t="s">
        <v>89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7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84">
        <v>577912.61175564979</v>
      </c>
      <c r="DW247" s="284">
        <v>760498.18714058585</v>
      </c>
      <c r="DX247" s="284">
        <v>931112.27012728399</v>
      </c>
      <c r="DY247" s="284">
        <v>806351.45208446553</v>
      </c>
      <c r="DZ247" s="284">
        <v>882633.10394537856</v>
      </c>
      <c r="EA247" s="284">
        <v>39538.670189578901</v>
      </c>
      <c r="EB247" s="284">
        <v>17098.014827198698</v>
      </c>
      <c r="EC247" s="284">
        <v>16576.339899161016</v>
      </c>
      <c r="ED247" s="284">
        <v>675798.9617551429</v>
      </c>
      <c r="EE247" s="284">
        <v>721207.12013894494</v>
      </c>
      <c r="EF247" s="284">
        <v>610780.58390106575</v>
      </c>
      <c r="EG247" s="284">
        <v>1033954.4718676793</v>
      </c>
      <c r="EH247" s="284">
        <v>94302.742112849286</v>
      </c>
      <c r="EI247" s="282">
        <v>129288.33257272857</v>
      </c>
      <c r="EJ247" s="282">
        <v>152162.02126488817</v>
      </c>
      <c r="EK247" s="282">
        <v>161476.37739113191</v>
      </c>
      <c r="EL247" s="282">
        <v>169397.64602066742</v>
      </c>
      <c r="EM247" s="282">
        <v>224711.17730719139</v>
      </c>
      <c r="EN247" s="282">
        <v>308808.17772969528</v>
      </c>
      <c r="EO247" s="282">
        <v>195111.13843440483</v>
      </c>
      <c r="EP247" s="282">
        <v>171841.25456131136</v>
      </c>
      <c r="EQ247" s="282">
        <v>163355.74990092518</v>
      </c>
      <c r="ER247" s="282">
        <v>214610.29925252459</v>
      </c>
      <c r="ES247" s="282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3">
        <v>170155.41</v>
      </c>
      <c r="FS247" s="263">
        <v>207689.67</v>
      </c>
      <c r="FT247" s="263">
        <v>151455.6</v>
      </c>
      <c r="FU247" s="263">
        <v>78991.53</v>
      </c>
      <c r="FV247" s="263">
        <v>187396.49</v>
      </c>
      <c r="FW247" s="263">
        <v>237974.25210547663</v>
      </c>
      <c r="FX247" s="263">
        <v>345294.23192196421</v>
      </c>
      <c r="FY247" s="263">
        <v>291312.91552778601</v>
      </c>
      <c r="FZ247" s="263">
        <v>294817.25436003634</v>
      </c>
      <c r="GA247" s="263">
        <v>293976.4002331621</v>
      </c>
      <c r="GB247" s="263">
        <v>286144.18478180293</v>
      </c>
      <c r="GC247" s="263">
        <v>349994.87318977172</v>
      </c>
      <c r="GE247" s="446">
        <v>2725047.4021199998</v>
      </c>
    </row>
    <row r="248" spans="1:187">
      <c r="D248" s="72" t="str">
        <f t="shared" si="19"/>
        <v>7155p</v>
      </c>
      <c r="E248" s="76" t="s">
        <v>83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7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84">
        <v>1395561.8787191869</v>
      </c>
      <c r="DW248" s="284">
        <v>646069.20147787454</v>
      </c>
      <c r="DX248" s="284">
        <v>804023.89412304829</v>
      </c>
      <c r="DY248" s="284">
        <v>1408863.4925249268</v>
      </c>
      <c r="DZ248" s="284">
        <v>2173816.271391389</v>
      </c>
      <c r="EA248" s="284">
        <v>7032850.8718918562</v>
      </c>
      <c r="EB248" s="284">
        <v>7096218.6918125143</v>
      </c>
      <c r="EC248" s="284">
        <v>7220543.3439489724</v>
      </c>
      <c r="ED248" s="284">
        <v>1234367.0800651093</v>
      </c>
      <c r="EE248" s="284">
        <v>1077600.9823166705</v>
      </c>
      <c r="EF248" s="284">
        <v>1615571.2068439925</v>
      </c>
      <c r="EG248" s="284">
        <v>3361528.0228333324</v>
      </c>
      <c r="EH248" s="284">
        <v>427599.86795937526</v>
      </c>
      <c r="EI248" s="282">
        <v>695463.75771675585</v>
      </c>
      <c r="EJ248" s="282">
        <v>1608661.1915179035</v>
      </c>
      <c r="EK248" s="282">
        <v>2372624.4522056561</v>
      </c>
      <c r="EL248" s="282">
        <v>1092417.9949021372</v>
      </c>
      <c r="EM248" s="282">
        <v>1724146.0961891445</v>
      </c>
      <c r="EN248" s="282">
        <v>754449.21428088658</v>
      </c>
      <c r="EO248" s="282">
        <v>937208.64243463741</v>
      </c>
      <c r="EP248" s="282">
        <v>1118933.544222143</v>
      </c>
      <c r="EQ248" s="282">
        <v>859662.35991592577</v>
      </c>
      <c r="ER248" s="282">
        <v>752721.28451209771</v>
      </c>
      <c r="ES248" s="282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3">
        <v>490213.19</v>
      </c>
      <c r="FS248" s="263">
        <v>623499.68000000005</v>
      </c>
      <c r="FT248" s="263">
        <v>1062145.1000000001</v>
      </c>
      <c r="FU248" s="263">
        <v>953642.8</v>
      </c>
      <c r="FV248" s="263">
        <v>300738.7</v>
      </c>
      <c r="FW248" s="263">
        <v>823563.29478099942</v>
      </c>
      <c r="FX248" s="263">
        <v>808013.99345427379</v>
      </c>
      <c r="FY248" s="263">
        <v>671979.56168860814</v>
      </c>
      <c r="FZ248" s="263">
        <v>700798.27548385947</v>
      </c>
      <c r="GA248" s="263">
        <v>930637.99140636483</v>
      </c>
      <c r="GB248" s="263">
        <v>969478.59272800619</v>
      </c>
      <c r="GC248" s="263">
        <v>1568503.3996078894</v>
      </c>
      <c r="GE248" s="446">
        <v>9413001.3891500011</v>
      </c>
    </row>
    <row r="249" spans="1:187" s="9" customFormat="1">
      <c r="A249" s="118"/>
      <c r="B249" s="118">
        <v>72</v>
      </c>
      <c r="C249" s="118" t="s">
        <v>94</v>
      </c>
      <c r="D249" s="118" t="str">
        <f t="shared" si="19"/>
        <v>72p</v>
      </c>
      <c r="E249" s="119" t="s">
        <v>95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80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85">
        <v>0</v>
      </c>
      <c r="DW249" s="285"/>
      <c r="DX249" s="285"/>
      <c r="DY249" s="285"/>
      <c r="DZ249" s="285"/>
      <c r="EA249" s="285"/>
      <c r="EB249" s="285"/>
      <c r="EC249" s="285"/>
      <c r="ED249" s="285"/>
      <c r="EE249" s="285"/>
      <c r="EF249" s="285"/>
      <c r="EG249" s="285"/>
      <c r="EH249" s="285">
        <v>0</v>
      </c>
      <c r="EI249" s="285">
        <v>0</v>
      </c>
      <c r="EJ249" s="285">
        <v>0</v>
      </c>
      <c r="EK249" s="285">
        <v>0</v>
      </c>
      <c r="EL249" s="285">
        <v>0</v>
      </c>
      <c r="EM249" s="285">
        <v>0</v>
      </c>
      <c r="EN249" s="285">
        <v>0</v>
      </c>
      <c r="EO249" s="285">
        <v>0</v>
      </c>
      <c r="EP249" s="285">
        <v>0</v>
      </c>
      <c r="EQ249" s="285">
        <v>0</v>
      </c>
      <c r="ER249" s="285">
        <v>0</v>
      </c>
      <c r="ES249" s="285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S249" s="367">
        <v>0</v>
      </c>
      <c r="FT249" s="367">
        <v>0</v>
      </c>
      <c r="FU249" s="367">
        <v>0</v>
      </c>
      <c r="FV249" s="367">
        <v>0</v>
      </c>
      <c r="FW249" s="367">
        <v>0</v>
      </c>
      <c r="FX249" s="367">
        <v>0</v>
      </c>
      <c r="FY249" s="367">
        <v>0</v>
      </c>
      <c r="FZ249" s="367">
        <v>0</v>
      </c>
      <c r="GA249" s="367">
        <v>0</v>
      </c>
      <c r="GB249" s="367">
        <v>0</v>
      </c>
      <c r="GC249" s="367">
        <v>0</v>
      </c>
      <c r="GD249" s="367"/>
      <c r="GE249" s="445">
        <v>0</v>
      </c>
    </row>
    <row r="250" spans="1:187" ht="30">
      <c r="C250" s="72">
        <v>721</v>
      </c>
      <c r="D250" s="72" t="str">
        <f t="shared" si="19"/>
        <v>7212p</v>
      </c>
      <c r="E250" s="76" t="s">
        <v>97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7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</row>
    <row r="251" spans="1:187" ht="30">
      <c r="C251" s="72">
        <v>722</v>
      </c>
      <c r="D251" s="72" t="str">
        <f t="shared" si="19"/>
        <v>7222p</v>
      </c>
      <c r="E251" s="76" t="s">
        <v>99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7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2"/>
      <c r="EJ251" s="282"/>
      <c r="EK251" s="282"/>
      <c r="EL251" s="282"/>
      <c r="EM251" s="282"/>
      <c r="EN251" s="282"/>
      <c r="EO251" s="282"/>
      <c r="EP251" s="282"/>
      <c r="EQ251" s="282"/>
      <c r="ER251" s="282"/>
      <c r="ES251" s="282"/>
    </row>
    <row r="252" spans="1:187" s="9" customFormat="1" ht="45">
      <c r="A252" s="118"/>
      <c r="B252" s="118">
        <v>73</v>
      </c>
      <c r="C252" s="118"/>
      <c r="D252" s="118" t="str">
        <f t="shared" si="19"/>
        <v>73p</v>
      </c>
      <c r="E252" s="119" t="s">
        <v>101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80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85">
        <v>253250.30057727409</v>
      </c>
      <c r="DW252" s="285">
        <v>695838.96268096345</v>
      </c>
      <c r="DX252" s="285">
        <v>349250.65446083574</v>
      </c>
      <c r="DY252" s="285">
        <v>328188.56365903834</v>
      </c>
      <c r="DZ252" s="285">
        <v>234734.25312116489</v>
      </c>
      <c r="EA252" s="285">
        <v>745592.50489778304</v>
      </c>
      <c r="EB252" s="285">
        <v>1162897.8060049608</v>
      </c>
      <c r="EC252" s="285">
        <v>314798.40965867613</v>
      </c>
      <c r="ED252" s="285">
        <v>306801.39412826992</v>
      </c>
      <c r="EE252" s="285">
        <v>407546.83241463639</v>
      </c>
      <c r="EF252" s="285">
        <v>761665.66094479046</v>
      </c>
      <c r="EG252" s="285">
        <v>1818172.3466734623</v>
      </c>
      <c r="EH252" s="285">
        <v>183698.17865459234</v>
      </c>
      <c r="EI252" s="283">
        <v>102035.58643931696</v>
      </c>
      <c r="EJ252" s="283">
        <v>148096.29167512842</v>
      </c>
      <c r="EK252" s="283">
        <v>127767.63759506466</v>
      </c>
      <c r="EL252" s="283">
        <v>1142721.3076513549</v>
      </c>
      <c r="EM252" s="283">
        <v>701618.42572295177</v>
      </c>
      <c r="EN252" s="283">
        <v>104750.01912924652</v>
      </c>
      <c r="EO252" s="283">
        <v>98423.786607340022</v>
      </c>
      <c r="EP252" s="283">
        <v>166546.28014151528</v>
      </c>
      <c r="EQ252" s="283">
        <v>280543.43877720588</v>
      </c>
      <c r="ER252" s="283">
        <v>972014.9027765803</v>
      </c>
      <c r="ES252" s="283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52">
        <v>80819.179999999993</v>
      </c>
      <c r="FS252" s="452">
        <v>813727.89</v>
      </c>
      <c r="FT252" s="452">
        <v>794561.22</v>
      </c>
      <c r="FU252" s="452">
        <v>561040.23</v>
      </c>
      <c r="FV252" s="452">
        <v>218800.94</v>
      </c>
      <c r="FW252" s="452">
        <v>172752.84814830567</v>
      </c>
      <c r="FX252" s="452">
        <v>621585.63801238476</v>
      </c>
      <c r="FY252" s="452">
        <v>1170088.8491047423</v>
      </c>
      <c r="FZ252" s="452">
        <v>665799.08079606481</v>
      </c>
      <c r="GA252" s="452">
        <v>9201611.3215604126</v>
      </c>
      <c r="GB252" s="452">
        <v>1305018.6190754015</v>
      </c>
      <c r="GC252" s="452">
        <v>1507066.6233026888</v>
      </c>
      <c r="GE252" s="445">
        <v>17112872.440000001</v>
      </c>
    </row>
    <row r="253" spans="1:187">
      <c r="B253" s="72" t="s">
        <v>94</v>
      </c>
      <c r="C253" s="72">
        <v>731</v>
      </c>
      <c r="D253" s="72" t="str">
        <f t="shared" si="19"/>
        <v>7311p</v>
      </c>
      <c r="E253" s="76" t="s">
        <v>103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7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2"/>
      <c r="EJ253" s="282"/>
      <c r="EK253" s="282"/>
      <c r="EL253" s="282"/>
      <c r="EM253" s="282"/>
      <c r="EN253" s="282"/>
      <c r="EO253" s="282"/>
      <c r="EP253" s="282"/>
      <c r="EQ253" s="282"/>
      <c r="ER253" s="282"/>
      <c r="ES253" s="282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41">
        <v>73937.02287171864</v>
      </c>
      <c r="FS253" s="263">
        <v>404477.17367200274</v>
      </c>
      <c r="FT253" s="263">
        <v>274940.89702216175</v>
      </c>
      <c r="FU253" s="263">
        <v>9373366.9939747583</v>
      </c>
      <c r="FV253" s="263">
        <v>864525.77272604418</v>
      </c>
      <c r="FW253" s="263">
        <v>1388483.8816750895</v>
      </c>
      <c r="FX253" s="263">
        <v>143951.6424026876</v>
      </c>
      <c r="FY253" s="263">
        <v>1385329.832858559</v>
      </c>
      <c r="FZ253" s="263">
        <v>196298.2666342413</v>
      </c>
      <c r="GA253" s="263">
        <v>238698.26519018281</v>
      </c>
      <c r="GB253" s="263">
        <v>1545080.2961025378</v>
      </c>
      <c r="GC253" s="263">
        <v>1784295.5729080152</v>
      </c>
    </row>
    <row r="254" spans="1:187" ht="30">
      <c r="C254" s="72">
        <v>732</v>
      </c>
      <c r="D254" s="72" t="str">
        <f t="shared" si="19"/>
        <v>7321p</v>
      </c>
      <c r="E254" s="76" t="s">
        <v>105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7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2"/>
      <c r="EJ254" s="282"/>
      <c r="EK254" s="282"/>
      <c r="EL254" s="282"/>
      <c r="EM254" s="282"/>
      <c r="EN254" s="282"/>
      <c r="EO254" s="282"/>
      <c r="EP254" s="282"/>
      <c r="EQ254" s="282"/>
      <c r="ER254" s="282"/>
      <c r="ES254" s="282"/>
      <c r="FS254" s="263">
        <v>0</v>
      </c>
      <c r="FT254" s="263">
        <v>0</v>
      </c>
      <c r="FU254" s="263">
        <v>0</v>
      </c>
      <c r="FV254" s="263">
        <v>0</v>
      </c>
      <c r="FW254" s="263">
        <v>0</v>
      </c>
      <c r="FX254" s="263">
        <v>0</v>
      </c>
      <c r="FY254" s="263">
        <v>0</v>
      </c>
      <c r="FZ254" s="263">
        <v>0</v>
      </c>
      <c r="GA254" s="263">
        <v>0</v>
      </c>
      <c r="GB254" s="263">
        <v>0</v>
      </c>
      <c r="GC254" s="263">
        <v>0</v>
      </c>
    </row>
    <row r="255" spans="1:187" s="9" customFormat="1">
      <c r="A255" s="118"/>
      <c r="B255" s="118">
        <v>74</v>
      </c>
      <c r="C255" s="118" t="s">
        <v>94</v>
      </c>
      <c r="D255" s="118" t="str">
        <f t="shared" si="19"/>
        <v>74p</v>
      </c>
      <c r="E255" s="119" t="s">
        <v>107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80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85">
        <v>878692.97446426435</v>
      </c>
      <c r="DW255" s="285">
        <v>1757032.3136169473</v>
      </c>
      <c r="DX255" s="285">
        <v>1641296.3253875526</v>
      </c>
      <c r="DY255" s="285">
        <v>2057251.9562577028</v>
      </c>
      <c r="DZ255" s="285">
        <v>1165798.2124013356</v>
      </c>
      <c r="EA255" s="285">
        <v>1626226.367012884</v>
      </c>
      <c r="EB255" s="285">
        <v>2268437.1611972838</v>
      </c>
      <c r="EC255" s="285">
        <v>1088287.2617470617</v>
      </c>
      <c r="ED255" s="285">
        <v>2354336.3073598729</v>
      </c>
      <c r="EE255" s="285">
        <v>3603761.2068113876</v>
      </c>
      <c r="EF255" s="285">
        <v>3267998.0201318627</v>
      </c>
      <c r="EG255" s="285">
        <v>7546095.2223542193</v>
      </c>
      <c r="EH255" s="285">
        <v>547322.26784047682</v>
      </c>
      <c r="EI255" s="283">
        <v>467022.50625958334</v>
      </c>
      <c r="EJ255" s="283">
        <v>2218647.0372368339</v>
      </c>
      <c r="EK255" s="283">
        <v>1658251.9080133145</v>
      </c>
      <c r="EL255" s="283">
        <v>2940231.9146968834</v>
      </c>
      <c r="EM255" s="283">
        <v>3480111.7653140961</v>
      </c>
      <c r="EN255" s="283">
        <v>1506547.2713743269</v>
      </c>
      <c r="EO255" s="283">
        <v>1860592.1593926547</v>
      </c>
      <c r="EP255" s="283">
        <v>4235813.5165702263</v>
      </c>
      <c r="EQ255" s="283">
        <v>3997546.8172499253</v>
      </c>
      <c r="ER255" s="283">
        <v>4745750.1562713273</v>
      </c>
      <c r="ES255" s="283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52">
        <v>754264.83</v>
      </c>
      <c r="FS255" s="452">
        <v>1636489.54</v>
      </c>
      <c r="FT255" s="452">
        <v>3512551.56</v>
      </c>
      <c r="FU255" s="452">
        <v>2957605.59</v>
      </c>
      <c r="FV255" s="452">
        <v>1856477.6183333334</v>
      </c>
      <c r="FW255" s="452">
        <v>2156477.6183333299</v>
      </c>
      <c r="FX255" s="452">
        <v>1856477.6183333334</v>
      </c>
      <c r="FY255" s="452">
        <v>1856477.6183333334</v>
      </c>
      <c r="FZ255" s="452">
        <v>25000000</v>
      </c>
      <c r="GA255" s="452">
        <v>1856477.6183333334</v>
      </c>
      <c r="GB255" s="452">
        <v>1856477.6183333334</v>
      </c>
      <c r="GC255" s="452">
        <v>4700000</v>
      </c>
      <c r="GE255" s="445">
        <v>49999777.229999997</v>
      </c>
    </row>
    <row r="256" spans="1:187">
      <c r="C256" s="72">
        <v>741</v>
      </c>
      <c r="D256" s="72" t="str">
        <f t="shared" si="19"/>
        <v>7411p</v>
      </c>
      <c r="E256" s="76" t="s">
        <v>109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6"/>
      <c r="CY256" s="267"/>
      <c r="CZ256" s="267"/>
      <c r="DA256" s="267"/>
      <c r="DB256" s="267"/>
      <c r="DC256" s="267"/>
      <c r="DD256" s="267"/>
      <c r="DE256" s="267"/>
      <c r="DF256" s="267"/>
      <c r="DG256" s="267"/>
      <c r="DH256" s="267"/>
      <c r="DI256" s="268"/>
      <c r="DJ256" s="100">
        <v>0</v>
      </c>
      <c r="DK256" s="267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63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3">
        <v>1586793.9118979</v>
      </c>
      <c r="FT256" s="263">
        <v>2466086.6494281176</v>
      </c>
      <c r="FU256" s="263">
        <v>1994753.8066439503</v>
      </c>
      <c r="FV256" s="263">
        <v>2202940.7343502743</v>
      </c>
      <c r="FW256" s="263">
        <v>3279687.9321330618</v>
      </c>
      <c r="FX256" s="263">
        <v>2618969.1946378555</v>
      </c>
      <c r="FY256" s="263">
        <v>2931496.3146332828</v>
      </c>
      <c r="FZ256" s="263">
        <v>4358936.8978506373</v>
      </c>
      <c r="GA256" s="263">
        <v>3084629.7948894487</v>
      </c>
      <c r="GB256" s="263">
        <v>8677872.2426180262</v>
      </c>
      <c r="GC256" s="263">
        <v>10413199.503417684</v>
      </c>
    </row>
    <row r="257" spans="1:187">
      <c r="C257" s="72">
        <v>742</v>
      </c>
      <c r="D257" s="72" t="str">
        <f t="shared" si="19"/>
        <v>7421p</v>
      </c>
      <c r="E257" s="76" t="s">
        <v>111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6"/>
      <c r="CY257" s="267"/>
      <c r="CZ257" s="267"/>
      <c r="DA257" s="267"/>
      <c r="DB257" s="267"/>
      <c r="DC257" s="267"/>
      <c r="DD257" s="267"/>
      <c r="DE257" s="267"/>
      <c r="DF257" s="267"/>
      <c r="DG257" s="267"/>
      <c r="DH257" s="267"/>
      <c r="DI257" s="268"/>
      <c r="DJ257" s="100">
        <v>0</v>
      </c>
      <c r="DK257" s="267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63"/>
    </row>
    <row r="258" spans="1:187">
      <c r="B258" s="72">
        <v>75</v>
      </c>
      <c r="D258" s="72" t="str">
        <f t="shared" ref="D258:D289" si="30">+CONCATENATE(D49,"p")</f>
        <v>75p</v>
      </c>
      <c r="E258" s="76" t="s">
        <v>113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6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8"/>
      <c r="DJ258" s="100"/>
      <c r="DK258" s="267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63"/>
    </row>
    <row r="259" spans="1:187" s="9" customFormat="1">
      <c r="A259" s="118"/>
      <c r="B259" s="118"/>
      <c r="C259" s="118">
        <v>751</v>
      </c>
      <c r="D259" s="118" t="str">
        <f t="shared" si="30"/>
        <v>751p</v>
      </c>
      <c r="E259" s="119" t="s">
        <v>115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31">+SUM(CL260:CL261)</f>
        <v>0</v>
      </c>
      <c r="CM259" s="121">
        <f t="shared" si="31"/>
        <v>0</v>
      </c>
      <c r="CN259" s="121">
        <f t="shared" si="31"/>
        <v>0</v>
      </c>
      <c r="CO259" s="121">
        <f t="shared" si="31"/>
        <v>200000000</v>
      </c>
      <c r="CP259" s="121">
        <f t="shared" si="31"/>
        <v>0</v>
      </c>
      <c r="CQ259" s="121">
        <f t="shared" si="31"/>
        <v>0</v>
      </c>
      <c r="CR259" s="121">
        <f t="shared" si="31"/>
        <v>0</v>
      </c>
      <c r="CS259" s="121">
        <f t="shared" si="31"/>
        <v>0</v>
      </c>
      <c r="CT259" s="121">
        <f t="shared" si="31"/>
        <v>0</v>
      </c>
      <c r="CU259" s="121">
        <f t="shared" si="31"/>
        <v>50000000</v>
      </c>
      <c r="CV259" s="121">
        <f t="shared" si="31"/>
        <v>0</v>
      </c>
      <c r="CW259" s="122">
        <f t="shared" si="31"/>
        <v>0</v>
      </c>
      <c r="CX259" s="271">
        <f t="shared" si="31"/>
        <v>18997964.655235786</v>
      </c>
      <c r="CY259" s="274">
        <f t="shared" ref="CY259:DI259" si="32">+SUM(CY260:CY261)</f>
        <v>18997964.655235786</v>
      </c>
      <c r="CZ259" s="274">
        <f t="shared" si="32"/>
        <v>18997964.655235786</v>
      </c>
      <c r="DA259" s="274">
        <f t="shared" si="32"/>
        <v>18997964.655235786</v>
      </c>
      <c r="DB259" s="274">
        <f t="shared" si="32"/>
        <v>18997964.655235786</v>
      </c>
      <c r="DC259" s="274">
        <f t="shared" si="32"/>
        <v>18997964.655235786</v>
      </c>
      <c r="DD259" s="274">
        <f t="shared" si="32"/>
        <v>18997964.655235786</v>
      </c>
      <c r="DE259" s="274">
        <f t="shared" si="32"/>
        <v>18997964.655235786</v>
      </c>
      <c r="DF259" s="274">
        <f t="shared" si="32"/>
        <v>18997964.655235786</v>
      </c>
      <c r="DG259" s="274">
        <f t="shared" si="32"/>
        <v>18997964.655235786</v>
      </c>
      <c r="DH259" s="274">
        <f t="shared" si="32"/>
        <v>18997964.655235786</v>
      </c>
      <c r="DI259" s="272">
        <f t="shared" si="32"/>
        <v>18997964.655235786</v>
      </c>
      <c r="DJ259" s="120">
        <f>+SUM(DJ260:DJ261)</f>
        <v>52840136.569718093</v>
      </c>
      <c r="DK259" s="280">
        <f t="shared" ref="DK259:DU259" si="33">+SUM(DK260:DK261)</f>
        <v>52840136.569718093</v>
      </c>
      <c r="DL259" s="121">
        <f t="shared" si="33"/>
        <v>52840136.569718093</v>
      </c>
      <c r="DM259" s="121">
        <f t="shared" si="33"/>
        <v>52840136.569718093</v>
      </c>
      <c r="DN259" s="121">
        <f t="shared" si="33"/>
        <v>52840136.569718093</v>
      </c>
      <c r="DO259" s="121">
        <f t="shared" si="33"/>
        <v>52840136.569718093</v>
      </c>
      <c r="DP259" s="121">
        <f t="shared" si="33"/>
        <v>52840136.569718093</v>
      </c>
      <c r="DQ259" s="121">
        <f t="shared" si="33"/>
        <v>52840136.569718093</v>
      </c>
      <c r="DR259" s="121">
        <f t="shared" si="33"/>
        <v>52840136.569718093</v>
      </c>
      <c r="DS259" s="121">
        <f t="shared" si="33"/>
        <v>52840136.569718093</v>
      </c>
      <c r="DT259" s="121">
        <f t="shared" si="33"/>
        <v>52840136.569718093</v>
      </c>
      <c r="DU259" s="122">
        <f t="shared" si="33"/>
        <v>52840136.569718093</v>
      </c>
      <c r="DV259" s="285">
        <f>SUM(DV260:DV261)</f>
        <v>55595756.08804667</v>
      </c>
      <c r="DW259" s="285">
        <f t="shared" ref="DW259:EF259" si="34">SUM(DW260:DW261)</f>
        <v>55595756.08804667</v>
      </c>
      <c r="DX259" s="285">
        <f t="shared" si="34"/>
        <v>55595756.08804667</v>
      </c>
      <c r="DY259" s="285">
        <f t="shared" si="34"/>
        <v>55595756.08804667</v>
      </c>
      <c r="DZ259" s="285">
        <f t="shared" si="34"/>
        <v>55595756.08804667</v>
      </c>
      <c r="EA259" s="285">
        <f t="shared" si="34"/>
        <v>55595756.08804667</v>
      </c>
      <c r="EB259" s="285">
        <f t="shared" si="34"/>
        <v>55595756.08804667</v>
      </c>
      <c r="EC259" s="285">
        <f t="shared" si="34"/>
        <v>55595756.08804667</v>
      </c>
      <c r="ED259" s="285">
        <f t="shared" si="34"/>
        <v>55595756.08804667</v>
      </c>
      <c r="EE259" s="285">
        <f t="shared" si="34"/>
        <v>55595756.08804667</v>
      </c>
      <c r="EF259" s="285">
        <f t="shared" si="34"/>
        <v>55595756.08804667</v>
      </c>
      <c r="EG259" s="285">
        <f>SUM(EG260:EG261)</f>
        <v>55595756.08804667</v>
      </c>
      <c r="EH259" s="285">
        <f t="shared" ref="EH259:ES259" si="35">SUM(EH260:EH261)</f>
        <v>37847818.636239164</v>
      </c>
      <c r="EI259" s="285">
        <f t="shared" si="35"/>
        <v>37847818.636239164</v>
      </c>
      <c r="EJ259" s="285">
        <f t="shared" si="35"/>
        <v>37847818.636239164</v>
      </c>
      <c r="EK259" s="285">
        <f t="shared" si="35"/>
        <v>37847818.636239164</v>
      </c>
      <c r="EL259" s="285">
        <f t="shared" si="35"/>
        <v>37847818.636239164</v>
      </c>
      <c r="EM259" s="285">
        <f t="shared" si="35"/>
        <v>37847818.636239164</v>
      </c>
      <c r="EN259" s="285">
        <f t="shared" si="35"/>
        <v>37847818.636239164</v>
      </c>
      <c r="EO259" s="285">
        <f t="shared" si="35"/>
        <v>37847818.636239164</v>
      </c>
      <c r="EP259" s="285">
        <f t="shared" si="35"/>
        <v>37847818.636239164</v>
      </c>
      <c r="EQ259" s="285">
        <f t="shared" si="35"/>
        <v>37847818.636239164</v>
      </c>
      <c r="ER259" s="285">
        <f t="shared" si="35"/>
        <v>37847818.636239164</v>
      </c>
      <c r="ES259" s="285">
        <f t="shared" si="35"/>
        <v>37847818.636239164</v>
      </c>
      <c r="FF259" s="367">
        <v>24022843.850000001</v>
      </c>
      <c r="FG259" s="367">
        <v>0</v>
      </c>
      <c r="FH259" s="367">
        <v>107399337.39</v>
      </c>
      <c r="FI259" s="367">
        <v>15000000</v>
      </c>
      <c r="FJ259" s="367">
        <v>112000000</v>
      </c>
      <c r="FK259" s="367">
        <v>17000000</v>
      </c>
      <c r="FL259" s="367">
        <v>17000000</v>
      </c>
      <c r="FM259" s="367">
        <v>15000000</v>
      </c>
      <c r="FN259" s="367">
        <v>17000000</v>
      </c>
      <c r="FO259" s="367">
        <v>17000000</v>
      </c>
      <c r="FP259" s="367">
        <v>15000000</v>
      </c>
      <c r="FQ259" s="367">
        <v>13983087.501553783</v>
      </c>
      <c r="FS259" s="452">
        <v>0</v>
      </c>
      <c r="FT259" s="452">
        <v>10000000</v>
      </c>
      <c r="FU259" s="452">
        <v>10000000</v>
      </c>
      <c r="FV259" s="452">
        <v>10000000</v>
      </c>
      <c r="FW259" s="452">
        <v>10000000</v>
      </c>
      <c r="FX259" s="452">
        <v>10000000</v>
      </c>
      <c r="FY259" s="452">
        <v>10000000</v>
      </c>
      <c r="FZ259" s="452">
        <v>10000000</v>
      </c>
      <c r="GA259" s="452">
        <v>10000000</v>
      </c>
      <c r="GB259" s="452">
        <v>10000000</v>
      </c>
      <c r="GC259" s="452">
        <v>10000000</v>
      </c>
      <c r="GE259" s="445">
        <v>100000000</v>
      </c>
    </row>
    <row r="260" spans="1:187" ht="30">
      <c r="D260" s="72" t="str">
        <f t="shared" si="30"/>
        <v>7511p</v>
      </c>
      <c r="E260" s="76" t="s">
        <v>116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70">
        <v>0</v>
      </c>
      <c r="CY260" s="273">
        <v>0</v>
      </c>
      <c r="CZ260" s="273">
        <v>0</v>
      </c>
      <c r="DA260" s="273">
        <v>0</v>
      </c>
      <c r="DB260" s="273">
        <v>0</v>
      </c>
      <c r="DC260" s="273">
        <v>0</v>
      </c>
      <c r="DD260" s="273">
        <v>0</v>
      </c>
      <c r="DE260" s="273">
        <v>0</v>
      </c>
      <c r="DF260" s="273">
        <v>0</v>
      </c>
      <c r="DG260" s="273">
        <v>0</v>
      </c>
      <c r="DH260" s="273">
        <v>0</v>
      </c>
      <c r="DI260" s="269">
        <v>0</v>
      </c>
      <c r="DJ260" s="100"/>
      <c r="DK260" s="267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84">
        <v>833333.33333333337</v>
      </c>
      <c r="DW260" s="284">
        <v>833333.33333333337</v>
      </c>
      <c r="DX260" s="284">
        <v>833333.33333333337</v>
      </c>
      <c r="DY260" s="284">
        <v>833333.33333333337</v>
      </c>
      <c r="DZ260" s="284">
        <v>833333.33333333337</v>
      </c>
      <c r="EA260" s="284">
        <v>833333.33333333337</v>
      </c>
      <c r="EB260" s="284">
        <v>833333.33333333337</v>
      </c>
      <c r="EC260" s="284">
        <v>833333.33333333337</v>
      </c>
      <c r="ED260" s="284">
        <v>833333.33333333337</v>
      </c>
      <c r="EE260" s="284">
        <v>833333.33333333337</v>
      </c>
      <c r="EF260" s="284">
        <v>833333.33333333337</v>
      </c>
      <c r="EG260" s="284">
        <v>833333.33333333337</v>
      </c>
      <c r="EH260" s="284">
        <v>8333333.333333333</v>
      </c>
      <c r="EI260" s="284">
        <v>8333333.333333333</v>
      </c>
      <c r="EJ260" s="284">
        <v>8333333.333333333</v>
      </c>
      <c r="EK260" s="284">
        <v>8333333.333333333</v>
      </c>
      <c r="EL260" s="284">
        <v>8333333.333333333</v>
      </c>
      <c r="EM260" s="284">
        <v>8333333.333333333</v>
      </c>
      <c r="EN260" s="284">
        <v>8333333.333333333</v>
      </c>
      <c r="EO260" s="284">
        <v>8333333.333333333</v>
      </c>
      <c r="EP260" s="284">
        <v>8333333.333333333</v>
      </c>
      <c r="EQ260" s="284">
        <v>8333333.333333333</v>
      </c>
      <c r="ER260" s="284">
        <v>8333333.333333333</v>
      </c>
      <c r="ES260" s="284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30"/>
        <v>7512p</v>
      </c>
      <c r="E261" s="76" t="s">
        <v>118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70">
        <v>18997964.655235786</v>
      </c>
      <c r="CY261" s="273">
        <v>18997964.655235786</v>
      </c>
      <c r="CZ261" s="273">
        <v>18997964.655235786</v>
      </c>
      <c r="DA261" s="273">
        <v>18997964.655235786</v>
      </c>
      <c r="DB261" s="273">
        <v>18997964.655235786</v>
      </c>
      <c r="DC261" s="273">
        <v>18997964.655235786</v>
      </c>
      <c r="DD261" s="273">
        <v>18997964.655235786</v>
      </c>
      <c r="DE261" s="273">
        <v>18997964.655235786</v>
      </c>
      <c r="DF261" s="273">
        <v>18997964.655235786</v>
      </c>
      <c r="DG261" s="273">
        <v>18997964.655235786</v>
      </c>
      <c r="DH261" s="273">
        <v>18997964.655235786</v>
      </c>
      <c r="DI261" s="269">
        <v>18997964.655235786</v>
      </c>
      <c r="DJ261" s="100">
        <v>52840136.569718093</v>
      </c>
      <c r="DK261" s="267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84">
        <v>54762422.754713334</v>
      </c>
      <c r="DW261" s="284">
        <v>54762422.754713334</v>
      </c>
      <c r="DX261" s="284">
        <v>54762422.754713334</v>
      </c>
      <c r="DY261" s="284">
        <v>54762422.754713334</v>
      </c>
      <c r="DZ261" s="284">
        <v>54762422.754713334</v>
      </c>
      <c r="EA261" s="284">
        <v>54762422.754713334</v>
      </c>
      <c r="EB261" s="284">
        <v>54762422.754713334</v>
      </c>
      <c r="EC261" s="284">
        <v>54762422.754713334</v>
      </c>
      <c r="ED261" s="284">
        <v>54762422.754713334</v>
      </c>
      <c r="EE261" s="284">
        <v>54762422.754713334</v>
      </c>
      <c r="EF261" s="284">
        <v>54762422.754713334</v>
      </c>
      <c r="EG261" s="284">
        <v>54762422.754713334</v>
      </c>
      <c r="EH261" s="284">
        <v>29514485.302905828</v>
      </c>
      <c r="EI261" s="284">
        <v>29514485.302905828</v>
      </c>
      <c r="EJ261" s="284">
        <v>29514485.302905828</v>
      </c>
      <c r="EK261" s="284">
        <v>29514485.302905828</v>
      </c>
      <c r="EL261" s="284">
        <v>29514485.302905828</v>
      </c>
      <c r="EM261" s="284">
        <v>29514485.302905828</v>
      </c>
      <c r="EN261" s="284">
        <v>29514485.302905828</v>
      </c>
      <c r="EO261" s="284">
        <v>29514485.302905828</v>
      </c>
      <c r="EP261" s="284">
        <v>29514485.302905828</v>
      </c>
      <c r="EQ261" s="284">
        <v>29514485.302905828</v>
      </c>
      <c r="ER261" s="284">
        <v>29514485.302905828</v>
      </c>
      <c r="ES261" s="284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3">
        <v>0</v>
      </c>
      <c r="FS261" s="263">
        <v>0</v>
      </c>
      <c r="FT261" s="263">
        <v>10000000</v>
      </c>
      <c r="FU261" s="263">
        <v>10000000</v>
      </c>
      <c r="FV261" s="263">
        <v>10000000</v>
      </c>
      <c r="FW261" s="263">
        <v>10000000</v>
      </c>
      <c r="FX261" s="263">
        <v>10000000</v>
      </c>
      <c r="FY261" s="263">
        <v>10000000</v>
      </c>
      <c r="FZ261" s="263">
        <v>10000000</v>
      </c>
      <c r="GA261" s="263">
        <v>10000000</v>
      </c>
      <c r="GB261" s="263">
        <v>10000000</v>
      </c>
      <c r="GC261" s="263">
        <v>10000000</v>
      </c>
      <c r="GE261" s="445">
        <v>100000000</v>
      </c>
    </row>
    <row r="262" spans="1:187">
      <c r="A262" s="72">
        <v>4</v>
      </c>
      <c r="B262" s="72" t="s">
        <v>94</v>
      </c>
      <c r="D262" s="72" t="str">
        <f t="shared" si="30"/>
        <v>p</v>
      </c>
      <c r="E262" s="76" t="s">
        <v>120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70"/>
      <c r="CY262" s="273"/>
      <c r="CZ262" s="273"/>
      <c r="DA262" s="273"/>
      <c r="DB262" s="273"/>
      <c r="DC262" s="273"/>
      <c r="DD262" s="273"/>
      <c r="DE262" s="273"/>
      <c r="DF262" s="273"/>
      <c r="DG262" s="273"/>
      <c r="DH262" s="273"/>
      <c r="DI262" s="269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84" t="e">
        <f t="shared" ref="DV262:EG262" si="36">DV263+DV320+DV350+DV368+DV379+DV392+DV393</f>
        <v>#REF!</v>
      </c>
      <c r="DW262" s="284" t="e">
        <f t="shared" si="36"/>
        <v>#REF!</v>
      </c>
      <c r="DX262" s="284" t="e">
        <f t="shared" si="36"/>
        <v>#REF!</v>
      </c>
      <c r="DY262" s="284" t="e">
        <f t="shared" si="36"/>
        <v>#REF!</v>
      </c>
      <c r="DZ262" s="284" t="e">
        <f t="shared" si="36"/>
        <v>#REF!</v>
      </c>
      <c r="EA262" s="284" t="e">
        <f t="shared" si="36"/>
        <v>#REF!</v>
      </c>
      <c r="EB262" s="284" t="e">
        <f t="shared" si="36"/>
        <v>#REF!</v>
      </c>
      <c r="EC262" s="284" t="e">
        <f t="shared" si="36"/>
        <v>#REF!</v>
      </c>
      <c r="ED262" s="284" t="e">
        <f t="shared" si="36"/>
        <v>#REF!</v>
      </c>
      <c r="EE262" s="284" t="e">
        <f t="shared" si="36"/>
        <v>#REF!</v>
      </c>
      <c r="EF262" s="284" t="e">
        <f t="shared" si="36"/>
        <v>#REF!</v>
      </c>
      <c r="EG262" s="284" t="e">
        <f t="shared" si="36"/>
        <v>#REF!</v>
      </c>
      <c r="EH262" s="263"/>
    </row>
    <row r="263" spans="1:187">
      <c r="A263" s="72" t="s">
        <v>94</v>
      </c>
      <c r="B263" s="72">
        <v>41</v>
      </c>
      <c r="D263" s="72" t="str">
        <f t="shared" si="30"/>
        <v>41p</v>
      </c>
      <c r="E263" s="76" t="s">
        <v>122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70"/>
      <c r="CY263" s="273"/>
      <c r="CZ263" s="273"/>
      <c r="DA263" s="273"/>
      <c r="DB263" s="273"/>
      <c r="DC263" s="273"/>
      <c r="DD263" s="273"/>
      <c r="DE263" s="273"/>
      <c r="DF263" s="273"/>
      <c r="DG263" s="273"/>
      <c r="DH263" s="273"/>
      <c r="DI263" s="269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84" t="e">
        <f>DV264+DV270+DV278+DV285+DV295+DV299+DV302+DV306+DV310+#REF!</f>
        <v>#REF!</v>
      </c>
      <c r="DW263" s="284" t="e">
        <f>DW264+DW270+DW278+DW285+DW295+DW299+DW302+DW306+DW310+#REF!</f>
        <v>#REF!</v>
      </c>
      <c r="DX263" s="284" t="e">
        <f>DX264+DX270+DX278+DX285+DX295+DX299+DX302+DX306+DX310+#REF!</f>
        <v>#REF!</v>
      </c>
      <c r="DY263" s="284" t="e">
        <f>DY264+DY270+DY278+DY285+DY295+DY299+DY302+DY306+DY310+#REF!</f>
        <v>#REF!</v>
      </c>
      <c r="DZ263" s="284" t="e">
        <f>DZ264+DZ270+DZ278+DZ285+DZ295+DZ299+DZ302+DZ306+DZ310+#REF!</f>
        <v>#REF!</v>
      </c>
      <c r="EA263" s="284" t="e">
        <f>EA264+EA270+EA278+EA285+EA295+EA299+EA302+EA306+EA310+#REF!</f>
        <v>#REF!</v>
      </c>
      <c r="EB263" s="284" t="e">
        <f>EB264+EB270+EB278+EB285+EB295+EB299+EB302+EB306+EB310+#REF!</f>
        <v>#REF!</v>
      </c>
      <c r="EC263" s="284" t="e">
        <f>EC264+EC270+EC278+EC285+EC295+EC299+EC302+EC306+EC310+#REF!</f>
        <v>#REF!</v>
      </c>
      <c r="ED263" s="284" t="e">
        <f>ED264+ED270+ED278+ED285+ED295+ED299+ED302+ED306+ED310+#REF!</f>
        <v>#REF!</v>
      </c>
      <c r="EE263" s="284" t="e">
        <f>EE264+EE270+EE278+EE285+EE295+EE299+EE302+EE306+EE310+#REF!</f>
        <v>#REF!</v>
      </c>
      <c r="EF263" s="284" t="e">
        <f>EF264+EF270+EF278+EF285+EF295+EF299+EF302+EF306+EF310+#REF!</f>
        <v>#REF!</v>
      </c>
      <c r="EG263" s="284" t="e">
        <f>EG264+EG270+EG278+EG285+EG295+EG299+EG302+EG306+EG310+#REF!</f>
        <v>#REF!</v>
      </c>
      <c r="EH263" s="263"/>
    </row>
    <row r="264" spans="1:187" s="9" customFormat="1" ht="30">
      <c r="A264" s="118"/>
      <c r="B264" s="118"/>
      <c r="C264" s="118">
        <v>411</v>
      </c>
      <c r="D264" s="118" t="str">
        <f t="shared" si="30"/>
        <v>411p</v>
      </c>
      <c r="E264" s="119" t="s">
        <v>124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37">+SUM(CL265:CL269)</f>
        <v>31010717.645833336</v>
      </c>
      <c r="CM264" s="121">
        <f t="shared" si="37"/>
        <v>31010717.645833336</v>
      </c>
      <c r="CN264" s="121">
        <f t="shared" si="37"/>
        <v>31010717.645833336</v>
      </c>
      <c r="CO264" s="121">
        <f t="shared" si="37"/>
        <v>31010717.645833336</v>
      </c>
      <c r="CP264" s="121">
        <f t="shared" si="37"/>
        <v>31010717.645833336</v>
      </c>
      <c r="CQ264" s="121">
        <f t="shared" si="37"/>
        <v>31010717.645833336</v>
      </c>
      <c r="CR264" s="121">
        <f t="shared" si="37"/>
        <v>31010717.645833336</v>
      </c>
      <c r="CS264" s="121">
        <f t="shared" si="37"/>
        <v>31010717.645833336</v>
      </c>
      <c r="CT264" s="121">
        <f t="shared" si="37"/>
        <v>31010717.645833336</v>
      </c>
      <c r="CU264" s="121">
        <f t="shared" si="37"/>
        <v>31010717.645833336</v>
      </c>
      <c r="CV264" s="121">
        <f t="shared" si="37"/>
        <v>31010717.645833336</v>
      </c>
      <c r="CW264" s="122">
        <f t="shared" si="37"/>
        <v>31010717.645833336</v>
      </c>
      <c r="CX264" s="271">
        <f t="shared" si="37"/>
        <v>32195307.643333331</v>
      </c>
      <c r="CY264" s="274">
        <f t="shared" ref="CY264:DI264" si="38">+SUM(CY265:CY269)</f>
        <v>32195307.643333331</v>
      </c>
      <c r="CZ264" s="274">
        <f t="shared" si="38"/>
        <v>32195307.643333331</v>
      </c>
      <c r="DA264" s="274">
        <f t="shared" si="38"/>
        <v>32195307.643333331</v>
      </c>
      <c r="DB264" s="274">
        <f t="shared" si="38"/>
        <v>32195307.643333331</v>
      </c>
      <c r="DC264" s="274">
        <f t="shared" si="38"/>
        <v>32195307.643333331</v>
      </c>
      <c r="DD264" s="274">
        <f t="shared" si="38"/>
        <v>32195307.643333331</v>
      </c>
      <c r="DE264" s="274">
        <f t="shared" si="38"/>
        <v>32195307.643333331</v>
      </c>
      <c r="DF264" s="274">
        <f t="shared" si="38"/>
        <v>32195307.643333331</v>
      </c>
      <c r="DG264" s="274">
        <f t="shared" si="38"/>
        <v>32195307.643333331</v>
      </c>
      <c r="DH264" s="274">
        <f t="shared" si="38"/>
        <v>32195307.643333331</v>
      </c>
      <c r="DI264" s="272">
        <f t="shared" si="38"/>
        <v>32195307.643333331</v>
      </c>
      <c r="DJ264" s="120">
        <f>+SUM(DJ265:DJ269)</f>
        <v>31613633.060833335</v>
      </c>
      <c r="DK264" s="121">
        <f t="shared" ref="DK264:DU264" si="39">+SUM(DK265:DK269)</f>
        <v>31613633.060833335</v>
      </c>
      <c r="DL264" s="121">
        <f t="shared" si="39"/>
        <v>31613633.060833335</v>
      </c>
      <c r="DM264" s="121">
        <f t="shared" si="39"/>
        <v>31613633.060833335</v>
      </c>
      <c r="DN264" s="121">
        <f t="shared" si="39"/>
        <v>31613633.060833335</v>
      </c>
      <c r="DO264" s="121">
        <f t="shared" si="39"/>
        <v>31613633.060833335</v>
      </c>
      <c r="DP264" s="121">
        <f t="shared" si="39"/>
        <v>31613633.060833335</v>
      </c>
      <c r="DQ264" s="121">
        <f t="shared" si="39"/>
        <v>31613633.060833335</v>
      </c>
      <c r="DR264" s="121">
        <f t="shared" si="39"/>
        <v>31613633.060833335</v>
      </c>
      <c r="DS264" s="121">
        <f t="shared" si="39"/>
        <v>31613633.060833335</v>
      </c>
      <c r="DT264" s="121">
        <f t="shared" si="39"/>
        <v>31613633.060833335</v>
      </c>
      <c r="DU264" s="122">
        <f t="shared" si="39"/>
        <v>31613633.060833335</v>
      </c>
      <c r="DV264" s="291">
        <v>34652899.586666666</v>
      </c>
      <c r="DW264" s="291">
        <v>34652899.586666666</v>
      </c>
      <c r="DX264" s="291">
        <v>34652899.586666666</v>
      </c>
      <c r="DY264" s="291">
        <v>34652899.586666666</v>
      </c>
      <c r="DZ264" s="291">
        <v>34652899.586666666</v>
      </c>
      <c r="EA264" s="291">
        <v>34652899.586666666</v>
      </c>
      <c r="EB264" s="291">
        <v>34652899.586666666</v>
      </c>
      <c r="EC264" s="291">
        <v>34652899.586666666</v>
      </c>
      <c r="ED264" s="291">
        <v>34652899.586666666</v>
      </c>
      <c r="EE264" s="291">
        <v>34652899.586666666</v>
      </c>
      <c r="EF264" s="291">
        <v>34652899.586666666</v>
      </c>
      <c r="EG264" s="291">
        <v>34652899.586666703</v>
      </c>
      <c r="EH264" s="291">
        <v>36520519.998333327</v>
      </c>
      <c r="EI264" s="291">
        <v>36520519.998333327</v>
      </c>
      <c r="EJ264" s="291">
        <v>36520519.998333327</v>
      </c>
      <c r="EK264" s="291">
        <v>36520519.998333327</v>
      </c>
      <c r="EL264" s="291">
        <v>36520519.998333327</v>
      </c>
      <c r="EM264" s="291">
        <v>36520519.998333327</v>
      </c>
      <c r="EN264" s="291">
        <v>36520519.998333327</v>
      </c>
      <c r="EO264" s="291">
        <v>36520519.998333327</v>
      </c>
      <c r="EP264" s="291">
        <v>36520519.998333327</v>
      </c>
      <c r="EQ264" s="291">
        <v>36520519.998333327</v>
      </c>
      <c r="ER264" s="291">
        <v>36520519.998333327</v>
      </c>
      <c r="ES264" s="291">
        <v>36520519.998333327</v>
      </c>
      <c r="ET264" s="341">
        <v>36581480.009166665</v>
      </c>
      <c r="EU264" s="341">
        <v>36581480.009166665</v>
      </c>
      <c r="EV264" s="341">
        <v>36581480.009166665</v>
      </c>
      <c r="EW264" s="341">
        <v>36581480.009166665</v>
      </c>
      <c r="EX264" s="341">
        <v>36581480.009166665</v>
      </c>
      <c r="EY264" s="341">
        <v>36581480.009166665</v>
      </c>
      <c r="EZ264" s="341">
        <v>36581480.009166665</v>
      </c>
      <c r="FA264" s="341">
        <v>36581480.009166665</v>
      </c>
      <c r="FB264" s="341">
        <v>42330489.099166654</v>
      </c>
      <c r="FC264" s="341">
        <v>42330489.099166654</v>
      </c>
      <c r="FD264" s="341">
        <v>42330489.099166654</v>
      </c>
      <c r="FE264" s="341">
        <v>42330489.099166654</v>
      </c>
      <c r="FF264" s="341">
        <v>39362332.101666681</v>
      </c>
      <c r="FG264" s="341">
        <v>39125646.701666676</v>
      </c>
      <c r="FH264" s="341">
        <v>39113380.221666679</v>
      </c>
      <c r="FI264" s="341">
        <v>39105431.161666669</v>
      </c>
      <c r="FJ264" s="341">
        <v>39107573.981666677</v>
      </c>
      <c r="FK264" s="341">
        <v>41935580.18166668</v>
      </c>
      <c r="FL264" s="341">
        <v>39107470.111666672</v>
      </c>
      <c r="FM264" s="341">
        <v>39093383.891666673</v>
      </c>
      <c r="FN264" s="341">
        <v>39030288.911666676</v>
      </c>
      <c r="FO264" s="341">
        <v>39107584.94166667</v>
      </c>
      <c r="FP264" s="341">
        <v>39107395.941666678</v>
      </c>
      <c r="FQ264" s="341">
        <v>38858179.001666702</v>
      </c>
      <c r="FR264" s="341">
        <v>40884882.280000001</v>
      </c>
      <c r="FS264" s="341">
        <v>41362850.270000003</v>
      </c>
      <c r="FT264" s="341">
        <v>41444412.079999998</v>
      </c>
      <c r="FU264" s="341">
        <v>41745440.189999998</v>
      </c>
      <c r="FV264" s="341">
        <v>40757623.899999999</v>
      </c>
      <c r="FW264" s="341">
        <v>41753797.367142849</v>
      </c>
      <c r="FX264" s="341">
        <v>41753797.367142849</v>
      </c>
      <c r="FY264" s="341">
        <v>41753797.367142849</v>
      </c>
      <c r="FZ264" s="341">
        <v>41753797.367142849</v>
      </c>
      <c r="GA264" s="341">
        <v>41753797.367142849</v>
      </c>
      <c r="GB264" s="341">
        <v>41753797.367142849</v>
      </c>
      <c r="GC264" s="341">
        <v>41753797.367142849</v>
      </c>
      <c r="GE264" s="445">
        <v>498471816.88000005</v>
      </c>
    </row>
    <row r="265" spans="1:187">
      <c r="D265" s="72" t="str">
        <f t="shared" si="30"/>
        <v>4111p</v>
      </c>
      <c r="E265" s="76" t="s">
        <v>126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70">
        <v>18867562.298333336</v>
      </c>
      <c r="CY265" s="273">
        <v>18867562.298333336</v>
      </c>
      <c r="CZ265" s="273">
        <v>18867562.298333336</v>
      </c>
      <c r="DA265" s="273">
        <v>18867562.298333336</v>
      </c>
      <c r="DB265" s="273">
        <v>18867562.298333336</v>
      </c>
      <c r="DC265" s="273">
        <v>18867562.298333336</v>
      </c>
      <c r="DD265" s="273">
        <v>18867562.298333336</v>
      </c>
      <c r="DE265" s="273">
        <v>18867562.298333336</v>
      </c>
      <c r="DF265" s="273">
        <v>18867562.298333336</v>
      </c>
      <c r="DG265" s="273">
        <v>18867562.298333336</v>
      </c>
      <c r="DH265" s="273">
        <v>18867562.298333336</v>
      </c>
      <c r="DI265" s="269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2"/>
      <c r="EJ265" s="282"/>
      <c r="EK265" s="282"/>
      <c r="EL265" s="282"/>
      <c r="EM265" s="282"/>
      <c r="EN265" s="282"/>
      <c r="EO265" s="282"/>
      <c r="EP265" s="282"/>
      <c r="EQ265" s="282"/>
      <c r="ER265" s="282"/>
      <c r="ES265" s="282"/>
      <c r="FR265" s="263"/>
      <c r="FS265" s="263"/>
      <c r="FT265" s="263"/>
      <c r="FU265" s="263"/>
      <c r="FV265" s="263"/>
      <c r="FW265" s="263"/>
      <c r="FX265" s="263"/>
      <c r="FY265" s="263"/>
      <c r="FZ265" s="263"/>
      <c r="GA265" s="263"/>
      <c r="GB265" s="263"/>
      <c r="GC265" s="263"/>
      <c r="GD265" s="263"/>
      <c r="GE265" s="446">
        <v>299345599.13</v>
      </c>
    </row>
    <row r="266" spans="1:187">
      <c r="D266" s="72" t="str">
        <f t="shared" si="30"/>
        <v>4112p</v>
      </c>
      <c r="E266" s="76" t="s">
        <v>128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70">
        <v>2712342.7066666675</v>
      </c>
      <c r="CY266" s="273">
        <v>2712342.7066666675</v>
      </c>
      <c r="CZ266" s="273">
        <v>2712342.7066666675</v>
      </c>
      <c r="DA266" s="273">
        <v>2712342.7066666675</v>
      </c>
      <c r="DB266" s="273">
        <v>2712342.7066666675</v>
      </c>
      <c r="DC266" s="273">
        <v>2712342.7066666675</v>
      </c>
      <c r="DD266" s="273">
        <v>2712342.7066666675</v>
      </c>
      <c r="DE266" s="273">
        <v>2712342.7066666675</v>
      </c>
      <c r="DF266" s="273">
        <v>2712342.7066666675</v>
      </c>
      <c r="DG266" s="273">
        <v>2712342.7066666675</v>
      </c>
      <c r="DH266" s="273">
        <v>2712342.7066666675</v>
      </c>
      <c r="DI266" s="269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2"/>
      <c r="EJ266" s="282"/>
      <c r="EK266" s="282"/>
      <c r="EL266" s="282"/>
      <c r="EM266" s="282"/>
      <c r="EN266" s="282"/>
      <c r="EO266" s="282"/>
      <c r="EP266" s="282"/>
      <c r="EQ266" s="282"/>
      <c r="ER266" s="282"/>
      <c r="ES266" s="282"/>
      <c r="FR266" s="263"/>
      <c r="FS266" s="263"/>
      <c r="FT266" s="263"/>
      <c r="FU266" s="263"/>
      <c r="FV266" s="263"/>
      <c r="FW266" s="263"/>
      <c r="FX266" s="263"/>
      <c r="FY266" s="263"/>
      <c r="FZ266" s="263"/>
      <c r="GA266" s="263"/>
      <c r="GB266" s="263"/>
      <c r="GC266" s="263"/>
      <c r="GD266" s="263"/>
      <c r="GE266" s="446">
        <v>42057693.519999988</v>
      </c>
    </row>
    <row r="267" spans="1:187">
      <c r="D267" s="72" t="str">
        <f t="shared" si="30"/>
        <v>4113p</v>
      </c>
      <c r="E267" s="76" t="s">
        <v>129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70">
        <v>6757582.0116666639</v>
      </c>
      <c r="CY267" s="273">
        <v>6757582.0116666639</v>
      </c>
      <c r="CZ267" s="273">
        <v>6757582.0116666639</v>
      </c>
      <c r="DA267" s="273">
        <v>6757582.0116666639</v>
      </c>
      <c r="DB267" s="273">
        <v>6757582.0116666639</v>
      </c>
      <c r="DC267" s="273">
        <v>6757582.0116666639</v>
      </c>
      <c r="DD267" s="273">
        <v>6757582.0116666639</v>
      </c>
      <c r="DE267" s="273">
        <v>6757582.0116666639</v>
      </c>
      <c r="DF267" s="273">
        <v>6757582.0116666639</v>
      </c>
      <c r="DG267" s="273">
        <v>6757582.0116666639</v>
      </c>
      <c r="DH267" s="273">
        <v>6757582.0116666639</v>
      </c>
      <c r="DI267" s="269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2"/>
      <c r="EJ267" s="282"/>
      <c r="EK267" s="282"/>
      <c r="EL267" s="282"/>
      <c r="EM267" s="282"/>
      <c r="EN267" s="282"/>
      <c r="EO267" s="282"/>
      <c r="EP267" s="282"/>
      <c r="EQ267" s="282"/>
      <c r="ER267" s="282"/>
      <c r="ES267" s="282"/>
      <c r="FR267" s="263"/>
      <c r="FS267" s="263"/>
      <c r="FT267" s="263"/>
      <c r="FU267" s="263"/>
      <c r="FV267" s="263"/>
      <c r="FW267" s="263"/>
      <c r="FX267" s="263"/>
      <c r="FY267" s="263"/>
      <c r="FZ267" s="263"/>
      <c r="GA267" s="263"/>
      <c r="GB267" s="263"/>
      <c r="GC267" s="263"/>
      <c r="GD267" s="263"/>
      <c r="GE267" s="446">
        <v>104670274.41000004</v>
      </c>
    </row>
    <row r="268" spans="1:187">
      <c r="D268" s="72" t="str">
        <f t="shared" si="30"/>
        <v>4114p</v>
      </c>
      <c r="E268" s="76" t="s">
        <v>131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70">
        <v>3473848.1883333339</v>
      </c>
      <c r="CY268" s="273">
        <v>3473848.1883333339</v>
      </c>
      <c r="CZ268" s="273">
        <v>3473848.1883333339</v>
      </c>
      <c r="DA268" s="273">
        <v>3473848.1883333339</v>
      </c>
      <c r="DB268" s="273">
        <v>3473848.1883333339</v>
      </c>
      <c r="DC268" s="273">
        <v>3473848.1883333339</v>
      </c>
      <c r="DD268" s="273">
        <v>3473848.1883333339</v>
      </c>
      <c r="DE268" s="273">
        <v>3473848.1883333339</v>
      </c>
      <c r="DF268" s="273">
        <v>3473848.1883333339</v>
      </c>
      <c r="DG268" s="273">
        <v>3473848.1883333339</v>
      </c>
      <c r="DH268" s="273">
        <v>3473848.1883333339</v>
      </c>
      <c r="DI268" s="269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2"/>
      <c r="EJ268" s="282"/>
      <c r="EK268" s="282"/>
      <c r="EL268" s="282"/>
      <c r="EM268" s="282"/>
      <c r="EN268" s="282"/>
      <c r="EO268" s="282"/>
      <c r="EP268" s="282"/>
      <c r="EQ268" s="282"/>
      <c r="ER268" s="282"/>
      <c r="ES268" s="282"/>
      <c r="FR268" s="263"/>
      <c r="FS268" s="263"/>
      <c r="FT268" s="263"/>
      <c r="FU268" s="263"/>
      <c r="FV268" s="263"/>
      <c r="FW268" s="263"/>
      <c r="FX268" s="263"/>
      <c r="FY268" s="263"/>
      <c r="FZ268" s="263"/>
      <c r="GA268" s="263"/>
      <c r="GB268" s="263"/>
      <c r="GC268" s="263"/>
      <c r="GD268" s="263"/>
      <c r="GE268" s="446">
        <v>50847528.579999998</v>
      </c>
    </row>
    <row r="269" spans="1:187">
      <c r="D269" s="72" t="str">
        <f t="shared" si="30"/>
        <v>4115p</v>
      </c>
      <c r="E269" s="76" t="s">
        <v>133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70">
        <v>383972.43833333335</v>
      </c>
      <c r="CY269" s="273">
        <v>383972.43833333335</v>
      </c>
      <c r="CZ269" s="273">
        <v>383972.43833333335</v>
      </c>
      <c r="DA269" s="273">
        <v>383972.43833333335</v>
      </c>
      <c r="DB269" s="273">
        <v>383972.43833333335</v>
      </c>
      <c r="DC269" s="273">
        <v>383972.43833333335</v>
      </c>
      <c r="DD269" s="273">
        <v>383972.43833333335</v>
      </c>
      <c r="DE269" s="273">
        <v>383972.43833333335</v>
      </c>
      <c r="DF269" s="273">
        <v>383972.43833333335</v>
      </c>
      <c r="DG269" s="273">
        <v>383972.43833333335</v>
      </c>
      <c r="DH269" s="273">
        <v>383972.43833333335</v>
      </c>
      <c r="DI269" s="269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2"/>
      <c r="EJ269" s="282"/>
      <c r="EK269" s="282"/>
      <c r="EL269" s="282"/>
      <c r="EM269" s="282"/>
      <c r="EN269" s="282"/>
      <c r="EO269" s="282"/>
      <c r="EP269" s="282"/>
      <c r="EQ269" s="282"/>
      <c r="ER269" s="282"/>
      <c r="ES269" s="282"/>
      <c r="FR269" s="263"/>
      <c r="FS269" s="263"/>
      <c r="FT269" s="263"/>
      <c r="FU269" s="263"/>
      <c r="FV269" s="263"/>
      <c r="FW269" s="263"/>
      <c r="FX269" s="263"/>
      <c r="FY269" s="263"/>
      <c r="FZ269" s="263"/>
      <c r="GA269" s="263"/>
      <c r="GB269" s="263"/>
      <c r="GC269" s="263"/>
      <c r="GD269" s="263"/>
      <c r="GE269" s="446">
        <v>5849774.4300000016</v>
      </c>
    </row>
    <row r="270" spans="1:187" s="9" customFormat="1">
      <c r="A270" s="118"/>
      <c r="B270" s="118"/>
      <c r="C270" s="118">
        <v>412</v>
      </c>
      <c r="D270" s="118" t="str">
        <f t="shared" si="30"/>
        <v>412p</v>
      </c>
      <c r="E270" s="119" t="s">
        <v>135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40">+SUM(CL271:CL277)</f>
        <v>901608.53416666668</v>
      </c>
      <c r="CM270" s="121">
        <f t="shared" si="40"/>
        <v>901608.53416666668</v>
      </c>
      <c r="CN270" s="121">
        <f t="shared" si="40"/>
        <v>901608.53416666668</v>
      </c>
      <c r="CO270" s="121">
        <f t="shared" si="40"/>
        <v>901608.53416666668</v>
      </c>
      <c r="CP270" s="121">
        <f t="shared" si="40"/>
        <v>901608.53416666668</v>
      </c>
      <c r="CQ270" s="121">
        <f t="shared" si="40"/>
        <v>901608.53416666668</v>
      </c>
      <c r="CR270" s="121">
        <f t="shared" si="40"/>
        <v>901608.53416666668</v>
      </c>
      <c r="CS270" s="121">
        <f t="shared" si="40"/>
        <v>901608.53416666668</v>
      </c>
      <c r="CT270" s="121">
        <f t="shared" si="40"/>
        <v>901608.53416666668</v>
      </c>
      <c r="CU270" s="121">
        <f t="shared" si="40"/>
        <v>901608.53416666668</v>
      </c>
      <c r="CV270" s="121">
        <f t="shared" si="40"/>
        <v>901608.53416666668</v>
      </c>
      <c r="CW270" s="122">
        <f t="shared" si="40"/>
        <v>901608.53416666668</v>
      </c>
      <c r="CX270" s="271">
        <f t="shared" si="40"/>
        <v>956513.66333333333</v>
      </c>
      <c r="CY270" s="274">
        <f t="shared" ref="CY270:DI270" si="41">+SUM(CY271:CY277)</f>
        <v>956513.66333333333</v>
      </c>
      <c r="CZ270" s="274">
        <f t="shared" si="41"/>
        <v>956513.66333333333</v>
      </c>
      <c r="DA270" s="274">
        <f t="shared" si="41"/>
        <v>956513.66333333333</v>
      </c>
      <c r="DB270" s="274">
        <f t="shared" si="41"/>
        <v>956513.66333333333</v>
      </c>
      <c r="DC270" s="274">
        <f t="shared" si="41"/>
        <v>956513.66333333333</v>
      </c>
      <c r="DD270" s="274">
        <f t="shared" si="41"/>
        <v>956513.66333333333</v>
      </c>
      <c r="DE270" s="274">
        <f t="shared" si="41"/>
        <v>956513.66333333333</v>
      </c>
      <c r="DF270" s="274">
        <f t="shared" si="41"/>
        <v>956513.66333333333</v>
      </c>
      <c r="DG270" s="274">
        <f t="shared" si="41"/>
        <v>956513.66333333333</v>
      </c>
      <c r="DH270" s="274">
        <f t="shared" si="41"/>
        <v>956513.66333333333</v>
      </c>
      <c r="DI270" s="272">
        <f t="shared" si="41"/>
        <v>956513.66333333333</v>
      </c>
      <c r="DJ270" s="120">
        <f>+SUM(DJ271:DJ277)</f>
        <v>968300.41833333322</v>
      </c>
      <c r="DK270" s="121">
        <f t="shared" ref="DK270:DU270" si="42">+SUM(DK271:DK277)</f>
        <v>968300.41833333322</v>
      </c>
      <c r="DL270" s="121">
        <f t="shared" si="42"/>
        <v>968300.41833333322</v>
      </c>
      <c r="DM270" s="121">
        <f t="shared" si="42"/>
        <v>968300.41833333322</v>
      </c>
      <c r="DN270" s="121">
        <f t="shared" si="42"/>
        <v>968300.41833333322</v>
      </c>
      <c r="DO270" s="121">
        <f t="shared" si="42"/>
        <v>968300.41833333322</v>
      </c>
      <c r="DP270" s="121">
        <f t="shared" si="42"/>
        <v>968300.41833333322</v>
      </c>
      <c r="DQ270" s="121">
        <f t="shared" si="42"/>
        <v>968300.41833333322</v>
      </c>
      <c r="DR270" s="121">
        <f t="shared" si="42"/>
        <v>968300.41833333322</v>
      </c>
      <c r="DS270" s="121">
        <f t="shared" si="42"/>
        <v>968300.41833333322</v>
      </c>
      <c r="DT270" s="121">
        <f t="shared" si="42"/>
        <v>968300.41833333322</v>
      </c>
      <c r="DU270" s="122">
        <f t="shared" si="42"/>
        <v>968300.41833333322</v>
      </c>
      <c r="DV270" s="285">
        <v>832657.85499999998</v>
      </c>
      <c r="DW270" s="285">
        <v>832657.85499999998</v>
      </c>
      <c r="DX270" s="285">
        <v>832657.85499999998</v>
      </c>
      <c r="DY270" s="285">
        <v>832657.85499999998</v>
      </c>
      <c r="DZ270" s="285">
        <v>832657.85499999998</v>
      </c>
      <c r="EA270" s="285">
        <v>832657.85499999998</v>
      </c>
      <c r="EB270" s="285">
        <v>832657.85499999998</v>
      </c>
      <c r="EC270" s="285">
        <v>832657.85499999998</v>
      </c>
      <c r="ED270" s="285">
        <v>832657.85499999998</v>
      </c>
      <c r="EE270" s="285">
        <v>832657.85499999998</v>
      </c>
      <c r="EF270" s="285">
        <v>832657.85499999998</v>
      </c>
      <c r="EG270" s="285">
        <v>832657.85499999998</v>
      </c>
      <c r="EH270" s="285">
        <v>849012.24750000006</v>
      </c>
      <c r="EI270" s="285">
        <v>849012.24750000006</v>
      </c>
      <c r="EJ270" s="285">
        <v>849012.24750000006</v>
      </c>
      <c r="EK270" s="285">
        <v>849012.24750000006</v>
      </c>
      <c r="EL270" s="285">
        <v>849012.24750000006</v>
      </c>
      <c r="EM270" s="285">
        <v>849012.24750000006</v>
      </c>
      <c r="EN270" s="285">
        <v>849012.24750000006</v>
      </c>
      <c r="EO270" s="285">
        <v>849012.24750000006</v>
      </c>
      <c r="EP270" s="285">
        <v>849012.24750000006</v>
      </c>
      <c r="EQ270" s="285">
        <v>849012.24750000006</v>
      </c>
      <c r="ER270" s="285">
        <v>849012.24750000006</v>
      </c>
      <c r="ES270" s="291">
        <v>849012.24750000006</v>
      </c>
      <c r="ET270" s="341">
        <v>1045765.8483333333</v>
      </c>
      <c r="EU270" s="341">
        <v>1045765.8483333333</v>
      </c>
      <c r="EV270" s="341">
        <v>1045765.8483333333</v>
      </c>
      <c r="EW270" s="341">
        <v>1064654.7372222226</v>
      </c>
      <c r="EX270" s="341">
        <v>1064654.7372222226</v>
      </c>
      <c r="EY270" s="341">
        <v>1064654.7372222226</v>
      </c>
      <c r="EZ270" s="341">
        <v>1064654.7372222226</v>
      </c>
      <c r="FA270" s="341">
        <v>1064654.7372222226</v>
      </c>
      <c r="FB270" s="341">
        <v>1064654.7372222201</v>
      </c>
      <c r="FC270" s="341">
        <v>1064654.7372222201</v>
      </c>
      <c r="FD270" s="341">
        <v>1064654.7372222226</v>
      </c>
      <c r="FE270" s="341">
        <v>1608087.7372222189</v>
      </c>
      <c r="FF270" s="341">
        <v>1281057.9508333332</v>
      </c>
      <c r="FG270" s="341">
        <v>1323983.3608333331</v>
      </c>
      <c r="FH270" s="341">
        <v>1260740.2808333333</v>
      </c>
      <c r="FI270" s="341">
        <v>1247473.6108333331</v>
      </c>
      <c r="FJ270" s="341">
        <v>1248015.2908333333</v>
      </c>
      <c r="FK270" s="341">
        <v>1249948.9408333332</v>
      </c>
      <c r="FL270" s="341">
        <v>1249158.6208333333</v>
      </c>
      <c r="FM270" s="341">
        <v>1249158.6208333333</v>
      </c>
      <c r="FN270" s="341">
        <v>1249658.6108333331</v>
      </c>
      <c r="FO270" s="341">
        <v>1239658.6108333331</v>
      </c>
      <c r="FP270" s="341">
        <v>1238097.2408333332</v>
      </c>
      <c r="FQ270" s="341">
        <v>1240174.31083333</v>
      </c>
      <c r="FR270" s="341">
        <v>476603.42</v>
      </c>
      <c r="FS270" s="341">
        <v>1082169.6499999999</v>
      </c>
      <c r="FT270" s="341">
        <v>1109472.33</v>
      </c>
      <c r="FU270" s="341">
        <v>652598.81999999995</v>
      </c>
      <c r="FV270" s="341">
        <v>376000.24</v>
      </c>
      <c r="FW270" s="341">
        <v>1605574.7457142856</v>
      </c>
      <c r="FX270" s="341">
        <v>1605574.7457142856</v>
      </c>
      <c r="FY270" s="341">
        <v>1605574.7457142856</v>
      </c>
      <c r="FZ270" s="341">
        <v>1605574.7457142856</v>
      </c>
      <c r="GA270" s="341">
        <v>1605574.7457142856</v>
      </c>
      <c r="GB270" s="341">
        <v>1605574.7457142856</v>
      </c>
      <c r="GC270" s="341">
        <v>1605590.0757142901</v>
      </c>
      <c r="GE270" s="445">
        <v>14935867.68</v>
      </c>
    </row>
    <row r="271" spans="1:187">
      <c r="D271" s="72" t="str">
        <f t="shared" si="30"/>
        <v>4121p</v>
      </c>
      <c r="E271" s="76" t="s">
        <v>137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70">
        <v>0</v>
      </c>
      <c r="CY271" s="273">
        <v>0</v>
      </c>
      <c r="CZ271" s="273">
        <v>0</v>
      </c>
      <c r="DA271" s="273">
        <v>0</v>
      </c>
      <c r="DB271" s="273">
        <v>0</v>
      </c>
      <c r="DC271" s="273">
        <v>0</v>
      </c>
      <c r="DD271" s="273">
        <v>0</v>
      </c>
      <c r="DE271" s="273">
        <v>0</v>
      </c>
      <c r="DF271" s="273">
        <v>0</v>
      </c>
      <c r="DG271" s="273">
        <v>0</v>
      </c>
      <c r="DH271" s="273">
        <v>0</v>
      </c>
      <c r="DI271" s="269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2"/>
      <c r="EJ271" s="282"/>
      <c r="EK271" s="282"/>
      <c r="EL271" s="282"/>
      <c r="EM271" s="282"/>
      <c r="EN271" s="282"/>
      <c r="EO271" s="282"/>
      <c r="EP271" s="282"/>
      <c r="EQ271" s="282"/>
      <c r="ER271" s="282"/>
      <c r="ES271" s="282"/>
      <c r="FR271" s="448"/>
      <c r="FS271" s="448"/>
      <c r="FT271" s="448"/>
      <c r="FU271" s="448"/>
      <c r="FV271" s="448"/>
      <c r="FW271" s="448"/>
      <c r="FX271" s="448"/>
      <c r="FY271" s="448"/>
      <c r="FZ271" s="448"/>
      <c r="GA271" s="448"/>
      <c r="GB271" s="448"/>
      <c r="GC271" s="448"/>
      <c r="GD271" s="42"/>
      <c r="GE271" s="446">
        <v>600</v>
      </c>
    </row>
    <row r="272" spans="1:187" ht="30">
      <c r="D272" s="72" t="str">
        <f t="shared" si="30"/>
        <v>4122p</v>
      </c>
      <c r="E272" s="76" t="s">
        <v>139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70">
        <v>176580.35833333331</v>
      </c>
      <c r="CY272" s="273">
        <v>176580.35833333331</v>
      </c>
      <c r="CZ272" s="273">
        <v>176580.35833333331</v>
      </c>
      <c r="DA272" s="273">
        <v>176580.35833333331</v>
      </c>
      <c r="DB272" s="273">
        <v>176580.35833333331</v>
      </c>
      <c r="DC272" s="273">
        <v>176580.35833333331</v>
      </c>
      <c r="DD272" s="273">
        <v>176580.35833333331</v>
      </c>
      <c r="DE272" s="273">
        <v>176580.35833333331</v>
      </c>
      <c r="DF272" s="273">
        <v>176580.35833333331</v>
      </c>
      <c r="DG272" s="273">
        <v>176580.35833333331</v>
      </c>
      <c r="DH272" s="273">
        <v>176580.35833333331</v>
      </c>
      <c r="DI272" s="269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2"/>
      <c r="EJ272" s="282"/>
      <c r="EK272" s="282"/>
      <c r="EL272" s="282"/>
      <c r="EM272" s="282"/>
      <c r="EN272" s="282"/>
      <c r="EO272" s="282"/>
      <c r="EP272" s="282"/>
      <c r="EQ272" s="282"/>
      <c r="ER272" s="282"/>
      <c r="ES272" s="282"/>
      <c r="FR272" s="448"/>
      <c r="FS272" s="448"/>
      <c r="FT272" s="448"/>
      <c r="FU272" s="448"/>
      <c r="FV272" s="448"/>
      <c r="FW272" s="448"/>
      <c r="FX272" s="448"/>
      <c r="FY272" s="448"/>
      <c r="FZ272" s="448"/>
      <c r="GA272" s="448"/>
      <c r="GB272" s="448"/>
      <c r="GC272" s="448"/>
      <c r="GD272" s="42"/>
      <c r="GE272" s="446">
        <v>2827645.9200000004</v>
      </c>
    </row>
    <row r="273" spans="1:187">
      <c r="D273" s="72" t="str">
        <f t="shared" si="30"/>
        <v>4123p</v>
      </c>
      <c r="E273" s="76" t="s">
        <v>141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70">
        <v>14691.803333333335</v>
      </c>
      <c r="CY273" s="273">
        <v>14691.803333333335</v>
      </c>
      <c r="CZ273" s="273">
        <v>14691.803333333335</v>
      </c>
      <c r="DA273" s="273">
        <v>14691.803333333335</v>
      </c>
      <c r="DB273" s="273">
        <v>14691.803333333335</v>
      </c>
      <c r="DC273" s="273">
        <v>14691.803333333335</v>
      </c>
      <c r="DD273" s="273">
        <v>14691.803333333335</v>
      </c>
      <c r="DE273" s="273">
        <v>14691.803333333335</v>
      </c>
      <c r="DF273" s="273">
        <v>14691.803333333335</v>
      </c>
      <c r="DG273" s="273">
        <v>14691.803333333335</v>
      </c>
      <c r="DH273" s="273">
        <v>14691.803333333335</v>
      </c>
      <c r="DI273" s="269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FR273" s="448"/>
      <c r="FS273" s="448"/>
      <c r="FT273" s="448"/>
      <c r="FU273" s="448"/>
      <c r="FV273" s="448"/>
      <c r="FW273" s="448"/>
      <c r="FX273" s="448"/>
      <c r="FY273" s="448"/>
      <c r="FZ273" s="448"/>
      <c r="GA273" s="448"/>
      <c r="GB273" s="448"/>
      <c r="GC273" s="448"/>
      <c r="GD273" s="42"/>
      <c r="GE273" s="446">
        <v>470910.47999999986</v>
      </c>
    </row>
    <row r="274" spans="1:187">
      <c r="D274" s="72" t="str">
        <f t="shared" si="30"/>
        <v>4124p</v>
      </c>
      <c r="E274" s="76" t="s">
        <v>143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70">
        <v>8063.25</v>
      </c>
      <c r="CY274" s="273">
        <v>8063.25</v>
      </c>
      <c r="CZ274" s="273">
        <v>8063.25</v>
      </c>
      <c r="DA274" s="273">
        <v>8063.25</v>
      </c>
      <c r="DB274" s="273">
        <v>8063.25</v>
      </c>
      <c r="DC274" s="273">
        <v>8063.25</v>
      </c>
      <c r="DD274" s="273">
        <v>8063.25</v>
      </c>
      <c r="DE274" s="273">
        <v>8063.25</v>
      </c>
      <c r="DF274" s="273">
        <v>8063.25</v>
      </c>
      <c r="DG274" s="273">
        <v>8063.25</v>
      </c>
      <c r="DH274" s="273">
        <v>8063.25</v>
      </c>
      <c r="DI274" s="269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2"/>
      <c r="EJ274" s="282"/>
      <c r="EK274" s="282"/>
      <c r="EL274" s="282"/>
      <c r="EM274" s="282"/>
      <c r="EN274" s="282"/>
      <c r="EO274" s="282"/>
      <c r="EP274" s="282"/>
      <c r="EQ274" s="282"/>
      <c r="ER274" s="282"/>
      <c r="ES274" s="282"/>
      <c r="FR274" s="448"/>
      <c r="FS274" s="448"/>
      <c r="FT274" s="448"/>
      <c r="FU274" s="448"/>
      <c r="FV274" s="448"/>
      <c r="FW274" s="448"/>
      <c r="FX274" s="448"/>
      <c r="FY274" s="448"/>
      <c r="FZ274" s="448"/>
      <c r="GA274" s="448"/>
      <c r="GB274" s="448"/>
      <c r="GC274" s="448"/>
      <c r="GD274" s="42"/>
      <c r="GE274" s="446">
        <v>441111.28999999992</v>
      </c>
    </row>
    <row r="275" spans="1:187">
      <c r="D275" s="72" t="str">
        <f t="shared" si="30"/>
        <v>4125p</v>
      </c>
      <c r="E275" s="76" t="s">
        <v>145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70">
        <v>50250.643333333333</v>
      </c>
      <c r="CY275" s="273">
        <v>50250.643333333333</v>
      </c>
      <c r="CZ275" s="273">
        <v>50250.643333333333</v>
      </c>
      <c r="DA275" s="273">
        <v>50250.643333333333</v>
      </c>
      <c r="DB275" s="273">
        <v>50250.643333333333</v>
      </c>
      <c r="DC275" s="273">
        <v>50250.643333333333</v>
      </c>
      <c r="DD275" s="273">
        <v>50250.643333333333</v>
      </c>
      <c r="DE275" s="273">
        <v>50250.643333333333</v>
      </c>
      <c r="DF275" s="273">
        <v>50250.643333333333</v>
      </c>
      <c r="DG275" s="273">
        <v>50250.643333333333</v>
      </c>
      <c r="DH275" s="273">
        <v>50250.643333333333</v>
      </c>
      <c r="DI275" s="269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2"/>
      <c r="EJ275" s="282"/>
      <c r="EK275" s="282"/>
      <c r="EL275" s="282"/>
      <c r="EM275" s="282"/>
      <c r="EN275" s="282"/>
      <c r="EO275" s="282"/>
      <c r="EP275" s="282"/>
      <c r="EQ275" s="282"/>
      <c r="ER275" s="282"/>
      <c r="ES275" s="282"/>
      <c r="FR275" s="448"/>
      <c r="FS275" s="448"/>
      <c r="FT275" s="448"/>
      <c r="FU275" s="448"/>
      <c r="FV275" s="448"/>
      <c r="FW275" s="448"/>
      <c r="FX275" s="448"/>
      <c r="FY275" s="448"/>
      <c r="FZ275" s="448"/>
      <c r="GA275" s="448"/>
      <c r="GB275" s="448"/>
      <c r="GC275" s="448"/>
      <c r="GD275" s="42"/>
      <c r="GE275" s="446">
        <v>1541877.6399999997</v>
      </c>
    </row>
    <row r="276" spans="1:187" ht="30">
      <c r="D276" s="72" t="str">
        <f t="shared" si="30"/>
        <v>4126p</v>
      </c>
      <c r="E276" s="76" t="s">
        <v>147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70">
        <v>33333.333333333336</v>
      </c>
      <c r="CY276" s="273">
        <v>33333.333333333336</v>
      </c>
      <c r="CZ276" s="273">
        <v>33333.333333333336</v>
      </c>
      <c r="DA276" s="273">
        <v>33333.333333333336</v>
      </c>
      <c r="DB276" s="273">
        <v>33333.333333333336</v>
      </c>
      <c r="DC276" s="273">
        <v>33333.333333333336</v>
      </c>
      <c r="DD276" s="273">
        <v>33333.333333333336</v>
      </c>
      <c r="DE276" s="273">
        <v>33333.333333333336</v>
      </c>
      <c r="DF276" s="273">
        <v>33333.333333333336</v>
      </c>
      <c r="DG276" s="273">
        <v>33333.333333333336</v>
      </c>
      <c r="DH276" s="273">
        <v>33333.333333333336</v>
      </c>
      <c r="DI276" s="269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46">
        <v>0</v>
      </c>
    </row>
    <row r="277" spans="1:187">
      <c r="D277" s="72" t="str">
        <f t="shared" si="30"/>
        <v>4127p</v>
      </c>
      <c r="E277" s="76" t="s">
        <v>81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70">
        <v>673594.27500000002</v>
      </c>
      <c r="CY277" s="273">
        <v>673594.27500000002</v>
      </c>
      <c r="CZ277" s="273">
        <v>673594.27500000002</v>
      </c>
      <c r="DA277" s="273">
        <v>673594.27500000002</v>
      </c>
      <c r="DB277" s="273">
        <v>673594.27500000002</v>
      </c>
      <c r="DC277" s="273">
        <v>673594.27500000002</v>
      </c>
      <c r="DD277" s="273">
        <v>673594.27500000002</v>
      </c>
      <c r="DE277" s="273">
        <v>673594.27500000002</v>
      </c>
      <c r="DF277" s="273">
        <v>673594.27500000002</v>
      </c>
      <c r="DG277" s="273">
        <v>673594.27500000002</v>
      </c>
      <c r="DH277" s="273">
        <v>673594.27500000002</v>
      </c>
      <c r="DI277" s="269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2"/>
      <c r="EJ277" s="282"/>
      <c r="EK277" s="282"/>
      <c r="EL277" s="282"/>
      <c r="EM277" s="282"/>
      <c r="EN277" s="282"/>
      <c r="EO277" s="282"/>
      <c r="EP277" s="282"/>
      <c r="EQ277" s="282"/>
      <c r="ER277" s="282"/>
      <c r="ES277" s="282"/>
      <c r="FR277" s="448"/>
      <c r="FS277" s="448"/>
      <c r="FT277" s="448"/>
      <c r="FU277" s="448"/>
      <c r="FV277" s="448"/>
      <c r="FW277" s="448"/>
      <c r="FX277" s="448"/>
      <c r="FY277" s="448"/>
      <c r="FZ277" s="448"/>
      <c r="GA277" s="448"/>
      <c r="GB277" s="448"/>
      <c r="GC277" s="448"/>
      <c r="GD277" s="42"/>
      <c r="GE277" s="446">
        <v>11728349.349999998</v>
      </c>
    </row>
    <row r="278" spans="1:187" s="9" customFormat="1">
      <c r="A278" s="118"/>
      <c r="B278" s="118"/>
      <c r="C278" s="118">
        <v>413</v>
      </c>
      <c r="D278" s="118" t="str">
        <f t="shared" si="30"/>
        <v>413p</v>
      </c>
      <c r="E278" s="119" t="s">
        <v>150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43">+SUM(CL279:CL284)</f>
        <v>2109966.5125000002</v>
      </c>
      <c r="CM278" s="121">
        <f t="shared" si="43"/>
        <v>2109966.5125000002</v>
      </c>
      <c r="CN278" s="121">
        <f t="shared" si="43"/>
        <v>2109966.5125000002</v>
      </c>
      <c r="CO278" s="121">
        <f t="shared" si="43"/>
        <v>2109966.5125000002</v>
      </c>
      <c r="CP278" s="121">
        <f t="shared" si="43"/>
        <v>2109966.5125000002</v>
      </c>
      <c r="CQ278" s="121">
        <f t="shared" si="43"/>
        <v>2109966.5125000002</v>
      </c>
      <c r="CR278" s="121">
        <f t="shared" si="43"/>
        <v>2109966.5125000002</v>
      </c>
      <c r="CS278" s="121">
        <f t="shared" si="43"/>
        <v>2109966.5125000002</v>
      </c>
      <c r="CT278" s="121">
        <f t="shared" si="43"/>
        <v>2109966.5125000002</v>
      </c>
      <c r="CU278" s="121">
        <f t="shared" si="43"/>
        <v>2109966.5125000002</v>
      </c>
      <c r="CV278" s="121">
        <f t="shared" si="43"/>
        <v>2109966.5125000002</v>
      </c>
      <c r="CW278" s="122">
        <f t="shared" si="43"/>
        <v>2109966.5125000002</v>
      </c>
      <c r="CX278" s="271">
        <f t="shared" si="43"/>
        <v>2567060.8260771562</v>
      </c>
      <c r="CY278" s="274">
        <f t="shared" ref="CY278:DI278" si="44">+SUM(CY279:CY284)</f>
        <v>2567060.8260771562</v>
      </c>
      <c r="CZ278" s="274">
        <f t="shared" si="44"/>
        <v>2567060.8260771562</v>
      </c>
      <c r="DA278" s="274">
        <f t="shared" si="44"/>
        <v>2567060.8260771562</v>
      </c>
      <c r="DB278" s="274">
        <f t="shared" si="44"/>
        <v>2567060.8260771562</v>
      </c>
      <c r="DC278" s="274">
        <f t="shared" si="44"/>
        <v>2567060.8260771562</v>
      </c>
      <c r="DD278" s="274">
        <f t="shared" si="44"/>
        <v>2567060.8260771562</v>
      </c>
      <c r="DE278" s="274">
        <f t="shared" si="44"/>
        <v>2567060.8260771562</v>
      </c>
      <c r="DF278" s="274">
        <f t="shared" si="44"/>
        <v>2567060.8260771562</v>
      </c>
      <c r="DG278" s="274">
        <f t="shared" si="44"/>
        <v>2567060.8260771562</v>
      </c>
      <c r="DH278" s="274">
        <f t="shared" si="44"/>
        <v>2567060.8260771562</v>
      </c>
      <c r="DI278" s="272">
        <f t="shared" si="44"/>
        <v>2567060.8260771562</v>
      </c>
      <c r="DJ278" s="120">
        <f>+SUM(DJ279:DJ284)</f>
        <v>2450506.84</v>
      </c>
      <c r="DK278" s="121">
        <f t="shared" ref="DK278:DU278" si="45">+SUM(DK279:DK284)</f>
        <v>2450506.84</v>
      </c>
      <c r="DL278" s="121">
        <f t="shared" si="45"/>
        <v>2450506.84</v>
      </c>
      <c r="DM278" s="121">
        <f t="shared" si="45"/>
        <v>2450506.84</v>
      </c>
      <c r="DN278" s="121">
        <f t="shared" si="45"/>
        <v>2450506.84</v>
      </c>
      <c r="DO278" s="121">
        <f t="shared" si="45"/>
        <v>2450506.84</v>
      </c>
      <c r="DP278" s="121">
        <f t="shared" si="45"/>
        <v>2450506.84</v>
      </c>
      <c r="DQ278" s="121">
        <f t="shared" si="45"/>
        <v>2450506.84</v>
      </c>
      <c r="DR278" s="121">
        <f t="shared" si="45"/>
        <v>2450506.84</v>
      </c>
      <c r="DS278" s="121">
        <f t="shared" si="45"/>
        <v>2450506.84</v>
      </c>
      <c r="DT278" s="121">
        <f t="shared" si="45"/>
        <v>2450506.84</v>
      </c>
      <c r="DU278" s="122">
        <f t="shared" si="45"/>
        <v>2450506.84</v>
      </c>
      <c r="DV278" s="285">
        <v>2552421.9891666668</v>
      </c>
      <c r="DW278" s="285">
        <v>2552421.9891666668</v>
      </c>
      <c r="DX278" s="285">
        <v>2552421.9891666668</v>
      </c>
      <c r="DY278" s="285">
        <v>2552421.9891666668</v>
      </c>
      <c r="DZ278" s="285">
        <v>2552421.9891666668</v>
      </c>
      <c r="EA278" s="285">
        <v>2552421.9891666668</v>
      </c>
      <c r="EB278" s="285">
        <v>2552421.9891666668</v>
      </c>
      <c r="EC278" s="285">
        <v>2552421.9891666668</v>
      </c>
      <c r="ED278" s="285">
        <v>2552421.9891666668</v>
      </c>
      <c r="EE278" s="285">
        <v>2552421.9891666668</v>
      </c>
      <c r="EF278" s="285">
        <v>2552421.9891666668</v>
      </c>
      <c r="EG278" s="285">
        <v>2552421.9891666668</v>
      </c>
      <c r="EH278" s="285">
        <v>1973140.86</v>
      </c>
      <c r="EI278" s="285">
        <v>1973140.86</v>
      </c>
      <c r="EJ278" s="285">
        <v>1973140.86</v>
      </c>
      <c r="EK278" s="285">
        <v>1973140.86</v>
      </c>
      <c r="EL278" s="285">
        <v>1973140.86</v>
      </c>
      <c r="EM278" s="285">
        <v>1973140.86</v>
      </c>
      <c r="EN278" s="285">
        <v>2959711.29</v>
      </c>
      <c r="EO278" s="285">
        <v>2959711.29</v>
      </c>
      <c r="EP278" s="285">
        <v>2959711.29</v>
      </c>
      <c r="EQ278" s="285">
        <v>2959711.29</v>
      </c>
      <c r="ER278" s="285">
        <v>2959711.29</v>
      </c>
      <c r="ES278" s="285">
        <v>2959711.29</v>
      </c>
      <c r="ET278" s="341">
        <v>2429373.3213333334</v>
      </c>
      <c r="EU278" s="341">
        <v>2429373.3213333334</v>
      </c>
      <c r="EV278" s="341">
        <v>2429373.3213333334</v>
      </c>
      <c r="EW278" s="341">
        <v>2429373.3213333334</v>
      </c>
      <c r="EX278" s="341">
        <v>2429373.3213333334</v>
      </c>
      <c r="EY278" s="341">
        <v>2429373.3213333334</v>
      </c>
      <c r="EZ278" s="341">
        <v>3644059.9819999994</v>
      </c>
      <c r="FA278" s="341">
        <v>3644059.9819999994</v>
      </c>
      <c r="FB278" s="341">
        <v>4454463.4019999988</v>
      </c>
      <c r="FC278" s="341">
        <v>4454463.4019999988</v>
      </c>
      <c r="FD278" s="341">
        <v>4454463.4019999988</v>
      </c>
      <c r="FE278" s="341">
        <v>4454463.4019999988</v>
      </c>
      <c r="FF278" s="341">
        <v>3067786.435833334</v>
      </c>
      <c r="FG278" s="341">
        <v>3019826.0658333339</v>
      </c>
      <c r="FH278" s="341">
        <v>3058309.8858333337</v>
      </c>
      <c r="FI278" s="341">
        <v>3046755.8058333341</v>
      </c>
      <c r="FJ278" s="341">
        <v>3057105.8058333341</v>
      </c>
      <c r="FK278" s="341">
        <v>3056755.8058333341</v>
      </c>
      <c r="FL278" s="341">
        <v>3059180.8058333341</v>
      </c>
      <c r="FM278" s="341">
        <v>3059180.8058333341</v>
      </c>
      <c r="FN278" s="341">
        <v>3059040.8058333341</v>
      </c>
      <c r="FO278" s="341">
        <v>3063161.8058333341</v>
      </c>
      <c r="FP278" s="341">
        <v>3060771.8058333341</v>
      </c>
      <c r="FQ278" s="341">
        <v>3044951.8258333337</v>
      </c>
      <c r="FR278" s="341">
        <v>845574.4</v>
      </c>
      <c r="FS278" s="341">
        <v>4271561.3099999996</v>
      </c>
      <c r="FT278" s="341">
        <v>2456800.5</v>
      </c>
      <c r="FU278" s="341">
        <v>3001224.56</v>
      </c>
      <c r="FV278" s="341">
        <v>1835726.56</v>
      </c>
      <c r="FW278" s="341">
        <v>3331584.2171428567</v>
      </c>
      <c r="FX278" s="341">
        <v>3331584.2171428567</v>
      </c>
      <c r="FY278" s="341">
        <v>2665267.3737142859</v>
      </c>
      <c r="FZ278" s="341">
        <v>3331584.2171428567</v>
      </c>
      <c r="GA278" s="341">
        <v>3331584.2171428567</v>
      </c>
      <c r="GB278" s="341">
        <v>3331584.2171428567</v>
      </c>
      <c r="GC278" s="341">
        <v>3997910.8964734701</v>
      </c>
      <c r="GE278" s="445">
        <v>35731976.850000001</v>
      </c>
    </row>
    <row r="279" spans="1:187">
      <c r="D279" s="72" t="str">
        <f t="shared" si="30"/>
        <v>4131p</v>
      </c>
      <c r="E279" s="76" t="s">
        <v>152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70">
        <v>509745.79880760954</v>
      </c>
      <c r="CY279" s="273">
        <v>509745.79880760954</v>
      </c>
      <c r="CZ279" s="273">
        <v>509745.79880760954</v>
      </c>
      <c r="DA279" s="273">
        <v>509745.79880760954</v>
      </c>
      <c r="DB279" s="273">
        <v>509745.79880760954</v>
      </c>
      <c r="DC279" s="273">
        <v>509745.79880760954</v>
      </c>
      <c r="DD279" s="273">
        <v>509745.79880760954</v>
      </c>
      <c r="DE279" s="273">
        <v>509745.79880760954</v>
      </c>
      <c r="DF279" s="273">
        <v>509745.79880760954</v>
      </c>
      <c r="DG279" s="273">
        <v>509745.79880760954</v>
      </c>
      <c r="DH279" s="273">
        <v>509745.79880760954</v>
      </c>
      <c r="DI279" s="269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2"/>
      <c r="EJ279" s="282"/>
      <c r="EK279" s="282"/>
      <c r="EL279" s="282"/>
      <c r="EM279" s="282"/>
      <c r="EN279" s="282"/>
      <c r="EO279" s="282"/>
      <c r="EP279" s="282"/>
      <c r="EQ279" s="282"/>
      <c r="ER279" s="282"/>
      <c r="ES279" s="282"/>
      <c r="FR279" s="263"/>
      <c r="FS279" s="263"/>
      <c r="FT279" s="263"/>
      <c r="FU279" s="263"/>
      <c r="FV279" s="263"/>
      <c r="FW279" s="263"/>
      <c r="FX279" s="263"/>
      <c r="FY279" s="263"/>
      <c r="FZ279" s="263"/>
      <c r="GA279" s="263"/>
      <c r="GB279" s="263"/>
      <c r="GC279" s="263"/>
      <c r="GE279" s="446">
        <v>7085352.6800000006</v>
      </c>
    </row>
    <row r="280" spans="1:187">
      <c r="D280" s="72" t="str">
        <f t="shared" si="30"/>
        <v>4132p</v>
      </c>
      <c r="E280" s="76" t="s">
        <v>154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70">
        <v>68000.435934037057</v>
      </c>
      <c r="CY280" s="273">
        <v>68000.435934037057</v>
      </c>
      <c r="CZ280" s="273">
        <v>68000.435934037057</v>
      </c>
      <c r="DA280" s="273">
        <v>68000.435934037057</v>
      </c>
      <c r="DB280" s="273">
        <v>68000.435934037057</v>
      </c>
      <c r="DC280" s="273">
        <v>68000.435934037057</v>
      </c>
      <c r="DD280" s="273">
        <v>68000.435934037057</v>
      </c>
      <c r="DE280" s="273">
        <v>68000.435934037057</v>
      </c>
      <c r="DF280" s="273">
        <v>68000.435934037057</v>
      </c>
      <c r="DG280" s="273">
        <v>68000.435934037057</v>
      </c>
      <c r="DH280" s="273">
        <v>68000.435934037057</v>
      </c>
      <c r="DI280" s="269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2"/>
      <c r="EJ280" s="282"/>
      <c r="EK280" s="282"/>
      <c r="EL280" s="282"/>
      <c r="EM280" s="282"/>
      <c r="EN280" s="282"/>
      <c r="EO280" s="282"/>
      <c r="EP280" s="282"/>
      <c r="EQ280" s="282"/>
      <c r="ER280" s="282"/>
      <c r="ES280" s="282"/>
      <c r="FR280" s="263"/>
      <c r="FS280" s="263"/>
      <c r="FT280" s="263"/>
      <c r="FU280" s="263"/>
      <c r="FV280" s="263"/>
      <c r="FW280" s="263"/>
      <c r="FX280" s="263"/>
      <c r="FY280" s="263"/>
      <c r="FZ280" s="263"/>
      <c r="GA280" s="263"/>
      <c r="GB280" s="263"/>
      <c r="GC280" s="263"/>
      <c r="GE280" s="446">
        <v>1978873</v>
      </c>
    </row>
    <row r="281" spans="1:187">
      <c r="D281" s="72" t="str">
        <f t="shared" si="30"/>
        <v>4133p</v>
      </c>
      <c r="E281" s="76" t="s">
        <v>156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70">
        <v>504921.06750279834</v>
      </c>
      <c r="CY281" s="273">
        <v>504921.06750279834</v>
      </c>
      <c r="CZ281" s="273">
        <v>504921.06750279834</v>
      </c>
      <c r="DA281" s="273">
        <v>504921.06750279834</v>
      </c>
      <c r="DB281" s="273">
        <v>504921.06750279834</v>
      </c>
      <c r="DC281" s="273">
        <v>504921.06750279834</v>
      </c>
      <c r="DD281" s="273">
        <v>504921.06750279834</v>
      </c>
      <c r="DE281" s="273">
        <v>504921.06750279834</v>
      </c>
      <c r="DF281" s="273">
        <v>504921.06750279834</v>
      </c>
      <c r="DG281" s="273">
        <v>504921.06750279834</v>
      </c>
      <c r="DH281" s="273">
        <v>504921.06750279834</v>
      </c>
      <c r="DI281" s="269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2"/>
      <c r="EJ281" s="282"/>
      <c r="EK281" s="282"/>
      <c r="EL281" s="282"/>
      <c r="EM281" s="282"/>
      <c r="EN281" s="282"/>
      <c r="EO281" s="282"/>
      <c r="EP281" s="282"/>
      <c r="EQ281" s="282"/>
      <c r="ER281" s="282"/>
      <c r="ES281" s="282"/>
      <c r="FR281" s="263"/>
      <c r="FS281" s="263"/>
      <c r="FT281" s="263"/>
      <c r="FU281" s="263"/>
      <c r="FV281" s="263"/>
      <c r="FW281" s="263"/>
      <c r="FX281" s="263"/>
      <c r="FY281" s="263"/>
      <c r="FZ281" s="263"/>
      <c r="GA281" s="263"/>
      <c r="GB281" s="263"/>
      <c r="GC281" s="263"/>
      <c r="GE281" s="446">
        <v>8743808.75</v>
      </c>
    </row>
    <row r="282" spans="1:187">
      <c r="D282" s="72" t="str">
        <f t="shared" si="30"/>
        <v>4134p</v>
      </c>
      <c r="E282" s="76" t="s">
        <v>158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70">
        <v>570061.04204176902</v>
      </c>
      <c r="CY282" s="273">
        <v>570061.04204176902</v>
      </c>
      <c r="CZ282" s="273">
        <v>570061.04204176902</v>
      </c>
      <c r="DA282" s="273">
        <v>570061.04204176902</v>
      </c>
      <c r="DB282" s="273">
        <v>570061.04204176902</v>
      </c>
      <c r="DC282" s="273">
        <v>570061.04204176902</v>
      </c>
      <c r="DD282" s="273">
        <v>570061.04204176902</v>
      </c>
      <c r="DE282" s="273">
        <v>570061.04204176902</v>
      </c>
      <c r="DF282" s="273">
        <v>570061.04204176902</v>
      </c>
      <c r="DG282" s="273">
        <v>570061.04204176902</v>
      </c>
      <c r="DH282" s="273">
        <v>570061.04204176902</v>
      </c>
      <c r="DI282" s="269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2"/>
      <c r="EJ282" s="282"/>
      <c r="EK282" s="282"/>
      <c r="EL282" s="282"/>
      <c r="EM282" s="282"/>
      <c r="EN282" s="282"/>
      <c r="EO282" s="282"/>
      <c r="EP282" s="282"/>
      <c r="EQ282" s="282"/>
      <c r="ER282" s="282"/>
      <c r="ES282" s="282"/>
      <c r="FR282" s="263"/>
      <c r="FS282" s="263"/>
      <c r="FT282" s="263"/>
      <c r="FU282" s="263"/>
      <c r="FV282" s="263"/>
      <c r="FW282" s="263"/>
      <c r="FX282" s="263"/>
      <c r="FY282" s="263"/>
      <c r="FZ282" s="263"/>
      <c r="GA282" s="263"/>
      <c r="GB282" s="263"/>
      <c r="GC282" s="263"/>
      <c r="GE282" s="446">
        <v>8675397.040000001</v>
      </c>
    </row>
    <row r="283" spans="1:187">
      <c r="D283" s="72" t="str">
        <f t="shared" si="30"/>
        <v>4135p</v>
      </c>
      <c r="E283" s="76" t="s">
        <v>160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70">
        <v>894502.49057674524</v>
      </c>
      <c r="CY283" s="273">
        <v>894502.49057674524</v>
      </c>
      <c r="CZ283" s="273">
        <v>894502.49057674524</v>
      </c>
      <c r="DA283" s="273">
        <v>894502.49057674524</v>
      </c>
      <c r="DB283" s="273">
        <v>894502.49057674524</v>
      </c>
      <c r="DC283" s="273">
        <v>894502.49057674524</v>
      </c>
      <c r="DD283" s="273">
        <v>894502.49057674524</v>
      </c>
      <c r="DE283" s="273">
        <v>894502.49057674524</v>
      </c>
      <c r="DF283" s="273">
        <v>894502.49057674524</v>
      </c>
      <c r="DG283" s="273">
        <v>894502.49057674524</v>
      </c>
      <c r="DH283" s="273">
        <v>894502.49057674524</v>
      </c>
      <c r="DI283" s="269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2"/>
      <c r="EJ283" s="282"/>
      <c r="EK283" s="282"/>
      <c r="EL283" s="282"/>
      <c r="EM283" s="282"/>
      <c r="EN283" s="282"/>
      <c r="EO283" s="282"/>
      <c r="EP283" s="282"/>
      <c r="EQ283" s="282"/>
      <c r="ER283" s="282"/>
      <c r="ES283" s="282"/>
      <c r="FR283" s="263"/>
      <c r="FS283" s="263"/>
      <c r="FT283" s="263"/>
      <c r="FU283" s="263"/>
      <c r="FV283" s="263"/>
      <c r="FW283" s="263"/>
      <c r="FX283" s="263"/>
      <c r="FY283" s="263"/>
      <c r="FZ283" s="263"/>
      <c r="GA283" s="263"/>
      <c r="GB283" s="263"/>
      <c r="GC283" s="263"/>
      <c r="GE283" s="446">
        <v>10097866.510000002</v>
      </c>
    </row>
    <row r="284" spans="1:187">
      <c r="D284" s="72" t="str">
        <f t="shared" si="30"/>
        <v>4139p</v>
      </c>
      <c r="E284" s="76" t="s">
        <v>162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70">
        <v>19829.9912141971</v>
      </c>
      <c r="CY284" s="273">
        <v>19829.9912141971</v>
      </c>
      <c r="CZ284" s="273">
        <v>19829.9912141971</v>
      </c>
      <c r="DA284" s="273">
        <v>19829.9912141971</v>
      </c>
      <c r="DB284" s="273">
        <v>19829.9912141971</v>
      </c>
      <c r="DC284" s="273">
        <v>19829.9912141971</v>
      </c>
      <c r="DD284" s="273">
        <v>19829.9912141971</v>
      </c>
      <c r="DE284" s="273">
        <v>19829.9912141971</v>
      </c>
      <c r="DF284" s="273">
        <v>19829.9912141971</v>
      </c>
      <c r="DG284" s="273">
        <v>19829.9912141971</v>
      </c>
      <c r="DH284" s="273">
        <v>19829.9912141971</v>
      </c>
      <c r="DI284" s="269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2"/>
      <c r="EJ284" s="282"/>
      <c r="EK284" s="282"/>
      <c r="EL284" s="282"/>
      <c r="EM284" s="282"/>
      <c r="EN284" s="282"/>
      <c r="EO284" s="282"/>
      <c r="EP284" s="282"/>
      <c r="EQ284" s="282"/>
      <c r="ER284" s="282"/>
      <c r="ES284" s="282"/>
      <c r="FR284" s="263"/>
      <c r="FS284" s="263"/>
      <c r="FT284" s="263"/>
      <c r="FU284" s="263"/>
      <c r="FV284" s="263"/>
      <c r="FW284" s="263"/>
      <c r="FX284" s="263"/>
      <c r="FY284" s="263"/>
      <c r="FZ284" s="263"/>
      <c r="GA284" s="263"/>
      <c r="GB284" s="263"/>
      <c r="GC284" s="263"/>
      <c r="GE284" s="446">
        <v>1033015.0399999998</v>
      </c>
    </row>
    <row r="285" spans="1:187" s="9" customFormat="1">
      <c r="A285" s="118"/>
      <c r="B285" s="118"/>
      <c r="C285" s="118">
        <v>414</v>
      </c>
      <c r="D285" s="118" t="str">
        <f t="shared" si="30"/>
        <v>414p</v>
      </c>
      <c r="E285" s="119" t="s">
        <v>164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46">+SUM(CL286:CL294)</f>
        <v>3636728.03</v>
      </c>
      <c r="CM285" s="121">
        <f t="shared" si="46"/>
        <v>3636728.03</v>
      </c>
      <c r="CN285" s="121">
        <f t="shared" si="46"/>
        <v>3636728.03</v>
      </c>
      <c r="CO285" s="121">
        <f t="shared" si="46"/>
        <v>3636728.03</v>
      </c>
      <c r="CP285" s="121">
        <f t="shared" si="46"/>
        <v>3636728.03</v>
      </c>
      <c r="CQ285" s="121">
        <f t="shared" si="46"/>
        <v>3636728.03</v>
      </c>
      <c r="CR285" s="121">
        <f t="shared" si="46"/>
        <v>3636728.03</v>
      </c>
      <c r="CS285" s="121">
        <f t="shared" si="46"/>
        <v>3636728.03</v>
      </c>
      <c r="CT285" s="121">
        <f t="shared" si="46"/>
        <v>3636728.03</v>
      </c>
      <c r="CU285" s="121">
        <f t="shared" si="46"/>
        <v>3636728.03</v>
      </c>
      <c r="CV285" s="121">
        <f t="shared" si="46"/>
        <v>3636728.03</v>
      </c>
      <c r="CW285" s="122">
        <f t="shared" si="46"/>
        <v>3636728.03</v>
      </c>
      <c r="CX285" s="271">
        <f t="shared" si="46"/>
        <v>3555210.7859614557</v>
      </c>
      <c r="CY285" s="274">
        <f t="shared" ref="CY285:DI285" si="47">+SUM(CY286:CY294)</f>
        <v>3555210.7859614557</v>
      </c>
      <c r="CZ285" s="274">
        <f t="shared" si="47"/>
        <v>3555210.7859614557</v>
      </c>
      <c r="DA285" s="274">
        <f t="shared" si="47"/>
        <v>3555210.7859614557</v>
      </c>
      <c r="DB285" s="274">
        <f t="shared" si="47"/>
        <v>3555210.7859614557</v>
      </c>
      <c r="DC285" s="274">
        <f t="shared" si="47"/>
        <v>3555210.7859614557</v>
      </c>
      <c r="DD285" s="274">
        <f t="shared" si="47"/>
        <v>3555210.7859614557</v>
      </c>
      <c r="DE285" s="274">
        <f t="shared" si="47"/>
        <v>3555210.7859614557</v>
      </c>
      <c r="DF285" s="274">
        <f t="shared" si="47"/>
        <v>3555210.7859614557</v>
      </c>
      <c r="DG285" s="274">
        <f t="shared" si="47"/>
        <v>3555210.7859614557</v>
      </c>
      <c r="DH285" s="274">
        <f t="shared" si="47"/>
        <v>3555210.7859614557</v>
      </c>
      <c r="DI285" s="272">
        <f t="shared" si="47"/>
        <v>3555210.7859614557</v>
      </c>
      <c r="DJ285" s="120">
        <f>+SUM(DJ286:DJ294)</f>
        <v>3460881.1266666669</v>
      </c>
      <c r="DK285" s="121">
        <f t="shared" ref="DK285:DU285" si="48">+SUM(DK286:DK294)</f>
        <v>3460881.1266666669</v>
      </c>
      <c r="DL285" s="121">
        <f t="shared" si="48"/>
        <v>3460881.1266666669</v>
      </c>
      <c r="DM285" s="121">
        <f t="shared" si="48"/>
        <v>3460881.1266666669</v>
      </c>
      <c r="DN285" s="121">
        <f t="shared" si="48"/>
        <v>3460881.1266666669</v>
      </c>
      <c r="DO285" s="121">
        <f t="shared" si="48"/>
        <v>3460881.1266666669</v>
      </c>
      <c r="DP285" s="121">
        <f t="shared" si="48"/>
        <v>3460881.1266666669</v>
      </c>
      <c r="DQ285" s="121">
        <f t="shared" si="48"/>
        <v>3460881.1266666669</v>
      </c>
      <c r="DR285" s="121">
        <f t="shared" si="48"/>
        <v>3460881.1266666669</v>
      </c>
      <c r="DS285" s="121">
        <f t="shared" si="48"/>
        <v>3460881.1266666669</v>
      </c>
      <c r="DT285" s="121">
        <f t="shared" si="48"/>
        <v>3460881.1266666669</v>
      </c>
      <c r="DU285" s="122">
        <f t="shared" si="48"/>
        <v>3460881.1266666669</v>
      </c>
      <c r="DV285" s="285">
        <v>3780934.8033333328</v>
      </c>
      <c r="DW285" s="285">
        <v>3780934.8033333328</v>
      </c>
      <c r="DX285" s="285">
        <v>3780934.8033333328</v>
      </c>
      <c r="DY285" s="285">
        <v>3780934.8033333328</v>
      </c>
      <c r="DZ285" s="285">
        <v>3780934.8033333328</v>
      </c>
      <c r="EA285" s="285">
        <v>3780934.8033333328</v>
      </c>
      <c r="EB285" s="285">
        <v>3780934.8033333328</v>
      </c>
      <c r="EC285" s="285">
        <v>3780934.8033333328</v>
      </c>
      <c r="ED285" s="285">
        <v>3780934.8033333328</v>
      </c>
      <c r="EE285" s="285">
        <v>3780934.8033333328</v>
      </c>
      <c r="EF285" s="285">
        <v>3780934.8033333328</v>
      </c>
      <c r="EG285" s="285">
        <v>3780934.8033333328</v>
      </c>
      <c r="EH285" s="285">
        <v>3534983.4</v>
      </c>
      <c r="EI285" s="285">
        <v>3534983.4</v>
      </c>
      <c r="EJ285" s="285">
        <v>3534983.4</v>
      </c>
      <c r="EK285" s="285">
        <v>3534983.4</v>
      </c>
      <c r="EL285" s="285">
        <v>3534983.4</v>
      </c>
      <c r="EM285" s="285">
        <v>3534983.4</v>
      </c>
      <c r="EN285" s="285">
        <v>5302475.09</v>
      </c>
      <c r="EO285" s="285">
        <v>5302475.09</v>
      </c>
      <c r="EP285" s="285">
        <v>5302475.09</v>
      </c>
      <c r="EQ285" s="285">
        <v>5302475.09</v>
      </c>
      <c r="ER285" s="285">
        <v>5302475.09</v>
      </c>
      <c r="ES285" s="285">
        <v>5302475.09</v>
      </c>
      <c r="ET285" s="341">
        <v>3986420.5893333331</v>
      </c>
      <c r="EU285" s="341">
        <v>3986420.5893333331</v>
      </c>
      <c r="EV285" s="341">
        <v>3986420.5893333331</v>
      </c>
      <c r="EW285" s="341">
        <v>4097531.7004444432</v>
      </c>
      <c r="EX285" s="341">
        <v>4097531.7004444432</v>
      </c>
      <c r="EY285" s="341">
        <v>4097531.7004444432</v>
      </c>
      <c r="EZ285" s="341">
        <v>6090741.9951111097</v>
      </c>
      <c r="FA285" s="341">
        <v>6090741.9951111097</v>
      </c>
      <c r="FB285" s="341">
        <v>5577148.0201111175</v>
      </c>
      <c r="FC285" s="341">
        <v>5577148.0201111175</v>
      </c>
      <c r="FD285" s="341">
        <v>5577148.0201111175</v>
      </c>
      <c r="FE285" s="341">
        <v>5577148.0201111175</v>
      </c>
      <c r="FF285" s="341">
        <v>6120514.5875000004</v>
      </c>
      <c r="FG285" s="341">
        <v>5971668.0075000003</v>
      </c>
      <c r="FH285" s="341">
        <v>5177760.0175000001</v>
      </c>
      <c r="FI285" s="341">
        <v>5087042.1275000004</v>
      </c>
      <c r="FJ285" s="341">
        <v>5141875.5275000008</v>
      </c>
      <c r="FK285" s="341">
        <v>5197534.4975000005</v>
      </c>
      <c r="FL285" s="341">
        <v>5059087.2374999989</v>
      </c>
      <c r="FM285" s="341">
        <v>5071091.2374999989</v>
      </c>
      <c r="FN285" s="341">
        <v>5175886.7374999989</v>
      </c>
      <c r="FO285" s="341">
        <v>5062253.3274999987</v>
      </c>
      <c r="FP285" s="341">
        <v>5061881.6574999988</v>
      </c>
      <c r="FQ285" s="341">
        <v>5000451.0074999994</v>
      </c>
      <c r="FR285" s="341">
        <v>1526609.67</v>
      </c>
      <c r="FS285" s="341">
        <v>5800030.7699999996</v>
      </c>
      <c r="FT285" s="341">
        <v>6227024.2599999998</v>
      </c>
      <c r="FU285" s="341">
        <v>3735755.56</v>
      </c>
      <c r="FV285" s="341">
        <v>13077926.789999999</v>
      </c>
      <c r="FW285" s="341">
        <v>4490161.0014285715</v>
      </c>
      <c r="FX285" s="341">
        <v>4490161.0014285715</v>
      </c>
      <c r="FY285" s="341">
        <v>3592128.8011428574</v>
      </c>
      <c r="FZ285" s="341">
        <v>4490161.0014285715</v>
      </c>
      <c r="GA285" s="341">
        <v>4490161.0014285715</v>
      </c>
      <c r="GB285" s="341">
        <v>4490161.0014285715</v>
      </c>
      <c r="GC285" s="341">
        <v>5388158.5617142906</v>
      </c>
      <c r="GE285" s="445">
        <v>61798474.060000002</v>
      </c>
    </row>
    <row r="286" spans="1:187">
      <c r="D286" s="72" t="str">
        <f t="shared" si="30"/>
        <v>4141p</v>
      </c>
      <c r="E286" s="76" t="s">
        <v>166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70">
        <v>474900.64720598352</v>
      </c>
      <c r="CY286" s="273">
        <v>474900.64720598352</v>
      </c>
      <c r="CZ286" s="273">
        <v>474900.64720598352</v>
      </c>
      <c r="DA286" s="273">
        <v>474900.64720598352</v>
      </c>
      <c r="DB286" s="273">
        <v>474900.64720598352</v>
      </c>
      <c r="DC286" s="273">
        <v>474900.64720598352</v>
      </c>
      <c r="DD286" s="273">
        <v>474900.64720598352</v>
      </c>
      <c r="DE286" s="273">
        <v>474900.64720598352</v>
      </c>
      <c r="DF286" s="273">
        <v>474900.64720598352</v>
      </c>
      <c r="DG286" s="273">
        <v>474900.64720598352</v>
      </c>
      <c r="DH286" s="273">
        <v>474900.64720598352</v>
      </c>
      <c r="DI286" s="269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FR286" s="263"/>
      <c r="FS286" s="263"/>
      <c r="FT286" s="263"/>
      <c r="FU286" s="263"/>
      <c r="FV286" s="263"/>
      <c r="FW286" s="263"/>
      <c r="FX286" s="263"/>
      <c r="FY286" s="263"/>
      <c r="FZ286" s="263"/>
      <c r="GA286" s="263"/>
      <c r="GB286" s="263"/>
      <c r="GC286" s="263"/>
      <c r="GE286" s="446">
        <v>5432197.1300000008</v>
      </c>
    </row>
    <row r="287" spans="1:187">
      <c r="D287" s="72" t="str">
        <f t="shared" si="30"/>
        <v>4142p</v>
      </c>
      <c r="E287" s="76" t="s">
        <v>168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70">
        <v>36601.72000316067</v>
      </c>
      <c r="CY287" s="273">
        <v>36601.72000316067</v>
      </c>
      <c r="CZ287" s="273">
        <v>36601.72000316067</v>
      </c>
      <c r="DA287" s="273">
        <v>36601.72000316067</v>
      </c>
      <c r="DB287" s="273">
        <v>36601.72000316067</v>
      </c>
      <c r="DC287" s="273">
        <v>36601.72000316067</v>
      </c>
      <c r="DD287" s="273">
        <v>36601.72000316067</v>
      </c>
      <c r="DE287" s="273">
        <v>36601.72000316067</v>
      </c>
      <c r="DF287" s="273">
        <v>36601.72000316067</v>
      </c>
      <c r="DG287" s="273">
        <v>36601.72000316067</v>
      </c>
      <c r="DH287" s="273">
        <v>36601.72000316067</v>
      </c>
      <c r="DI287" s="269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FR287" s="263"/>
      <c r="FS287" s="263"/>
      <c r="FT287" s="263"/>
      <c r="FU287" s="263"/>
      <c r="FV287" s="263"/>
      <c r="FW287" s="263"/>
      <c r="FX287" s="263"/>
      <c r="FY287" s="263"/>
      <c r="FZ287" s="263"/>
      <c r="GA287" s="263"/>
      <c r="GB287" s="263"/>
      <c r="GC287" s="263"/>
      <c r="GE287" s="446">
        <v>547901</v>
      </c>
    </row>
    <row r="288" spans="1:187">
      <c r="D288" s="72" t="str">
        <f t="shared" si="30"/>
        <v>4143p</v>
      </c>
      <c r="E288" s="76" t="s">
        <v>170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70">
        <v>554477.60404232587</v>
      </c>
      <c r="CY288" s="273">
        <v>554477.60404232587</v>
      </c>
      <c r="CZ288" s="273">
        <v>554477.60404232587</v>
      </c>
      <c r="DA288" s="273">
        <v>554477.60404232587</v>
      </c>
      <c r="DB288" s="273">
        <v>554477.60404232587</v>
      </c>
      <c r="DC288" s="273">
        <v>554477.60404232587</v>
      </c>
      <c r="DD288" s="273">
        <v>554477.60404232587</v>
      </c>
      <c r="DE288" s="273">
        <v>554477.60404232587</v>
      </c>
      <c r="DF288" s="273">
        <v>554477.60404232587</v>
      </c>
      <c r="DG288" s="273">
        <v>554477.60404232587</v>
      </c>
      <c r="DH288" s="273">
        <v>554477.60404232587</v>
      </c>
      <c r="DI288" s="269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FR288" s="263"/>
      <c r="FS288" s="263"/>
      <c r="FT288" s="263"/>
      <c r="FU288" s="263"/>
      <c r="FV288" s="263"/>
      <c r="FW288" s="263"/>
      <c r="FX288" s="263"/>
      <c r="FY288" s="263"/>
      <c r="FZ288" s="263"/>
      <c r="GA288" s="263"/>
      <c r="GB288" s="263"/>
      <c r="GC288" s="263"/>
      <c r="GE288" s="446">
        <v>5884044.1100000003</v>
      </c>
    </row>
    <row r="289" spans="1:187" ht="30">
      <c r="D289" s="72" t="str">
        <f t="shared" si="30"/>
        <v>4144p</v>
      </c>
      <c r="E289" s="76" t="s">
        <v>172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70">
        <v>255268.47321223555</v>
      </c>
      <c r="CY289" s="273">
        <v>255268.47321223555</v>
      </c>
      <c r="CZ289" s="273">
        <v>255268.47321223555</v>
      </c>
      <c r="DA289" s="273">
        <v>255268.47321223555</v>
      </c>
      <c r="DB289" s="273">
        <v>255268.47321223555</v>
      </c>
      <c r="DC289" s="273">
        <v>255268.47321223555</v>
      </c>
      <c r="DD289" s="273">
        <v>255268.47321223555</v>
      </c>
      <c r="DE289" s="273">
        <v>255268.47321223555</v>
      </c>
      <c r="DF289" s="273">
        <v>255268.47321223555</v>
      </c>
      <c r="DG289" s="273">
        <v>255268.47321223555</v>
      </c>
      <c r="DH289" s="273">
        <v>255268.47321223555</v>
      </c>
      <c r="DI289" s="269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2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FR289" s="263"/>
      <c r="FS289" s="263"/>
      <c r="FT289" s="263"/>
      <c r="FU289" s="263"/>
      <c r="FV289" s="263"/>
      <c r="FW289" s="263"/>
      <c r="FX289" s="263"/>
      <c r="FY289" s="263"/>
      <c r="FZ289" s="263"/>
      <c r="GA289" s="263"/>
      <c r="GB289" s="263"/>
      <c r="GC289" s="263"/>
      <c r="GE289" s="446">
        <v>4128022.58</v>
      </c>
    </row>
    <row r="290" spans="1:187">
      <c r="D290" s="72" t="str">
        <f t="shared" ref="D290:D321" si="49">+CONCATENATE(D81,"p")</f>
        <v>4145p</v>
      </c>
      <c r="E290" s="76" t="s">
        <v>174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70">
        <v>95320.115048602951</v>
      </c>
      <c r="CY290" s="273">
        <v>95320.115048602951</v>
      </c>
      <c r="CZ290" s="273">
        <v>95320.115048602951</v>
      </c>
      <c r="DA290" s="273">
        <v>95320.115048602951</v>
      </c>
      <c r="DB290" s="273">
        <v>95320.115048602951</v>
      </c>
      <c r="DC290" s="273">
        <v>95320.115048602951</v>
      </c>
      <c r="DD290" s="273">
        <v>95320.115048602951</v>
      </c>
      <c r="DE290" s="273">
        <v>95320.115048602951</v>
      </c>
      <c r="DF290" s="273">
        <v>95320.115048602951</v>
      </c>
      <c r="DG290" s="273">
        <v>95320.115048602951</v>
      </c>
      <c r="DH290" s="273">
        <v>95320.115048602951</v>
      </c>
      <c r="DI290" s="269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2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FR290" s="263"/>
      <c r="FS290" s="263"/>
      <c r="FT290" s="263"/>
      <c r="FU290" s="263"/>
      <c r="FV290" s="263"/>
      <c r="FW290" s="263"/>
      <c r="FX290" s="263"/>
      <c r="FY290" s="263"/>
      <c r="FZ290" s="263"/>
      <c r="GA290" s="263"/>
      <c r="GB290" s="263"/>
      <c r="GC290" s="263"/>
      <c r="GE290" s="446">
        <v>1249726.5000000002</v>
      </c>
    </row>
    <row r="291" spans="1:187" ht="30">
      <c r="D291" s="72" t="str">
        <f t="shared" si="49"/>
        <v>4146p</v>
      </c>
      <c r="E291" s="76" t="s">
        <v>176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70">
        <v>191362.34434435467</v>
      </c>
      <c r="CY291" s="273">
        <v>191362.34434435467</v>
      </c>
      <c r="CZ291" s="273">
        <v>191362.34434435467</v>
      </c>
      <c r="DA291" s="273">
        <v>191362.34434435467</v>
      </c>
      <c r="DB291" s="273">
        <v>191362.34434435467</v>
      </c>
      <c r="DC291" s="273">
        <v>191362.34434435467</v>
      </c>
      <c r="DD291" s="273">
        <v>191362.34434435467</v>
      </c>
      <c r="DE291" s="273">
        <v>191362.34434435467</v>
      </c>
      <c r="DF291" s="273">
        <v>191362.34434435467</v>
      </c>
      <c r="DG291" s="273">
        <v>191362.34434435467</v>
      </c>
      <c r="DH291" s="273">
        <v>191362.34434435467</v>
      </c>
      <c r="DI291" s="269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2"/>
      <c r="EJ291" s="282"/>
      <c r="EK291" s="282"/>
      <c r="EL291" s="282"/>
      <c r="EM291" s="282"/>
      <c r="EN291" s="282"/>
      <c r="EO291" s="282"/>
      <c r="EP291" s="282"/>
      <c r="EQ291" s="282"/>
      <c r="ER291" s="282"/>
      <c r="ES291" s="282"/>
      <c r="FR291" s="263"/>
      <c r="FS291" s="263"/>
      <c r="FT291" s="263"/>
      <c r="FU291" s="263"/>
      <c r="FV291" s="263"/>
      <c r="FW291" s="263"/>
      <c r="FX291" s="263"/>
      <c r="FY291" s="263"/>
      <c r="FZ291" s="263"/>
      <c r="GA291" s="263"/>
      <c r="GB291" s="263"/>
      <c r="GC291" s="263"/>
      <c r="GE291" s="446">
        <v>5336338.669999999</v>
      </c>
    </row>
    <row r="292" spans="1:187" ht="30">
      <c r="D292" s="72" t="str">
        <f t="shared" si="49"/>
        <v>4147p</v>
      </c>
      <c r="E292" s="76" t="s">
        <v>178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70">
        <v>1378043.4232588904</v>
      </c>
      <c r="CY292" s="273">
        <v>1378043.4232588904</v>
      </c>
      <c r="CZ292" s="273">
        <v>1378043.4232588904</v>
      </c>
      <c r="DA292" s="273">
        <v>1378043.4232588904</v>
      </c>
      <c r="DB292" s="273">
        <v>1378043.4232588904</v>
      </c>
      <c r="DC292" s="273">
        <v>1378043.4232588904</v>
      </c>
      <c r="DD292" s="273">
        <v>1378043.4232588904</v>
      </c>
      <c r="DE292" s="273">
        <v>1378043.4232588904</v>
      </c>
      <c r="DF292" s="273">
        <v>1378043.4232588904</v>
      </c>
      <c r="DG292" s="273">
        <v>1378043.4232588904</v>
      </c>
      <c r="DH292" s="273">
        <v>1378043.4232588904</v>
      </c>
      <c r="DI292" s="269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2"/>
      <c r="EJ292" s="282"/>
      <c r="EK292" s="282"/>
      <c r="EL292" s="282"/>
      <c r="EM292" s="282"/>
      <c r="EN292" s="282"/>
      <c r="EO292" s="282"/>
      <c r="EP292" s="282"/>
      <c r="EQ292" s="282"/>
      <c r="ER292" s="282"/>
      <c r="ES292" s="282"/>
      <c r="FR292" s="263"/>
      <c r="FS292" s="263"/>
      <c r="FT292" s="263"/>
      <c r="FU292" s="263"/>
      <c r="FV292" s="263"/>
      <c r="FW292" s="263"/>
      <c r="FX292" s="263"/>
      <c r="FY292" s="263"/>
      <c r="FZ292" s="263"/>
      <c r="GA292" s="263"/>
      <c r="GB292" s="263"/>
      <c r="GC292" s="263"/>
      <c r="GE292" s="446">
        <v>51807917.549999997</v>
      </c>
    </row>
    <row r="293" spans="1:187">
      <c r="D293" s="72" t="str">
        <f t="shared" si="49"/>
        <v>4148p</v>
      </c>
      <c r="E293" s="76" t="s">
        <v>180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70">
        <v>105093.75354828646</v>
      </c>
      <c r="CY293" s="273">
        <v>105093.75354828646</v>
      </c>
      <c r="CZ293" s="273">
        <v>105093.75354828646</v>
      </c>
      <c r="DA293" s="273">
        <v>105093.75354828646</v>
      </c>
      <c r="DB293" s="273">
        <v>105093.75354828646</v>
      </c>
      <c r="DC293" s="273">
        <v>105093.75354828646</v>
      </c>
      <c r="DD293" s="273">
        <v>105093.75354828646</v>
      </c>
      <c r="DE293" s="273">
        <v>105093.75354828646</v>
      </c>
      <c r="DF293" s="273">
        <v>105093.75354828646</v>
      </c>
      <c r="DG293" s="273">
        <v>105093.75354828646</v>
      </c>
      <c r="DH293" s="273">
        <v>105093.75354828646</v>
      </c>
      <c r="DI293" s="269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2"/>
      <c r="EJ293" s="282"/>
      <c r="EK293" s="282"/>
      <c r="EL293" s="282"/>
      <c r="EM293" s="282"/>
      <c r="EN293" s="282"/>
      <c r="EO293" s="282"/>
      <c r="EP293" s="282"/>
      <c r="EQ293" s="282"/>
      <c r="ER293" s="282"/>
      <c r="ES293" s="282"/>
      <c r="FR293" s="263"/>
      <c r="FS293" s="263"/>
      <c r="FT293" s="263"/>
      <c r="FU293" s="263"/>
      <c r="FV293" s="263"/>
      <c r="FW293" s="263"/>
      <c r="FX293" s="263"/>
      <c r="FY293" s="263"/>
      <c r="FZ293" s="263"/>
      <c r="GA293" s="263"/>
      <c r="GB293" s="263"/>
      <c r="GC293" s="263"/>
      <c r="GE293" s="446">
        <v>2243488.21</v>
      </c>
    </row>
    <row r="294" spans="1:187">
      <c r="D294" s="72" t="str">
        <f t="shared" si="49"/>
        <v>4149p</v>
      </c>
      <c r="E294" s="76" t="s">
        <v>182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70">
        <v>464142.70529761608</v>
      </c>
      <c r="CY294" s="273">
        <v>464142.70529761608</v>
      </c>
      <c r="CZ294" s="273">
        <v>464142.70529761608</v>
      </c>
      <c r="DA294" s="273">
        <v>464142.70529761608</v>
      </c>
      <c r="DB294" s="273">
        <v>464142.70529761608</v>
      </c>
      <c r="DC294" s="273">
        <v>464142.70529761608</v>
      </c>
      <c r="DD294" s="273">
        <v>464142.70529761608</v>
      </c>
      <c r="DE294" s="273">
        <v>464142.70529761608</v>
      </c>
      <c r="DF294" s="273">
        <v>464142.70529761608</v>
      </c>
      <c r="DG294" s="273">
        <v>464142.70529761608</v>
      </c>
      <c r="DH294" s="273">
        <v>464142.70529761608</v>
      </c>
      <c r="DI294" s="269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2"/>
      <c r="EJ294" s="282"/>
      <c r="EK294" s="282"/>
      <c r="EL294" s="282"/>
      <c r="EM294" s="282"/>
      <c r="EN294" s="282"/>
      <c r="EO294" s="282"/>
      <c r="EP294" s="282"/>
      <c r="EQ294" s="282"/>
      <c r="ER294" s="282"/>
      <c r="ES294" s="282"/>
      <c r="FR294" s="263"/>
      <c r="FS294" s="263"/>
      <c r="FT294" s="263"/>
      <c r="FU294" s="263"/>
      <c r="FV294" s="263"/>
      <c r="FW294" s="263"/>
      <c r="FX294" s="263"/>
      <c r="FY294" s="263"/>
      <c r="FZ294" s="263"/>
      <c r="GA294" s="263"/>
      <c r="GB294" s="263"/>
      <c r="GC294" s="263"/>
      <c r="GE294" s="446">
        <v>14810599.500000002</v>
      </c>
    </row>
    <row r="295" spans="1:187" s="9" customFormat="1">
      <c r="A295" s="118"/>
      <c r="B295" s="118"/>
      <c r="C295" s="118">
        <v>415</v>
      </c>
      <c r="D295" s="118" t="str">
        <f t="shared" si="49"/>
        <v>415p</v>
      </c>
      <c r="E295" s="119" t="s">
        <v>184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50">+SUM(CL296:CL298)</f>
        <v>1705556.6708333332</v>
      </c>
      <c r="CM295" s="121">
        <f t="shared" si="50"/>
        <v>1705556.6708333332</v>
      </c>
      <c r="CN295" s="121">
        <f t="shared" si="50"/>
        <v>1705556.6708333332</v>
      </c>
      <c r="CO295" s="121">
        <f t="shared" si="50"/>
        <v>1705556.6708333332</v>
      </c>
      <c r="CP295" s="121">
        <f t="shared" si="50"/>
        <v>1705556.6708333332</v>
      </c>
      <c r="CQ295" s="121">
        <f t="shared" si="50"/>
        <v>1705556.6708333332</v>
      </c>
      <c r="CR295" s="121">
        <f t="shared" si="50"/>
        <v>1705556.6708333332</v>
      </c>
      <c r="CS295" s="121">
        <f t="shared" si="50"/>
        <v>1705556.6708333332</v>
      </c>
      <c r="CT295" s="121">
        <f t="shared" si="50"/>
        <v>1705556.6708333332</v>
      </c>
      <c r="CU295" s="121">
        <f t="shared" si="50"/>
        <v>1705556.6708333332</v>
      </c>
      <c r="CV295" s="121">
        <f t="shared" si="50"/>
        <v>1705556.6708333332</v>
      </c>
      <c r="CW295" s="122">
        <f t="shared" si="50"/>
        <v>1705556.6708333332</v>
      </c>
      <c r="CX295" s="271">
        <f t="shared" si="50"/>
        <v>1804616.9333333331</v>
      </c>
      <c r="CY295" s="274">
        <f t="shared" ref="CY295:DI295" si="51">+SUM(CY296:CY298)</f>
        <v>1804616.9333333331</v>
      </c>
      <c r="CZ295" s="274">
        <f t="shared" si="51"/>
        <v>1804616.9333333331</v>
      </c>
      <c r="DA295" s="274">
        <f t="shared" si="51"/>
        <v>1804616.9333333331</v>
      </c>
      <c r="DB295" s="274">
        <f t="shared" si="51"/>
        <v>1804616.9333333331</v>
      </c>
      <c r="DC295" s="274">
        <f t="shared" si="51"/>
        <v>1804616.9333333331</v>
      </c>
      <c r="DD295" s="274">
        <f t="shared" si="51"/>
        <v>1804616.9333333331</v>
      </c>
      <c r="DE295" s="274">
        <f t="shared" si="51"/>
        <v>1804616.9333333331</v>
      </c>
      <c r="DF295" s="274">
        <f t="shared" si="51"/>
        <v>1804616.9333333331</v>
      </c>
      <c r="DG295" s="274">
        <f t="shared" si="51"/>
        <v>1804616.9333333331</v>
      </c>
      <c r="DH295" s="274">
        <f t="shared" si="51"/>
        <v>1804616.9333333331</v>
      </c>
      <c r="DI295" s="272">
        <f t="shared" si="51"/>
        <v>1804116.9333333331</v>
      </c>
      <c r="DJ295" s="120">
        <f>+SUM(DJ296:DJ298)</f>
        <v>1734268.4441666668</v>
      </c>
      <c r="DK295" s="121">
        <f t="shared" ref="DK295:DU295" si="52">+SUM(DK296:DK298)</f>
        <v>1734268.4441666668</v>
      </c>
      <c r="DL295" s="121">
        <f t="shared" si="52"/>
        <v>1734268.4441666668</v>
      </c>
      <c r="DM295" s="121">
        <f t="shared" si="52"/>
        <v>1734268.4441666668</v>
      </c>
      <c r="DN295" s="121">
        <f t="shared" si="52"/>
        <v>1734268.4441666668</v>
      </c>
      <c r="DO295" s="121">
        <f t="shared" si="52"/>
        <v>1734268.4441666668</v>
      </c>
      <c r="DP295" s="121">
        <f t="shared" si="52"/>
        <v>1734268.4441666668</v>
      </c>
      <c r="DQ295" s="121">
        <f t="shared" si="52"/>
        <v>1734268.4441666668</v>
      </c>
      <c r="DR295" s="121">
        <f t="shared" si="52"/>
        <v>1734268.4441666668</v>
      </c>
      <c r="DS295" s="121">
        <f t="shared" si="52"/>
        <v>1734268.4441666668</v>
      </c>
      <c r="DT295" s="121">
        <f t="shared" si="52"/>
        <v>1734268.4441666668</v>
      </c>
      <c r="DU295" s="122">
        <f t="shared" si="52"/>
        <v>1734268.4441666668</v>
      </c>
      <c r="DV295" s="285">
        <v>1778023.41</v>
      </c>
      <c r="DW295" s="285">
        <v>1778023.41</v>
      </c>
      <c r="DX295" s="285">
        <v>1778023.41</v>
      </c>
      <c r="DY295" s="285">
        <v>1778023.41</v>
      </c>
      <c r="DZ295" s="285">
        <v>1778023.41</v>
      </c>
      <c r="EA295" s="285">
        <v>1778023.41</v>
      </c>
      <c r="EB295" s="285">
        <v>1778023.41</v>
      </c>
      <c r="EC295" s="285">
        <v>1778023.41</v>
      </c>
      <c r="ED295" s="285">
        <v>1778023.41</v>
      </c>
      <c r="EE295" s="285">
        <v>1778023.41</v>
      </c>
      <c r="EF295" s="285">
        <v>1778023.41</v>
      </c>
      <c r="EG295" s="285">
        <v>1778023.41</v>
      </c>
      <c r="EH295" s="285">
        <v>1415131.31</v>
      </c>
      <c r="EI295" s="285">
        <v>1415131.31</v>
      </c>
      <c r="EJ295" s="285">
        <v>1415131.31</v>
      </c>
      <c r="EK295" s="285">
        <v>1415131.31</v>
      </c>
      <c r="EL295" s="285">
        <v>1415131.31</v>
      </c>
      <c r="EM295" s="285">
        <v>1415131.31</v>
      </c>
      <c r="EN295" s="285">
        <v>2122696.9700000002</v>
      </c>
      <c r="EO295" s="285">
        <v>2122696.9700000002</v>
      </c>
      <c r="EP295" s="285">
        <v>2122696.9700000002</v>
      </c>
      <c r="EQ295" s="285">
        <v>2122696.9700000002</v>
      </c>
      <c r="ER295" s="285">
        <v>2122696.9700000002</v>
      </c>
      <c r="ES295" s="285">
        <v>2122696.9700000002</v>
      </c>
      <c r="ET295" s="341">
        <v>1860319.3983333334</v>
      </c>
      <c r="EU295" s="341">
        <v>1860319.3983333334</v>
      </c>
      <c r="EV295" s="341">
        <v>1860319.3983333334</v>
      </c>
      <c r="EW295" s="341">
        <v>1860319.3983333334</v>
      </c>
      <c r="EX295" s="341">
        <v>1860319.3983333334</v>
      </c>
      <c r="EY295" s="341">
        <v>1860319.3983333334</v>
      </c>
      <c r="EZ295" s="341">
        <v>1860319.3983333334</v>
      </c>
      <c r="FA295" s="341">
        <v>1860319.3983333334</v>
      </c>
      <c r="FB295" s="341">
        <v>1850732.9058333328</v>
      </c>
      <c r="FC295" s="341">
        <v>1850732.9058333328</v>
      </c>
      <c r="FD295" s="341">
        <v>1850732.9058333328</v>
      </c>
      <c r="FE295" s="341">
        <v>1850732.9058333328</v>
      </c>
      <c r="FF295" s="341">
        <v>1931829.4616666667</v>
      </c>
      <c r="FG295" s="341">
        <v>1929704.3816666668</v>
      </c>
      <c r="FH295" s="341">
        <v>1921162.7116666667</v>
      </c>
      <c r="FI295" s="341">
        <v>1920662.7116666667</v>
      </c>
      <c r="FJ295" s="341">
        <v>1927678.7016666669</v>
      </c>
      <c r="FK295" s="341">
        <v>1927612.7316666667</v>
      </c>
      <c r="FL295" s="341">
        <v>1934953.7116666667</v>
      </c>
      <c r="FM295" s="341">
        <v>1934887.7116666667</v>
      </c>
      <c r="FN295" s="341">
        <v>1926953.7016666669</v>
      </c>
      <c r="FO295" s="341">
        <v>1926887.7016666669</v>
      </c>
      <c r="FP295" s="341">
        <v>1926953.7016666669</v>
      </c>
      <c r="FQ295" s="341">
        <v>1908616.3716666668</v>
      </c>
      <c r="FR295" s="341">
        <v>108691.98</v>
      </c>
      <c r="FS295" s="341">
        <v>2265483.7400000002</v>
      </c>
      <c r="FT295" s="341">
        <v>1016574.39</v>
      </c>
      <c r="FU295" s="341">
        <v>2804355.68</v>
      </c>
      <c r="FV295" s="341">
        <v>1877727.17</v>
      </c>
      <c r="FW295" s="341">
        <v>2564587.1557142856</v>
      </c>
      <c r="FX295" s="341">
        <v>2564587.1557142856</v>
      </c>
      <c r="FY295" s="341">
        <v>2051669.7245714283</v>
      </c>
      <c r="FZ295" s="341">
        <v>2564587.1557142856</v>
      </c>
      <c r="GA295" s="341">
        <v>2564587.1557142856</v>
      </c>
      <c r="GB295" s="341">
        <v>2564587.1557142856</v>
      </c>
      <c r="GC295" s="341">
        <v>3077495.2968571493</v>
      </c>
      <c r="GE295" s="445">
        <v>26024943.050000001</v>
      </c>
    </row>
    <row r="296" spans="1:187" ht="30">
      <c r="D296" s="72" t="str">
        <f t="shared" si="49"/>
        <v>4151p</v>
      </c>
      <c r="E296" s="76" t="s">
        <v>186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70">
        <v>1391775.75</v>
      </c>
      <c r="CY296" s="273">
        <v>1391775.75</v>
      </c>
      <c r="CZ296" s="273">
        <v>1391775.75</v>
      </c>
      <c r="DA296" s="273">
        <v>1391775.75</v>
      </c>
      <c r="DB296" s="273">
        <v>1391775.75</v>
      </c>
      <c r="DC296" s="273">
        <v>1391775.75</v>
      </c>
      <c r="DD296" s="273">
        <v>1391775.75</v>
      </c>
      <c r="DE296" s="273">
        <v>1391775.75</v>
      </c>
      <c r="DF296" s="273">
        <v>1391775.75</v>
      </c>
      <c r="DG296" s="273">
        <v>1391775.75</v>
      </c>
      <c r="DH296" s="273">
        <v>1391775.75</v>
      </c>
      <c r="DI296" s="269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FR296" s="263"/>
      <c r="FS296" s="263"/>
      <c r="FT296" s="263"/>
      <c r="FU296" s="263"/>
      <c r="FV296" s="263"/>
      <c r="FW296" s="263"/>
      <c r="FX296" s="263"/>
      <c r="FY296" s="263"/>
      <c r="FZ296" s="263"/>
      <c r="GA296" s="263"/>
      <c r="GB296" s="263"/>
      <c r="GC296" s="263"/>
      <c r="GE296" s="446">
        <v>17559000</v>
      </c>
    </row>
    <row r="297" spans="1:187" ht="30">
      <c r="D297" s="72" t="str">
        <f t="shared" si="49"/>
        <v>4152p</v>
      </c>
      <c r="E297" s="76" t="s">
        <v>188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70">
        <v>125527.68416666666</v>
      </c>
      <c r="CY297" s="273">
        <v>125527.68416666666</v>
      </c>
      <c r="CZ297" s="273">
        <v>125527.68416666666</v>
      </c>
      <c r="DA297" s="273">
        <v>125527.68416666666</v>
      </c>
      <c r="DB297" s="273">
        <v>125527.68416666666</v>
      </c>
      <c r="DC297" s="273">
        <v>125527.68416666666</v>
      </c>
      <c r="DD297" s="273">
        <v>125527.68416666666</v>
      </c>
      <c r="DE297" s="273">
        <v>125527.68416666666</v>
      </c>
      <c r="DF297" s="273">
        <v>125527.68416666666</v>
      </c>
      <c r="DG297" s="273">
        <v>125527.68416666666</v>
      </c>
      <c r="DH297" s="273">
        <v>125527.68416666666</v>
      </c>
      <c r="DI297" s="269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FR297" s="263"/>
      <c r="FS297" s="263"/>
      <c r="FT297" s="263"/>
      <c r="FU297" s="263"/>
      <c r="FV297" s="263"/>
      <c r="FW297" s="263"/>
      <c r="FX297" s="263"/>
      <c r="FY297" s="263"/>
      <c r="FZ297" s="263"/>
      <c r="GA297" s="263"/>
      <c r="GB297" s="263"/>
      <c r="GC297" s="263"/>
      <c r="GE297" s="446">
        <v>3956860</v>
      </c>
    </row>
    <row r="298" spans="1:187">
      <c r="D298" s="72" t="str">
        <f t="shared" si="49"/>
        <v>4153p</v>
      </c>
      <c r="E298" s="76" t="s">
        <v>190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70">
        <v>287313.49916666659</v>
      </c>
      <c r="CY298" s="273">
        <v>287313.49916666659</v>
      </c>
      <c r="CZ298" s="273">
        <v>287313.49916666659</v>
      </c>
      <c r="DA298" s="273">
        <v>287313.49916666659</v>
      </c>
      <c r="DB298" s="273">
        <v>287313.49916666659</v>
      </c>
      <c r="DC298" s="273">
        <v>287313.49916666659</v>
      </c>
      <c r="DD298" s="273">
        <v>287313.49916666659</v>
      </c>
      <c r="DE298" s="273">
        <v>287313.49916666659</v>
      </c>
      <c r="DF298" s="273">
        <v>287313.49916666659</v>
      </c>
      <c r="DG298" s="273">
        <v>287313.49916666659</v>
      </c>
      <c r="DH298" s="273">
        <v>287313.49916666659</v>
      </c>
      <c r="DI298" s="269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FR298" s="263"/>
      <c r="FS298" s="263"/>
      <c r="FT298" s="263"/>
      <c r="FU298" s="263"/>
      <c r="FV298" s="263"/>
      <c r="FW298" s="263"/>
      <c r="FX298" s="263"/>
      <c r="FY298" s="263"/>
      <c r="FZ298" s="263"/>
      <c r="GA298" s="263"/>
      <c r="GB298" s="263"/>
      <c r="GC298" s="263"/>
      <c r="GE298" s="446">
        <v>4758659.93</v>
      </c>
    </row>
    <row r="299" spans="1:187" s="9" customFormat="1">
      <c r="A299" s="118"/>
      <c r="B299" s="118"/>
      <c r="C299" s="118">
        <v>416</v>
      </c>
      <c r="D299" s="118" t="str">
        <f t="shared" si="49"/>
        <v>416p</v>
      </c>
      <c r="E299" s="119" t="s">
        <v>192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53">+SUM(CL300:CL301)</f>
        <v>5866967.2749999994</v>
      </c>
      <c r="CM299" s="121">
        <f t="shared" si="53"/>
        <v>5866967.2749999994</v>
      </c>
      <c r="CN299" s="121">
        <f t="shared" si="53"/>
        <v>5866967.2749999994</v>
      </c>
      <c r="CO299" s="121">
        <f t="shared" si="53"/>
        <v>5866967.2749999994</v>
      </c>
      <c r="CP299" s="121">
        <f t="shared" si="53"/>
        <v>5866967.2749999994</v>
      </c>
      <c r="CQ299" s="121">
        <f t="shared" si="53"/>
        <v>5866967.2749999994</v>
      </c>
      <c r="CR299" s="121">
        <f t="shared" si="53"/>
        <v>5866967.2749999994</v>
      </c>
      <c r="CS299" s="121">
        <f t="shared" si="53"/>
        <v>5866967.2749999994</v>
      </c>
      <c r="CT299" s="121">
        <f t="shared" si="53"/>
        <v>5866967.2749999994</v>
      </c>
      <c r="CU299" s="121">
        <f t="shared" si="53"/>
        <v>5866967.2749999994</v>
      </c>
      <c r="CV299" s="121">
        <f t="shared" si="53"/>
        <v>5866967.2749999994</v>
      </c>
      <c r="CW299" s="122">
        <f t="shared" si="53"/>
        <v>5866967.2749999994</v>
      </c>
      <c r="CX299" s="271">
        <f t="shared" si="53"/>
        <v>6297113.5108333332</v>
      </c>
      <c r="CY299" s="274">
        <f t="shared" ref="CY299:DI299" si="54">+SUM(CY300:CY301)</f>
        <v>6297113.5108333332</v>
      </c>
      <c r="CZ299" s="274">
        <f t="shared" si="54"/>
        <v>6297113.5108333332</v>
      </c>
      <c r="DA299" s="274">
        <f t="shared" si="54"/>
        <v>6297113.5108333332</v>
      </c>
      <c r="DB299" s="274">
        <f t="shared" si="54"/>
        <v>6297113.5108333332</v>
      </c>
      <c r="DC299" s="274">
        <f t="shared" si="54"/>
        <v>6297113.5108333332</v>
      </c>
      <c r="DD299" s="274">
        <f t="shared" si="54"/>
        <v>6297113.5108333332</v>
      </c>
      <c r="DE299" s="274">
        <f t="shared" si="54"/>
        <v>6297113.5108333332</v>
      </c>
      <c r="DF299" s="274">
        <f t="shared" si="54"/>
        <v>6297113.5108333332</v>
      </c>
      <c r="DG299" s="274">
        <f t="shared" si="54"/>
        <v>6297113.5108333332</v>
      </c>
      <c r="DH299" s="274">
        <f t="shared" si="54"/>
        <v>6297113.5108333332</v>
      </c>
      <c r="DI299" s="272">
        <f t="shared" si="54"/>
        <v>6297113.5108333332</v>
      </c>
      <c r="DJ299" s="120">
        <f>+SUM(DJ300:DJ301)</f>
        <v>6313823.6641666666</v>
      </c>
      <c r="DK299" s="121">
        <f t="shared" ref="DK299:DU299" si="55">+SUM(DK300:DK301)</f>
        <v>6313823.6641666666</v>
      </c>
      <c r="DL299" s="121">
        <f t="shared" si="55"/>
        <v>6313823.6641666666</v>
      </c>
      <c r="DM299" s="121">
        <f t="shared" si="55"/>
        <v>6313823.6641666666</v>
      </c>
      <c r="DN299" s="121">
        <f t="shared" si="55"/>
        <v>6313823.6641666666</v>
      </c>
      <c r="DO299" s="121">
        <f t="shared" si="55"/>
        <v>6313823.6641666666</v>
      </c>
      <c r="DP299" s="121">
        <f t="shared" si="55"/>
        <v>6313823.6641666666</v>
      </c>
      <c r="DQ299" s="121">
        <f t="shared" si="55"/>
        <v>6313823.6641666666</v>
      </c>
      <c r="DR299" s="121">
        <f t="shared" si="55"/>
        <v>6313823.6641666666</v>
      </c>
      <c r="DS299" s="121">
        <f t="shared" si="55"/>
        <v>6313823.6641666666</v>
      </c>
      <c r="DT299" s="121">
        <f t="shared" si="55"/>
        <v>6313823.6641666666</v>
      </c>
      <c r="DU299" s="122">
        <f t="shared" si="55"/>
        <v>6313823.6641666666</v>
      </c>
      <c r="DV299" s="285">
        <v>6374029.6833333336</v>
      </c>
      <c r="DW299" s="285">
        <v>6374029.6833333336</v>
      </c>
      <c r="DX299" s="285">
        <v>6374029.6833333336</v>
      </c>
      <c r="DY299" s="285">
        <v>6374029.6833333336</v>
      </c>
      <c r="DZ299" s="285">
        <v>6374029.6833333336</v>
      </c>
      <c r="EA299" s="285">
        <v>6374029.6833333336</v>
      </c>
      <c r="EB299" s="285">
        <v>6374029.6833333336</v>
      </c>
      <c r="EC299" s="285">
        <v>6374029.6833333336</v>
      </c>
      <c r="ED299" s="285">
        <v>6374029.6833333336</v>
      </c>
      <c r="EE299" s="285">
        <v>6374029.6833333336</v>
      </c>
      <c r="EF299" s="285">
        <v>6374029.6833333336</v>
      </c>
      <c r="EG299" s="285">
        <v>6374029.6833333336</v>
      </c>
      <c r="EH299" s="285">
        <v>3333757.43</v>
      </c>
      <c r="EI299" s="285">
        <v>1096671.53</v>
      </c>
      <c r="EJ299" s="285">
        <v>36126290.18</v>
      </c>
      <c r="EK299" s="285">
        <v>21246911.27</v>
      </c>
      <c r="EL299" s="285">
        <v>16205436.859999999</v>
      </c>
      <c r="EM299" s="285">
        <v>2300084.98</v>
      </c>
      <c r="EN299" s="285">
        <v>5535297.3899999997</v>
      </c>
      <c r="EO299" s="285">
        <v>1275261.51</v>
      </c>
      <c r="EP299" s="285">
        <v>1875594.36</v>
      </c>
      <c r="EQ299" s="285">
        <v>394180.91</v>
      </c>
      <c r="ER299" s="285">
        <v>3829719.18</v>
      </c>
      <c r="ES299" s="285">
        <v>2144420.31</v>
      </c>
      <c r="ET299" s="341">
        <v>7122725</v>
      </c>
      <c r="EU299" s="341">
        <v>7122725</v>
      </c>
      <c r="EV299" s="341">
        <v>7122725</v>
      </c>
      <c r="EW299" s="341">
        <v>7122725</v>
      </c>
      <c r="EX299" s="341">
        <v>7122725</v>
      </c>
      <c r="EY299" s="341">
        <v>7122725</v>
      </c>
      <c r="EZ299" s="341">
        <v>7122725</v>
      </c>
      <c r="FA299" s="341">
        <v>7122725</v>
      </c>
      <c r="FB299" s="341">
        <v>7615225</v>
      </c>
      <c r="FC299" s="341">
        <v>7615225</v>
      </c>
      <c r="FD299" s="341">
        <v>7615225</v>
      </c>
      <c r="FE299" s="341">
        <v>7615225</v>
      </c>
      <c r="FF299" s="341">
        <v>7980725.0000000009</v>
      </c>
      <c r="FG299" s="341">
        <v>986719.96000000054</v>
      </c>
      <c r="FH299" s="341">
        <v>28101499.100000001</v>
      </c>
      <c r="FI299" s="341">
        <v>18499732.100000001</v>
      </c>
      <c r="FJ299" s="341">
        <v>14045836.270000001</v>
      </c>
      <c r="FK299" s="341">
        <v>1973802.6600000008</v>
      </c>
      <c r="FL299" s="341">
        <v>8764475.7899999991</v>
      </c>
      <c r="FM299" s="341">
        <v>1297206.1400000008</v>
      </c>
      <c r="FN299" s="341">
        <v>3140325.8000000007</v>
      </c>
      <c r="FO299" s="341">
        <v>1321292.0800000008</v>
      </c>
      <c r="FP299" s="341">
        <v>7803737.330000001</v>
      </c>
      <c r="FQ299" s="341">
        <v>1837347.7700000007</v>
      </c>
      <c r="FR299" s="341">
        <v>7654845.3899999997</v>
      </c>
      <c r="FS299" s="341">
        <v>1839801.88</v>
      </c>
      <c r="FT299" s="341">
        <v>27475960.399999999</v>
      </c>
      <c r="FU299" s="341">
        <v>22559197.739999998</v>
      </c>
      <c r="FV299" s="341">
        <v>1656916.58</v>
      </c>
      <c r="FW299" s="341">
        <v>5198232.47</v>
      </c>
      <c r="FX299" s="341">
        <v>7583026.2800000003</v>
      </c>
      <c r="FY299" s="341">
        <v>786949.86</v>
      </c>
      <c r="FZ299" s="341">
        <v>2190986</v>
      </c>
      <c r="GA299" s="341">
        <v>17371477.57</v>
      </c>
      <c r="GB299" s="341">
        <v>3971191.03</v>
      </c>
      <c r="GC299" s="341">
        <v>5055431.2400000077</v>
      </c>
      <c r="GE299" s="445">
        <v>103344011.11999999</v>
      </c>
    </row>
    <row r="300" spans="1:187">
      <c r="D300" s="72" t="str">
        <f t="shared" si="49"/>
        <v>4161p</v>
      </c>
      <c r="E300" s="76" t="s">
        <v>194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70">
        <v>817754.84511759283</v>
      </c>
      <c r="CY300" s="273">
        <v>817754.84511759283</v>
      </c>
      <c r="CZ300" s="273">
        <v>817754.84511759283</v>
      </c>
      <c r="DA300" s="273">
        <v>817754.84511759283</v>
      </c>
      <c r="DB300" s="273">
        <v>817754.84511759283</v>
      </c>
      <c r="DC300" s="273">
        <v>817754.84511759283</v>
      </c>
      <c r="DD300" s="273">
        <v>817754.84511759283</v>
      </c>
      <c r="DE300" s="273">
        <v>817754.84511759283</v>
      </c>
      <c r="DF300" s="273">
        <v>817754.84511759283</v>
      </c>
      <c r="DG300" s="273">
        <v>817754.84511759283</v>
      </c>
      <c r="DH300" s="273">
        <v>817754.84511759283</v>
      </c>
      <c r="DI300" s="269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FR300" s="263"/>
      <c r="FS300" s="263"/>
      <c r="FT300" s="263"/>
      <c r="FU300" s="263"/>
      <c r="FV300" s="263"/>
      <c r="FW300" s="263"/>
      <c r="FX300" s="263"/>
      <c r="FY300" s="263"/>
      <c r="FZ300" s="263"/>
      <c r="GA300" s="263"/>
      <c r="GB300" s="263"/>
      <c r="GC300" s="263"/>
      <c r="GE300" s="446">
        <v>11978796</v>
      </c>
    </row>
    <row r="301" spans="1:187">
      <c r="D301" s="72" t="str">
        <f t="shared" si="49"/>
        <v>4162p</v>
      </c>
      <c r="E301" s="76" t="s">
        <v>196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70">
        <v>5479358.6657157401</v>
      </c>
      <c r="CY301" s="273">
        <v>5479358.6657157401</v>
      </c>
      <c r="CZ301" s="273">
        <v>5479358.6657157401</v>
      </c>
      <c r="DA301" s="273">
        <v>5479358.6657157401</v>
      </c>
      <c r="DB301" s="273">
        <v>5479358.6657157401</v>
      </c>
      <c r="DC301" s="273">
        <v>5479358.6657157401</v>
      </c>
      <c r="DD301" s="273">
        <v>5479358.6657157401</v>
      </c>
      <c r="DE301" s="273">
        <v>5479358.6657157401</v>
      </c>
      <c r="DF301" s="273">
        <v>5479358.6657157401</v>
      </c>
      <c r="DG301" s="273">
        <v>5479358.6657157401</v>
      </c>
      <c r="DH301" s="273">
        <v>5479358.6657157401</v>
      </c>
      <c r="DI301" s="269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FR301" s="263"/>
      <c r="FS301" s="263"/>
      <c r="FT301" s="263"/>
      <c r="FU301" s="263"/>
      <c r="FV301" s="263"/>
      <c r="FW301" s="263"/>
      <c r="FX301" s="263"/>
      <c r="FY301" s="263"/>
      <c r="FZ301" s="263"/>
      <c r="GA301" s="263"/>
      <c r="GB301" s="263"/>
      <c r="GC301" s="263"/>
      <c r="GE301" s="446">
        <v>92270848.079999998</v>
      </c>
    </row>
    <row r="302" spans="1:187" s="9" customFormat="1">
      <c r="A302" s="118"/>
      <c r="B302" s="118"/>
      <c r="C302" s="118">
        <v>417</v>
      </c>
      <c r="D302" s="118" t="str">
        <f t="shared" si="49"/>
        <v>417p</v>
      </c>
      <c r="E302" s="119" t="s">
        <v>198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56">+SUM(CL303:CL305)</f>
        <v>656311.6166666667</v>
      </c>
      <c r="CM302" s="121">
        <f t="shared" si="56"/>
        <v>656311.6166666667</v>
      </c>
      <c r="CN302" s="121">
        <f t="shared" si="56"/>
        <v>656311.6166666667</v>
      </c>
      <c r="CO302" s="121">
        <f t="shared" si="56"/>
        <v>656311.6166666667</v>
      </c>
      <c r="CP302" s="121">
        <f t="shared" si="56"/>
        <v>656311.6166666667</v>
      </c>
      <c r="CQ302" s="121">
        <f t="shared" si="56"/>
        <v>656311.6166666667</v>
      </c>
      <c r="CR302" s="121">
        <f t="shared" si="56"/>
        <v>656311.6166666667</v>
      </c>
      <c r="CS302" s="121">
        <f t="shared" si="56"/>
        <v>656311.6166666667</v>
      </c>
      <c r="CT302" s="121">
        <f t="shared" si="56"/>
        <v>656311.6166666667</v>
      </c>
      <c r="CU302" s="121">
        <f t="shared" si="56"/>
        <v>656311.6166666667</v>
      </c>
      <c r="CV302" s="121">
        <f t="shared" si="56"/>
        <v>656311.6166666667</v>
      </c>
      <c r="CW302" s="122">
        <f t="shared" si="56"/>
        <v>656311.6166666667</v>
      </c>
      <c r="CX302" s="271">
        <f t="shared" si="56"/>
        <v>678983.51166666672</v>
      </c>
      <c r="CY302" s="274">
        <f t="shared" ref="CY302:DI302" si="57">+SUM(CY303:CY305)</f>
        <v>678983.51166666672</v>
      </c>
      <c r="CZ302" s="274">
        <f t="shared" si="57"/>
        <v>678983.51166666672</v>
      </c>
      <c r="DA302" s="274">
        <f t="shared" si="57"/>
        <v>678983.51166666672</v>
      </c>
      <c r="DB302" s="274">
        <f t="shared" si="57"/>
        <v>678983.51166666672</v>
      </c>
      <c r="DC302" s="274">
        <f t="shared" si="57"/>
        <v>678983.51166666672</v>
      </c>
      <c r="DD302" s="274">
        <f t="shared" si="57"/>
        <v>678983.51166666672</v>
      </c>
      <c r="DE302" s="274">
        <f t="shared" si="57"/>
        <v>678983.51166666672</v>
      </c>
      <c r="DF302" s="274">
        <f t="shared" si="57"/>
        <v>678983.51166666672</v>
      </c>
      <c r="DG302" s="274">
        <f t="shared" si="57"/>
        <v>678983.51166666672</v>
      </c>
      <c r="DH302" s="274">
        <f t="shared" si="57"/>
        <v>678983.51166666672</v>
      </c>
      <c r="DI302" s="272">
        <f t="shared" si="57"/>
        <v>678983.51166666672</v>
      </c>
      <c r="DJ302" s="120">
        <f>+SUM(DJ303:DJ305)</f>
        <v>693996.7074999999</v>
      </c>
      <c r="DK302" s="121">
        <f t="shared" ref="DK302:DU302" si="58">+SUM(DK303:DK305)</f>
        <v>693996.7074999999</v>
      </c>
      <c r="DL302" s="121">
        <f t="shared" si="58"/>
        <v>693996.7074999999</v>
      </c>
      <c r="DM302" s="121">
        <f t="shared" si="58"/>
        <v>693996.7074999999</v>
      </c>
      <c r="DN302" s="121">
        <f t="shared" si="58"/>
        <v>693996.7074999999</v>
      </c>
      <c r="DO302" s="121">
        <f t="shared" si="58"/>
        <v>693996.7074999999</v>
      </c>
      <c r="DP302" s="121">
        <f t="shared" si="58"/>
        <v>693996.7074999999</v>
      </c>
      <c r="DQ302" s="121">
        <f t="shared" si="58"/>
        <v>693996.7074999999</v>
      </c>
      <c r="DR302" s="121">
        <f t="shared" si="58"/>
        <v>693996.7074999999</v>
      </c>
      <c r="DS302" s="121">
        <f t="shared" si="58"/>
        <v>693996.7074999999</v>
      </c>
      <c r="DT302" s="121">
        <f t="shared" si="58"/>
        <v>693996.7074999999</v>
      </c>
      <c r="DU302" s="122">
        <f t="shared" si="58"/>
        <v>693996.7074999999</v>
      </c>
      <c r="DV302" s="285">
        <v>677038.21083333332</v>
      </c>
      <c r="DW302" s="285">
        <v>677038.21083333332</v>
      </c>
      <c r="DX302" s="285">
        <v>677038.21083333332</v>
      </c>
      <c r="DY302" s="285">
        <v>677038.21083333332</v>
      </c>
      <c r="DZ302" s="285">
        <v>677038.21083333332</v>
      </c>
      <c r="EA302" s="285">
        <v>677038.21083333332</v>
      </c>
      <c r="EB302" s="285">
        <v>677038.21083333332</v>
      </c>
      <c r="EC302" s="285">
        <v>677038.21083333332</v>
      </c>
      <c r="ED302" s="285">
        <v>677038.21083333332</v>
      </c>
      <c r="EE302" s="285">
        <v>677038.21083333332</v>
      </c>
      <c r="EF302" s="285">
        <v>677038.21083333332</v>
      </c>
      <c r="EG302" s="285">
        <v>677038.21083333332</v>
      </c>
      <c r="EH302" s="285">
        <v>776981.62666666659</v>
      </c>
      <c r="EI302" s="285">
        <v>776981.62666666659</v>
      </c>
      <c r="EJ302" s="285">
        <v>776981.62666666659</v>
      </c>
      <c r="EK302" s="285">
        <v>776981.62666666659</v>
      </c>
      <c r="EL302" s="285">
        <v>776981.62666666659</v>
      </c>
      <c r="EM302" s="285">
        <v>776981.62666666659</v>
      </c>
      <c r="EN302" s="285">
        <v>776981.62666666659</v>
      </c>
      <c r="EO302" s="285">
        <v>776981.62666666659</v>
      </c>
      <c r="EP302" s="285">
        <v>776981.62666666659</v>
      </c>
      <c r="EQ302" s="285">
        <v>776981.62666666659</v>
      </c>
      <c r="ER302" s="285">
        <v>776981.62666666659</v>
      </c>
      <c r="ES302" s="285">
        <v>776981.62666666659</v>
      </c>
      <c r="ET302" s="341">
        <v>800010.93333333347</v>
      </c>
      <c r="EU302" s="341">
        <v>800010.93333333347</v>
      </c>
      <c r="EV302" s="341">
        <v>800010.93333333347</v>
      </c>
      <c r="EW302" s="341">
        <v>800010.93333333347</v>
      </c>
      <c r="EX302" s="341">
        <v>800010.93333333347</v>
      </c>
      <c r="EY302" s="341">
        <v>800010.93333333347</v>
      </c>
      <c r="EZ302" s="341">
        <v>800010.93333333347</v>
      </c>
      <c r="FA302" s="341">
        <v>800010.93333333347</v>
      </c>
      <c r="FB302" s="341">
        <v>986109.29833333322</v>
      </c>
      <c r="FC302" s="341">
        <v>986109.29833333322</v>
      </c>
      <c r="FD302" s="341">
        <v>986109.29833333322</v>
      </c>
      <c r="FE302" s="341">
        <v>986109.29833333322</v>
      </c>
      <c r="FF302" s="341">
        <v>832820.39</v>
      </c>
      <c r="FG302" s="341">
        <v>780840.39</v>
      </c>
      <c r="FH302" s="341">
        <v>793807.47</v>
      </c>
      <c r="FI302" s="341">
        <v>776070.39</v>
      </c>
      <c r="FJ302" s="341">
        <v>793070.39</v>
      </c>
      <c r="FK302" s="341">
        <v>826070.39</v>
      </c>
      <c r="FL302" s="341">
        <v>846570.39</v>
      </c>
      <c r="FM302" s="341">
        <v>846570.39</v>
      </c>
      <c r="FN302" s="341">
        <v>826570.39</v>
      </c>
      <c r="FO302" s="341">
        <v>826570.39</v>
      </c>
      <c r="FP302" s="341">
        <v>826570.39</v>
      </c>
      <c r="FQ302" s="341">
        <v>845570.39</v>
      </c>
      <c r="FR302" s="341">
        <v>616777.93000000005</v>
      </c>
      <c r="FS302" s="341">
        <v>930050.26</v>
      </c>
      <c r="FT302" s="341">
        <v>896586.65</v>
      </c>
      <c r="FU302" s="341">
        <v>972131.72</v>
      </c>
      <c r="FV302" s="341">
        <v>769427.2</v>
      </c>
      <c r="FW302" s="341">
        <v>991607.47714285715</v>
      </c>
      <c r="FX302" s="341">
        <v>991607.47714285715</v>
      </c>
      <c r="FY302" s="341">
        <v>991607.47714285715</v>
      </c>
      <c r="FZ302" s="341">
        <v>991607.47714285715</v>
      </c>
      <c r="GA302" s="341">
        <v>991607.47714285715</v>
      </c>
      <c r="GB302" s="341">
        <v>991607.47714285715</v>
      </c>
      <c r="GC302" s="341">
        <v>991620.63714285719</v>
      </c>
      <c r="GE302" s="445">
        <v>11126226.100000001</v>
      </c>
    </row>
    <row r="303" spans="1:187">
      <c r="D303" s="72" t="str">
        <f t="shared" si="49"/>
        <v>4171p</v>
      </c>
      <c r="E303" s="76" t="s">
        <v>200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70">
        <v>626458.00631098787</v>
      </c>
      <c r="CY303" s="273">
        <v>626458.00631098787</v>
      </c>
      <c r="CZ303" s="273">
        <v>626458.00631098787</v>
      </c>
      <c r="DA303" s="273">
        <v>626458.00631098787</v>
      </c>
      <c r="DB303" s="273">
        <v>626458.00631098787</v>
      </c>
      <c r="DC303" s="273">
        <v>626458.00631098787</v>
      </c>
      <c r="DD303" s="273">
        <v>626458.00631098787</v>
      </c>
      <c r="DE303" s="273">
        <v>626458.00631098787</v>
      </c>
      <c r="DF303" s="273">
        <v>626458.00631098787</v>
      </c>
      <c r="DG303" s="273">
        <v>626458.00631098787</v>
      </c>
      <c r="DH303" s="273">
        <v>626458.00631098787</v>
      </c>
      <c r="DI303" s="269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FR303" s="263"/>
      <c r="FS303" s="263"/>
      <c r="FT303" s="263"/>
      <c r="FU303" s="263"/>
      <c r="FV303" s="263"/>
      <c r="FW303" s="263"/>
      <c r="FX303" s="263"/>
      <c r="FY303" s="263"/>
      <c r="FZ303" s="263"/>
      <c r="GA303" s="263"/>
      <c r="GB303" s="263"/>
      <c r="GC303" s="263"/>
      <c r="GE303" s="446">
        <v>10600712.760000002</v>
      </c>
    </row>
    <row r="304" spans="1:187">
      <c r="D304" s="72" t="str">
        <f t="shared" si="49"/>
        <v>4172p</v>
      </c>
      <c r="E304" s="76" t="s">
        <v>202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70">
        <v>51229.481959962628</v>
      </c>
      <c r="CY304" s="273">
        <v>51229.481959962628</v>
      </c>
      <c r="CZ304" s="273">
        <v>51229.481959962628</v>
      </c>
      <c r="DA304" s="273">
        <v>51229.481959962628</v>
      </c>
      <c r="DB304" s="273">
        <v>51229.481959962628</v>
      </c>
      <c r="DC304" s="273">
        <v>51229.481959962628</v>
      </c>
      <c r="DD304" s="273">
        <v>51229.481959962628</v>
      </c>
      <c r="DE304" s="273">
        <v>51229.481959962628</v>
      </c>
      <c r="DF304" s="273">
        <v>51229.481959962628</v>
      </c>
      <c r="DG304" s="273">
        <v>51229.481959962628</v>
      </c>
      <c r="DH304" s="273">
        <v>51229.481959962628</v>
      </c>
      <c r="DI304" s="269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2"/>
      <c r="EJ304" s="282"/>
      <c r="EK304" s="282"/>
      <c r="EL304" s="282"/>
      <c r="EM304" s="282"/>
      <c r="EN304" s="282"/>
      <c r="EO304" s="282"/>
      <c r="EP304" s="282"/>
      <c r="EQ304" s="282"/>
      <c r="ER304" s="282"/>
      <c r="ES304" s="282"/>
      <c r="FR304" s="263"/>
      <c r="FS304" s="263"/>
      <c r="FT304" s="263"/>
      <c r="FU304" s="263"/>
      <c r="FV304" s="263"/>
      <c r="FW304" s="263"/>
      <c r="FX304" s="263"/>
      <c r="FY304" s="263"/>
      <c r="FZ304" s="263"/>
      <c r="GA304" s="263"/>
      <c r="GB304" s="263"/>
      <c r="GC304" s="263"/>
      <c r="GE304" s="446">
        <v>207364.00000000003</v>
      </c>
    </row>
    <row r="305" spans="1:187">
      <c r="D305" s="72" t="str">
        <f t="shared" si="49"/>
        <v>4173p</v>
      </c>
      <c r="E305" s="76" t="s">
        <v>204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70">
        <v>1296.0233957162704</v>
      </c>
      <c r="CY305" s="273">
        <v>1296.0233957162704</v>
      </c>
      <c r="CZ305" s="273">
        <v>1296.0233957162704</v>
      </c>
      <c r="DA305" s="273">
        <v>1296.0233957162704</v>
      </c>
      <c r="DB305" s="273">
        <v>1296.0233957162704</v>
      </c>
      <c r="DC305" s="273">
        <v>1296.0233957162704</v>
      </c>
      <c r="DD305" s="273">
        <v>1296.0233957162704</v>
      </c>
      <c r="DE305" s="273">
        <v>1296.0233957162704</v>
      </c>
      <c r="DF305" s="273">
        <v>1296.0233957162704</v>
      </c>
      <c r="DG305" s="273">
        <v>1296.0233957162704</v>
      </c>
      <c r="DH305" s="273">
        <v>1296.0233957162704</v>
      </c>
      <c r="DI305" s="269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2"/>
      <c r="EJ305" s="282"/>
      <c r="EK305" s="282"/>
      <c r="EL305" s="282"/>
      <c r="EM305" s="282"/>
      <c r="EN305" s="282"/>
      <c r="EO305" s="282"/>
      <c r="EP305" s="282"/>
      <c r="EQ305" s="282"/>
      <c r="ER305" s="282"/>
      <c r="ES305" s="282"/>
      <c r="FR305" s="263"/>
      <c r="FS305" s="263"/>
      <c r="FT305" s="263"/>
      <c r="FU305" s="263"/>
      <c r="FV305" s="263"/>
      <c r="FW305" s="263"/>
      <c r="FX305" s="263"/>
      <c r="FY305" s="263"/>
      <c r="FZ305" s="263"/>
      <c r="GA305" s="263"/>
      <c r="GB305" s="263"/>
      <c r="GC305" s="263"/>
      <c r="GE305" s="446">
        <v>23479.999999999996</v>
      </c>
    </row>
    <row r="306" spans="1:187" s="9" customFormat="1">
      <c r="A306" s="118"/>
      <c r="B306" s="118"/>
      <c r="C306" s="118">
        <v>418</v>
      </c>
      <c r="D306" s="118" t="str">
        <f t="shared" si="49"/>
        <v>418p</v>
      </c>
      <c r="E306" s="119" t="s">
        <v>206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59">+SUM(CL307:CL309)</f>
        <v>1185833.3333333333</v>
      </c>
      <c r="CM306" s="121">
        <f t="shared" si="59"/>
        <v>1185833.3333333333</v>
      </c>
      <c r="CN306" s="121">
        <f t="shared" si="59"/>
        <v>1185833.3333333333</v>
      </c>
      <c r="CO306" s="121">
        <f t="shared" si="59"/>
        <v>1185833.3333333333</v>
      </c>
      <c r="CP306" s="121">
        <f t="shared" si="59"/>
        <v>1185833.3333333333</v>
      </c>
      <c r="CQ306" s="121">
        <f t="shared" si="59"/>
        <v>1185833.3333333333</v>
      </c>
      <c r="CR306" s="121">
        <f t="shared" si="59"/>
        <v>1185833.3333333333</v>
      </c>
      <c r="CS306" s="121">
        <f t="shared" si="59"/>
        <v>1185833.3333333333</v>
      </c>
      <c r="CT306" s="121">
        <f t="shared" si="59"/>
        <v>1185833.3333333333</v>
      </c>
      <c r="CU306" s="121">
        <f t="shared" si="59"/>
        <v>1185833.3333333333</v>
      </c>
      <c r="CV306" s="121">
        <f t="shared" si="59"/>
        <v>1185833.3333333333</v>
      </c>
      <c r="CW306" s="122">
        <f t="shared" si="59"/>
        <v>1185833.3333333333</v>
      </c>
      <c r="CX306" s="271">
        <f t="shared" si="59"/>
        <v>1572883.3333333333</v>
      </c>
      <c r="CY306" s="274">
        <f t="shared" ref="CY306:DI306" si="60">+SUM(CY307:CY309)</f>
        <v>1572883.3333333333</v>
      </c>
      <c r="CZ306" s="274">
        <f t="shared" si="60"/>
        <v>1572883.3333333333</v>
      </c>
      <c r="DA306" s="274">
        <f t="shared" si="60"/>
        <v>1572883.3333333333</v>
      </c>
      <c r="DB306" s="274">
        <f t="shared" si="60"/>
        <v>1572883.3333333333</v>
      </c>
      <c r="DC306" s="274">
        <f t="shared" si="60"/>
        <v>1572883.3333333333</v>
      </c>
      <c r="DD306" s="274">
        <f t="shared" si="60"/>
        <v>1572883.3333333333</v>
      </c>
      <c r="DE306" s="274">
        <f t="shared" si="60"/>
        <v>1572883.3333333333</v>
      </c>
      <c r="DF306" s="274">
        <f t="shared" si="60"/>
        <v>1572883.3333333333</v>
      </c>
      <c r="DG306" s="274">
        <f t="shared" si="60"/>
        <v>1572883.3333333333</v>
      </c>
      <c r="DH306" s="274">
        <f t="shared" si="60"/>
        <v>1572883.3333333333</v>
      </c>
      <c r="DI306" s="272">
        <f t="shared" si="60"/>
        <v>1572883.3333333333</v>
      </c>
      <c r="DJ306" s="120">
        <f>+SUM(DJ307:DJ309)</f>
        <v>1770966.6666666667</v>
      </c>
      <c r="DK306" s="121">
        <f t="shared" ref="DK306:DU306" si="61">+SUM(DK307:DK309)</f>
        <v>1770966.6666666667</v>
      </c>
      <c r="DL306" s="121">
        <f t="shared" si="61"/>
        <v>1770966.6666666667</v>
      </c>
      <c r="DM306" s="121">
        <f t="shared" si="61"/>
        <v>1770966.6666666667</v>
      </c>
      <c r="DN306" s="121">
        <f t="shared" si="61"/>
        <v>1770966.6666666667</v>
      </c>
      <c r="DO306" s="121">
        <f t="shared" si="61"/>
        <v>1770966.6666666667</v>
      </c>
      <c r="DP306" s="121">
        <f t="shared" si="61"/>
        <v>1770966.6666666667</v>
      </c>
      <c r="DQ306" s="121">
        <f t="shared" si="61"/>
        <v>1770966.6666666667</v>
      </c>
      <c r="DR306" s="121">
        <f t="shared" si="61"/>
        <v>1770966.6666666667</v>
      </c>
      <c r="DS306" s="121">
        <f t="shared" si="61"/>
        <v>1770966.6666666667</v>
      </c>
      <c r="DT306" s="121">
        <f t="shared" si="61"/>
        <v>1770966.6666666667</v>
      </c>
      <c r="DU306" s="122">
        <f t="shared" si="61"/>
        <v>1770966.6666666667</v>
      </c>
      <c r="DV306" s="285">
        <v>1707816.6666666667</v>
      </c>
      <c r="DW306" s="285">
        <v>1707816.6666666667</v>
      </c>
      <c r="DX306" s="285">
        <v>1707816.6666666667</v>
      </c>
      <c r="DY306" s="285">
        <v>1707816.6666666667</v>
      </c>
      <c r="DZ306" s="285">
        <v>1707816.6666666667</v>
      </c>
      <c r="EA306" s="285">
        <v>1707816.6666666667</v>
      </c>
      <c r="EB306" s="285">
        <v>1707816.6666666667</v>
      </c>
      <c r="EC306" s="285">
        <v>1707816.6666666667</v>
      </c>
      <c r="ED306" s="285">
        <v>1707816.6666666667</v>
      </c>
      <c r="EE306" s="285">
        <v>1707816.6666666667</v>
      </c>
      <c r="EF306" s="285">
        <v>1707816.6666666667</v>
      </c>
      <c r="EG306" s="285">
        <v>1707816.6666666667</v>
      </c>
      <c r="EH306" s="285">
        <v>1661453.33</v>
      </c>
      <c r="EI306" s="285">
        <v>1661453.33</v>
      </c>
      <c r="EJ306" s="285">
        <v>1661453.33</v>
      </c>
      <c r="EK306" s="285">
        <v>1661453.33</v>
      </c>
      <c r="EL306" s="285">
        <v>1661453.33</v>
      </c>
      <c r="EM306" s="285">
        <v>1661453.33</v>
      </c>
      <c r="EN306" s="285">
        <v>2492180</v>
      </c>
      <c r="EO306" s="285">
        <v>2492180</v>
      </c>
      <c r="EP306" s="285">
        <v>2492180</v>
      </c>
      <c r="EQ306" s="285">
        <v>2492180</v>
      </c>
      <c r="ER306" s="285">
        <v>2492180</v>
      </c>
      <c r="ES306" s="285">
        <v>2492180</v>
      </c>
      <c r="ET306" s="341">
        <v>2250983.3333333335</v>
      </c>
      <c r="EU306" s="341">
        <v>2250983.3333333335</v>
      </c>
      <c r="EV306" s="341">
        <v>2250983.3333333335</v>
      </c>
      <c r="EW306" s="341">
        <v>2250983.3333333335</v>
      </c>
      <c r="EX306" s="341">
        <v>2250983.3333333335</v>
      </c>
      <c r="EY306" s="341">
        <v>2250983.3333333335</v>
      </c>
      <c r="EZ306" s="341">
        <v>2250983.3333333335</v>
      </c>
      <c r="FA306" s="341">
        <v>2250983.3333333335</v>
      </c>
      <c r="FB306" s="341">
        <v>2180983.3333333344</v>
      </c>
      <c r="FC306" s="341">
        <v>2180983.3333333344</v>
      </c>
      <c r="FD306" s="341">
        <v>2180983.3333333344</v>
      </c>
      <c r="FE306" s="341">
        <v>2180983.3333333344</v>
      </c>
      <c r="FF306" s="341">
        <v>2149037.4966666666</v>
      </c>
      <c r="FG306" s="341">
        <v>2320829.9566666665</v>
      </c>
      <c r="FH306" s="341">
        <v>4834564.4966666671</v>
      </c>
      <c r="FI306" s="341">
        <v>2443787.4966666666</v>
      </c>
      <c r="FJ306" s="341">
        <v>2190037.4966666666</v>
      </c>
      <c r="FK306" s="341">
        <v>1990037.4966666666</v>
      </c>
      <c r="FL306" s="341">
        <v>1956704.1566666667</v>
      </c>
      <c r="FM306" s="341">
        <v>2253357.6966666663</v>
      </c>
      <c r="FN306" s="341">
        <v>4447481.1566666672</v>
      </c>
      <c r="FO306" s="341">
        <v>2156704.1566666663</v>
      </c>
      <c r="FP306" s="341">
        <v>2056704.1966666668</v>
      </c>
      <c r="FQ306" s="341">
        <v>2015354.1966666668</v>
      </c>
      <c r="FR306" s="341">
        <v>186907.92</v>
      </c>
      <c r="FS306" s="341">
        <v>1211715.27</v>
      </c>
      <c r="FT306" s="341">
        <v>1425211.49</v>
      </c>
      <c r="FU306" s="341">
        <v>5065576.53</v>
      </c>
      <c r="FV306" s="341">
        <v>1512180.75</v>
      </c>
      <c r="FW306" s="341">
        <v>4240435.0014285715</v>
      </c>
      <c r="FX306" s="341">
        <v>4240435.0014285715</v>
      </c>
      <c r="FY306" s="341">
        <v>4240435.0014285715</v>
      </c>
      <c r="FZ306" s="341">
        <v>4240435.0014285715</v>
      </c>
      <c r="GA306" s="341">
        <v>4240435.0014285715</v>
      </c>
      <c r="GB306" s="341">
        <v>4240435.0014285715</v>
      </c>
      <c r="GC306" s="341">
        <v>4240435.0014285715</v>
      </c>
      <c r="GE306" s="445">
        <v>39084663.390000001</v>
      </c>
    </row>
    <row r="307" spans="1:187" ht="30">
      <c r="D307" s="72" t="str">
        <f t="shared" si="49"/>
        <v>4181p</v>
      </c>
      <c r="E307" s="76" t="s">
        <v>208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70">
        <v>1572883.3333333333</v>
      </c>
      <c r="CY307" s="273">
        <v>1572883.3333333333</v>
      </c>
      <c r="CZ307" s="273">
        <v>1572883.3333333333</v>
      </c>
      <c r="DA307" s="273">
        <v>1572883.3333333333</v>
      </c>
      <c r="DB307" s="273">
        <v>1572883.3333333333</v>
      </c>
      <c r="DC307" s="273">
        <v>1572883.3333333333</v>
      </c>
      <c r="DD307" s="273">
        <v>1572883.3333333333</v>
      </c>
      <c r="DE307" s="273">
        <v>1572883.3333333333</v>
      </c>
      <c r="DF307" s="273">
        <v>1572883.3333333333</v>
      </c>
      <c r="DG307" s="273">
        <v>1572883.3333333333</v>
      </c>
      <c r="DH307" s="273">
        <v>1572883.3333333333</v>
      </c>
      <c r="DI307" s="269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2"/>
      <c r="EJ307" s="282"/>
      <c r="EK307" s="282"/>
      <c r="EL307" s="282"/>
      <c r="EM307" s="282"/>
      <c r="EN307" s="282"/>
      <c r="EO307" s="282"/>
      <c r="EP307" s="282"/>
      <c r="EQ307" s="282"/>
      <c r="ER307" s="282"/>
      <c r="ES307" s="282"/>
      <c r="FR307" s="263"/>
      <c r="FS307" s="263"/>
      <c r="FT307" s="263"/>
      <c r="FU307" s="263"/>
      <c r="FV307" s="263"/>
      <c r="FW307" s="263"/>
      <c r="FX307" s="263"/>
      <c r="FY307" s="263"/>
      <c r="FZ307" s="263"/>
      <c r="GA307" s="263"/>
      <c r="GB307" s="263"/>
      <c r="GC307" s="263"/>
      <c r="GE307" s="446">
        <v>42743339.530000001</v>
      </c>
    </row>
    <row r="308" spans="1:187">
      <c r="D308" s="72" t="str">
        <f t="shared" si="49"/>
        <v>4182p</v>
      </c>
      <c r="E308" s="76" t="s">
        <v>210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70">
        <v>0</v>
      </c>
      <c r="CY308" s="273">
        <v>0</v>
      </c>
      <c r="CZ308" s="273">
        <v>0</v>
      </c>
      <c r="DA308" s="273">
        <v>0</v>
      </c>
      <c r="DB308" s="273">
        <v>0</v>
      </c>
      <c r="DC308" s="273">
        <v>0</v>
      </c>
      <c r="DD308" s="273">
        <v>0</v>
      </c>
      <c r="DE308" s="273">
        <v>0</v>
      </c>
      <c r="DF308" s="273">
        <v>0</v>
      </c>
      <c r="DG308" s="273">
        <v>0</v>
      </c>
      <c r="DH308" s="273">
        <v>0</v>
      </c>
      <c r="DI308" s="269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2"/>
      <c r="EJ308" s="282"/>
      <c r="EK308" s="282"/>
      <c r="EL308" s="282"/>
      <c r="EM308" s="282"/>
      <c r="EN308" s="282"/>
      <c r="EO308" s="282"/>
      <c r="EP308" s="282"/>
      <c r="EQ308" s="282"/>
      <c r="ER308" s="282"/>
      <c r="ES308" s="282"/>
      <c r="FR308" s="263"/>
      <c r="FS308" s="263"/>
      <c r="FT308" s="263"/>
      <c r="FU308" s="263"/>
      <c r="FV308" s="263"/>
      <c r="FW308" s="263"/>
      <c r="FX308" s="263"/>
      <c r="FY308" s="263"/>
      <c r="FZ308" s="263"/>
      <c r="GA308" s="263"/>
      <c r="GB308" s="263"/>
      <c r="GC308" s="263"/>
      <c r="GE308" s="446">
        <v>0</v>
      </c>
    </row>
    <row r="309" spans="1:187">
      <c r="D309" s="72" t="str">
        <f t="shared" si="49"/>
        <v>4183p</v>
      </c>
      <c r="E309" s="76" t="s">
        <v>212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70">
        <v>0</v>
      </c>
      <c r="CY309" s="273">
        <v>0</v>
      </c>
      <c r="CZ309" s="273">
        <v>0</v>
      </c>
      <c r="DA309" s="273">
        <v>0</v>
      </c>
      <c r="DB309" s="273">
        <v>0</v>
      </c>
      <c r="DC309" s="273">
        <v>0</v>
      </c>
      <c r="DD309" s="273">
        <v>0</v>
      </c>
      <c r="DE309" s="273">
        <v>0</v>
      </c>
      <c r="DF309" s="273">
        <v>0</v>
      </c>
      <c r="DG309" s="273">
        <v>0</v>
      </c>
      <c r="DH309" s="273">
        <v>0</v>
      </c>
      <c r="DI309" s="269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2"/>
      <c r="EJ309" s="282"/>
      <c r="EK309" s="282"/>
      <c r="EL309" s="282"/>
      <c r="EM309" s="282"/>
      <c r="EN309" s="282"/>
      <c r="EO309" s="282"/>
      <c r="EP309" s="282"/>
      <c r="EQ309" s="282"/>
      <c r="ER309" s="282"/>
      <c r="ES309" s="282"/>
      <c r="FR309" s="263"/>
      <c r="FS309" s="263"/>
      <c r="FT309" s="263"/>
      <c r="FU309" s="263"/>
      <c r="FV309" s="263"/>
      <c r="FW309" s="263"/>
      <c r="FX309" s="263"/>
      <c r="FY309" s="263"/>
      <c r="FZ309" s="263"/>
      <c r="GA309" s="263"/>
      <c r="GB309" s="263"/>
      <c r="GC309" s="263"/>
      <c r="GE309" s="446">
        <v>0</v>
      </c>
    </row>
    <row r="310" spans="1:187" s="9" customFormat="1">
      <c r="A310" s="118"/>
      <c r="B310" s="118"/>
      <c r="C310" s="118">
        <v>419</v>
      </c>
      <c r="D310" s="118" t="str">
        <f t="shared" si="49"/>
        <v>419p</v>
      </c>
      <c r="E310" s="119" t="s">
        <v>214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62">+SUM(CL311:CL319)</f>
        <v>2119159.9008333334</v>
      </c>
      <c r="CM310" s="121">
        <f t="shared" si="62"/>
        <v>2119159.9008333334</v>
      </c>
      <c r="CN310" s="121">
        <f t="shared" si="62"/>
        <v>2119159.9008333334</v>
      </c>
      <c r="CO310" s="121">
        <f t="shared" si="62"/>
        <v>2119159.9008333334</v>
      </c>
      <c r="CP310" s="121">
        <f t="shared" si="62"/>
        <v>2119159.9008333334</v>
      </c>
      <c r="CQ310" s="121">
        <f t="shared" si="62"/>
        <v>2119159.9008333334</v>
      </c>
      <c r="CR310" s="121">
        <f t="shared" si="62"/>
        <v>2119159.9008333334</v>
      </c>
      <c r="CS310" s="121">
        <f t="shared" si="62"/>
        <v>2119159.9008333334</v>
      </c>
      <c r="CT310" s="121">
        <f t="shared" si="62"/>
        <v>2119159.9008333334</v>
      </c>
      <c r="CU310" s="121">
        <f t="shared" si="62"/>
        <v>2119159.9008333334</v>
      </c>
      <c r="CV310" s="121">
        <f t="shared" si="62"/>
        <v>2119159.9008333334</v>
      </c>
      <c r="CW310" s="122">
        <f t="shared" si="62"/>
        <v>2119159.9008333334</v>
      </c>
      <c r="CX310" s="271">
        <f t="shared" si="62"/>
        <v>2186482.9354613866</v>
      </c>
      <c r="CY310" s="274">
        <f t="shared" ref="CY310:DI310" si="63">+SUM(CY311:CY319)</f>
        <v>2186482.9354613866</v>
      </c>
      <c r="CZ310" s="274">
        <f t="shared" si="63"/>
        <v>2186482.9354613866</v>
      </c>
      <c r="DA310" s="274">
        <f t="shared" si="63"/>
        <v>2186482.9354613866</v>
      </c>
      <c r="DB310" s="274">
        <f t="shared" si="63"/>
        <v>2186482.9354613866</v>
      </c>
      <c r="DC310" s="274">
        <f t="shared" si="63"/>
        <v>2186482.9354613866</v>
      </c>
      <c r="DD310" s="274">
        <f t="shared" si="63"/>
        <v>2186482.9354613866</v>
      </c>
      <c r="DE310" s="274">
        <f t="shared" si="63"/>
        <v>2186482.9354613866</v>
      </c>
      <c r="DF310" s="274">
        <f t="shared" si="63"/>
        <v>2186482.9354613866</v>
      </c>
      <c r="DG310" s="274">
        <f t="shared" si="63"/>
        <v>2186482.9354613866</v>
      </c>
      <c r="DH310" s="274">
        <f t="shared" si="63"/>
        <v>2186482.9354613866</v>
      </c>
      <c r="DI310" s="272">
        <f t="shared" si="63"/>
        <v>2186482.9354613866</v>
      </c>
      <c r="DJ310" s="120">
        <f>+SUM(DJ311:DJ319)</f>
        <v>2491662.8099999996</v>
      </c>
      <c r="DK310" s="121">
        <f t="shared" ref="DK310:DU310" si="64">+SUM(DK311:DK319)</f>
        <v>2491662.8099999996</v>
      </c>
      <c r="DL310" s="121">
        <f t="shared" si="64"/>
        <v>2491662.8099999996</v>
      </c>
      <c r="DM310" s="121">
        <f t="shared" si="64"/>
        <v>2491662.8099999996</v>
      </c>
      <c r="DN310" s="121">
        <f t="shared" si="64"/>
        <v>2491662.8099999996</v>
      </c>
      <c r="DO310" s="121">
        <f t="shared" si="64"/>
        <v>2491662.8099999996</v>
      </c>
      <c r="DP310" s="121">
        <f t="shared" si="64"/>
        <v>2491662.8099999996</v>
      </c>
      <c r="DQ310" s="121">
        <f t="shared" si="64"/>
        <v>2491662.8099999996</v>
      </c>
      <c r="DR310" s="121">
        <f t="shared" si="64"/>
        <v>2491662.8099999996</v>
      </c>
      <c r="DS310" s="121">
        <f t="shared" si="64"/>
        <v>2491662.8099999996</v>
      </c>
      <c r="DT310" s="121">
        <f t="shared" si="64"/>
        <v>2491662.8099999996</v>
      </c>
      <c r="DU310" s="122">
        <f t="shared" si="64"/>
        <v>2491662.8099999996</v>
      </c>
      <c r="DV310" s="285">
        <v>2775123.1733333333</v>
      </c>
      <c r="DW310" s="285">
        <v>2775123.1733333333</v>
      </c>
      <c r="DX310" s="285">
        <v>2775123.1733333333</v>
      </c>
      <c r="DY310" s="285">
        <v>2775123.1733333333</v>
      </c>
      <c r="DZ310" s="285">
        <v>2775123.1733333333</v>
      </c>
      <c r="EA310" s="285">
        <v>2775123.1733333333</v>
      </c>
      <c r="EB310" s="285">
        <v>2775123.1733333333</v>
      </c>
      <c r="EC310" s="285">
        <v>2775123.1733333333</v>
      </c>
      <c r="ED310" s="285">
        <v>2775123.1733333333</v>
      </c>
      <c r="EE310" s="285">
        <v>2775123.1733333333</v>
      </c>
      <c r="EF310" s="285">
        <v>2775123.1733333333</v>
      </c>
      <c r="EG310" s="285">
        <v>2775123.1733333333</v>
      </c>
      <c r="EH310" s="285">
        <v>2197329.84</v>
      </c>
      <c r="EI310" s="285">
        <v>2197329.84</v>
      </c>
      <c r="EJ310" s="285">
        <v>2197329.84</v>
      </c>
      <c r="EK310" s="285">
        <v>2197329.84</v>
      </c>
      <c r="EL310" s="285">
        <v>2197329.84</v>
      </c>
      <c r="EM310" s="285">
        <v>2197329.84</v>
      </c>
      <c r="EN310" s="285">
        <v>3295994.75</v>
      </c>
      <c r="EO310" s="285">
        <v>3295994.75</v>
      </c>
      <c r="EP310" s="285">
        <v>3295994.75</v>
      </c>
      <c r="EQ310" s="285">
        <v>3295994.75</v>
      </c>
      <c r="ER310" s="285">
        <v>3295994.75</v>
      </c>
      <c r="ES310" s="285">
        <v>3295994.75</v>
      </c>
      <c r="ET310" s="341">
        <v>2581823.9339999999</v>
      </c>
      <c r="EU310" s="341">
        <v>2581823.9339999999</v>
      </c>
      <c r="EV310" s="341">
        <v>2581823.9339999999</v>
      </c>
      <c r="EW310" s="341">
        <v>2696268.3784444444</v>
      </c>
      <c r="EX310" s="341">
        <v>2696268.3784444444</v>
      </c>
      <c r="EY310" s="341">
        <v>2696268.3784444444</v>
      </c>
      <c r="EZ310" s="341">
        <v>3987180.345444445</v>
      </c>
      <c r="FA310" s="341">
        <v>3987180.345444445</v>
      </c>
      <c r="FB310" s="341">
        <v>3877323.0754444436</v>
      </c>
      <c r="FC310" s="341">
        <v>3877323.0754444436</v>
      </c>
      <c r="FD310" s="341">
        <v>3877323.0754444436</v>
      </c>
      <c r="FE310" s="341">
        <v>3877323.0754444436</v>
      </c>
      <c r="FF310" s="341">
        <v>3473855.870833334</v>
      </c>
      <c r="FG310" s="341">
        <v>4119817.790833334</v>
      </c>
      <c r="FH310" s="341">
        <v>5047234.1108333347</v>
      </c>
      <c r="FI310" s="341">
        <v>3132271.9408333339</v>
      </c>
      <c r="FJ310" s="341">
        <v>3070265.2508333339</v>
      </c>
      <c r="FK310" s="341">
        <v>3309652.560833334</v>
      </c>
      <c r="FL310" s="341">
        <v>4122049.5508333351</v>
      </c>
      <c r="FM310" s="341">
        <v>3027649.6708333334</v>
      </c>
      <c r="FN310" s="341">
        <v>2986649.6408333336</v>
      </c>
      <c r="FO310" s="341">
        <v>2977759.6208333336</v>
      </c>
      <c r="FP310" s="341">
        <v>3014504.6508333334</v>
      </c>
      <c r="FQ310" s="341">
        <v>2914612.7408333337</v>
      </c>
      <c r="FR310" s="341">
        <v>1397051.29</v>
      </c>
      <c r="FS310" s="341">
        <v>3848578.53</v>
      </c>
      <c r="FT310" s="341">
        <v>3215082.08</v>
      </c>
      <c r="FU310" s="341">
        <v>3945513.03</v>
      </c>
      <c r="FV310" s="341">
        <v>3372954.89</v>
      </c>
      <c r="FW310" s="341">
        <v>6200000</v>
      </c>
      <c r="FX310" s="341">
        <v>4599715.6983333342</v>
      </c>
      <c r="FY310" s="341">
        <v>3679772.5586666674</v>
      </c>
      <c r="FZ310" s="341">
        <v>4599715.6983333342</v>
      </c>
      <c r="GA310" s="341">
        <v>4599715.6983333342</v>
      </c>
      <c r="GB310" s="341">
        <v>4599715.6983333342</v>
      </c>
      <c r="GC310" s="341">
        <v>5519658.8379999958</v>
      </c>
      <c r="GE310" s="445">
        <v>49577506.060000002</v>
      </c>
    </row>
    <row r="311" spans="1:187" ht="30">
      <c r="D311" s="72" t="str">
        <f t="shared" si="49"/>
        <v>4191p</v>
      </c>
      <c r="E311" s="76" t="s">
        <v>216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70">
        <v>338522.19022414373</v>
      </c>
      <c r="CY311" s="273">
        <v>338522.19022414373</v>
      </c>
      <c r="CZ311" s="273">
        <v>338522.19022414373</v>
      </c>
      <c r="DA311" s="273">
        <v>338522.19022414373</v>
      </c>
      <c r="DB311" s="273">
        <v>338522.19022414373</v>
      </c>
      <c r="DC311" s="273">
        <v>338522.19022414373</v>
      </c>
      <c r="DD311" s="273">
        <v>338522.19022414373</v>
      </c>
      <c r="DE311" s="273">
        <v>338522.19022414373</v>
      </c>
      <c r="DF311" s="273">
        <v>338522.19022414373</v>
      </c>
      <c r="DG311" s="273">
        <v>338522.19022414373</v>
      </c>
      <c r="DH311" s="273">
        <v>338522.19022414373</v>
      </c>
      <c r="DI311" s="269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2"/>
      <c r="EJ311" s="282"/>
      <c r="EK311" s="282"/>
      <c r="EL311" s="282"/>
      <c r="EM311" s="282"/>
      <c r="EN311" s="282"/>
      <c r="EO311" s="282"/>
      <c r="EP311" s="282"/>
      <c r="EQ311" s="282"/>
      <c r="ER311" s="282"/>
      <c r="ES311" s="282"/>
      <c r="FR311" s="263"/>
      <c r="FS311" s="263"/>
      <c r="FT311" s="263"/>
      <c r="FU311" s="263"/>
      <c r="FV311" s="263"/>
      <c r="FW311" s="263"/>
      <c r="FX311" s="263"/>
      <c r="FY311" s="263"/>
      <c r="FZ311" s="263"/>
      <c r="GA311" s="263"/>
      <c r="GB311" s="263"/>
      <c r="GC311" s="263"/>
      <c r="GE311" s="446">
        <v>8597696.0100000016</v>
      </c>
    </row>
    <row r="312" spans="1:187" ht="30">
      <c r="D312" s="72" t="str">
        <f t="shared" si="49"/>
        <v>4192p</v>
      </c>
      <c r="E312" s="76" t="s">
        <v>218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70">
        <v>198115.64551112629</v>
      </c>
      <c r="CY312" s="273">
        <v>198115.64551112629</v>
      </c>
      <c r="CZ312" s="273">
        <v>198115.64551112629</v>
      </c>
      <c r="DA312" s="273">
        <v>198115.64551112629</v>
      </c>
      <c r="DB312" s="273">
        <v>198115.64551112629</v>
      </c>
      <c r="DC312" s="273">
        <v>198115.64551112629</v>
      </c>
      <c r="DD312" s="273">
        <v>198115.64551112629</v>
      </c>
      <c r="DE312" s="273">
        <v>198115.64551112629</v>
      </c>
      <c r="DF312" s="273">
        <v>198115.64551112629</v>
      </c>
      <c r="DG312" s="273">
        <v>198115.64551112629</v>
      </c>
      <c r="DH312" s="273">
        <v>198115.64551112629</v>
      </c>
      <c r="DI312" s="269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2"/>
      <c r="EJ312" s="282"/>
      <c r="EK312" s="282"/>
      <c r="EL312" s="282"/>
      <c r="EM312" s="282"/>
      <c r="EN312" s="282"/>
      <c r="EO312" s="282"/>
      <c r="EP312" s="282"/>
      <c r="EQ312" s="282"/>
      <c r="ER312" s="282"/>
      <c r="ES312" s="282"/>
      <c r="FR312" s="263"/>
      <c r="FS312" s="263"/>
      <c r="FT312" s="263"/>
      <c r="FU312" s="263"/>
      <c r="FV312" s="263"/>
      <c r="FW312" s="263"/>
      <c r="FX312" s="263"/>
      <c r="FY312" s="263"/>
      <c r="FZ312" s="263"/>
      <c r="GA312" s="263"/>
      <c r="GB312" s="263"/>
      <c r="GC312" s="263"/>
      <c r="GE312" s="446">
        <v>1990625.0000000005</v>
      </c>
    </row>
    <row r="313" spans="1:187">
      <c r="D313" s="72" t="str">
        <f t="shared" si="49"/>
        <v>4193p</v>
      </c>
      <c r="E313" s="76" t="s">
        <v>220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70">
        <v>624553.1953420419</v>
      </c>
      <c r="CY313" s="273">
        <v>624553.1953420419</v>
      </c>
      <c r="CZ313" s="273">
        <v>624553.1953420419</v>
      </c>
      <c r="DA313" s="273">
        <v>624553.1953420419</v>
      </c>
      <c r="DB313" s="273">
        <v>624553.1953420419</v>
      </c>
      <c r="DC313" s="273">
        <v>624553.1953420419</v>
      </c>
      <c r="DD313" s="273">
        <v>624553.1953420419</v>
      </c>
      <c r="DE313" s="273">
        <v>624553.1953420419</v>
      </c>
      <c r="DF313" s="273">
        <v>624553.1953420419</v>
      </c>
      <c r="DG313" s="273">
        <v>624553.1953420419</v>
      </c>
      <c r="DH313" s="273">
        <v>624553.1953420419</v>
      </c>
      <c r="DI313" s="269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2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FR313" s="263"/>
      <c r="FS313" s="263"/>
      <c r="FT313" s="263"/>
      <c r="FU313" s="263"/>
      <c r="FV313" s="263"/>
      <c r="FW313" s="263"/>
      <c r="FX313" s="263"/>
      <c r="FY313" s="263"/>
      <c r="FZ313" s="263"/>
      <c r="GA313" s="263"/>
      <c r="GB313" s="263"/>
      <c r="GC313" s="263"/>
      <c r="GE313" s="446">
        <v>20396999.350000001</v>
      </c>
    </row>
    <row r="314" spans="1:187">
      <c r="D314" s="72" t="str">
        <f t="shared" si="49"/>
        <v>4194p</v>
      </c>
      <c r="E314" s="76" t="s">
        <v>222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70">
        <v>185467.19903700319</v>
      </c>
      <c r="CY314" s="273">
        <v>185467.19903700319</v>
      </c>
      <c r="CZ314" s="273">
        <v>185467.19903700319</v>
      </c>
      <c r="DA314" s="273">
        <v>185467.19903700319</v>
      </c>
      <c r="DB314" s="273">
        <v>185467.19903700319</v>
      </c>
      <c r="DC314" s="273">
        <v>185467.19903700319</v>
      </c>
      <c r="DD314" s="273">
        <v>185467.19903700319</v>
      </c>
      <c r="DE314" s="273">
        <v>185467.19903700319</v>
      </c>
      <c r="DF314" s="273">
        <v>185467.19903700319</v>
      </c>
      <c r="DG314" s="273">
        <v>185467.19903700319</v>
      </c>
      <c r="DH314" s="273">
        <v>185467.19903700319</v>
      </c>
      <c r="DI314" s="269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2"/>
      <c r="EJ314" s="282"/>
      <c r="EK314" s="282"/>
      <c r="EL314" s="282"/>
      <c r="EM314" s="282"/>
      <c r="EN314" s="282"/>
      <c r="EO314" s="282"/>
      <c r="EP314" s="282"/>
      <c r="EQ314" s="282"/>
      <c r="ER314" s="282"/>
      <c r="ES314" s="282"/>
      <c r="FR314" s="263"/>
      <c r="FS314" s="263"/>
      <c r="FT314" s="263"/>
      <c r="FU314" s="263"/>
      <c r="FV314" s="263"/>
      <c r="FW314" s="263"/>
      <c r="FX314" s="263"/>
      <c r="FY314" s="263"/>
      <c r="FZ314" s="263"/>
      <c r="GA314" s="263"/>
      <c r="GB314" s="263"/>
      <c r="GC314" s="263"/>
      <c r="GE314" s="446">
        <v>2988220.8</v>
      </c>
    </row>
    <row r="315" spans="1:187" ht="45">
      <c r="D315" s="72" t="str">
        <f t="shared" si="49"/>
        <v>4195p</v>
      </c>
      <c r="E315" s="76" t="s">
        <v>224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70">
        <v>331173.49028020015</v>
      </c>
      <c r="CY315" s="273">
        <v>331173.49028020015</v>
      </c>
      <c r="CZ315" s="273">
        <v>331173.49028020015</v>
      </c>
      <c r="DA315" s="273">
        <v>331173.49028020015</v>
      </c>
      <c r="DB315" s="273">
        <v>331173.49028020015</v>
      </c>
      <c r="DC315" s="273">
        <v>331173.49028020015</v>
      </c>
      <c r="DD315" s="273">
        <v>331173.49028020015</v>
      </c>
      <c r="DE315" s="273">
        <v>331173.49028020015</v>
      </c>
      <c r="DF315" s="273">
        <v>331173.49028020015</v>
      </c>
      <c r="DG315" s="273">
        <v>331173.49028020015</v>
      </c>
      <c r="DH315" s="273">
        <v>331173.49028020015</v>
      </c>
      <c r="DI315" s="269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2"/>
      <c r="EJ315" s="282"/>
      <c r="EK315" s="282"/>
      <c r="EL315" s="282"/>
      <c r="EM315" s="282"/>
      <c r="EN315" s="282"/>
      <c r="EO315" s="282"/>
      <c r="EP315" s="282"/>
      <c r="EQ315" s="282"/>
      <c r="ER315" s="282"/>
      <c r="ES315" s="282"/>
      <c r="FR315" s="263"/>
      <c r="FS315" s="263"/>
      <c r="FT315" s="263"/>
      <c r="FU315" s="263"/>
      <c r="FV315" s="263"/>
      <c r="FW315" s="263"/>
      <c r="FX315" s="263"/>
      <c r="FY315" s="263"/>
      <c r="FZ315" s="263"/>
      <c r="GA315" s="263"/>
      <c r="GB315" s="263"/>
      <c r="GC315" s="263"/>
      <c r="GE315" s="446">
        <v>6318968.4099999992</v>
      </c>
    </row>
    <row r="316" spans="1:187">
      <c r="D316" s="72" t="str">
        <f t="shared" si="49"/>
        <v>4196p</v>
      </c>
      <c r="E316" s="76" t="s">
        <v>226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70">
        <v>301413.99206139107</v>
      </c>
      <c r="CY316" s="273">
        <v>301413.99206139107</v>
      </c>
      <c r="CZ316" s="273">
        <v>301413.99206139107</v>
      </c>
      <c r="DA316" s="273">
        <v>301413.99206139107</v>
      </c>
      <c r="DB316" s="273">
        <v>301413.99206139107</v>
      </c>
      <c r="DC316" s="273">
        <v>301413.99206139107</v>
      </c>
      <c r="DD316" s="273">
        <v>301413.99206139107</v>
      </c>
      <c r="DE316" s="273">
        <v>301413.99206139107</v>
      </c>
      <c r="DF316" s="273">
        <v>301413.99206139107</v>
      </c>
      <c r="DG316" s="273">
        <v>301413.99206139107</v>
      </c>
      <c r="DH316" s="273">
        <v>301413.99206139107</v>
      </c>
      <c r="DI316" s="269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FR316" s="263"/>
      <c r="FS316" s="263"/>
      <c r="FT316" s="263"/>
      <c r="FU316" s="263"/>
      <c r="FV316" s="263"/>
      <c r="FW316" s="263"/>
      <c r="FX316" s="263"/>
      <c r="FY316" s="263"/>
      <c r="FZ316" s="263"/>
      <c r="GA316" s="263"/>
      <c r="GB316" s="263"/>
      <c r="GC316" s="263"/>
      <c r="GE316" s="446">
        <v>3782300.56</v>
      </c>
    </row>
    <row r="317" spans="1:187">
      <c r="D317" s="72" t="str">
        <f t="shared" si="49"/>
        <v>4197p</v>
      </c>
      <c r="E317" s="76" t="s">
        <v>228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70">
        <v>105.61633532026926</v>
      </c>
      <c r="CY317" s="273">
        <v>105.61633532026926</v>
      </c>
      <c r="CZ317" s="273">
        <v>105.61633532026926</v>
      </c>
      <c r="DA317" s="273">
        <v>105.61633532026926</v>
      </c>
      <c r="DB317" s="273">
        <v>105.61633532026926</v>
      </c>
      <c r="DC317" s="273">
        <v>105.61633532026926</v>
      </c>
      <c r="DD317" s="273">
        <v>105.61633532026926</v>
      </c>
      <c r="DE317" s="273">
        <v>105.61633532026926</v>
      </c>
      <c r="DF317" s="273">
        <v>105.61633532026926</v>
      </c>
      <c r="DG317" s="273">
        <v>105.61633532026926</v>
      </c>
      <c r="DH317" s="273">
        <v>105.61633532026926</v>
      </c>
      <c r="DI317" s="269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2"/>
      <c r="EJ317" s="282"/>
      <c r="EK317" s="282"/>
      <c r="EL317" s="282"/>
      <c r="EM317" s="282"/>
      <c r="EN317" s="282"/>
      <c r="EO317" s="282"/>
      <c r="EP317" s="282"/>
      <c r="EQ317" s="282"/>
      <c r="ER317" s="282"/>
      <c r="ES317" s="282"/>
      <c r="FR317" s="263"/>
      <c r="FS317" s="263"/>
      <c r="FT317" s="263"/>
      <c r="FU317" s="263"/>
      <c r="FV317" s="263"/>
      <c r="FW317" s="263"/>
      <c r="FX317" s="263"/>
      <c r="FY317" s="263"/>
      <c r="FZ317" s="263"/>
      <c r="GA317" s="263"/>
      <c r="GB317" s="263"/>
      <c r="GC317" s="263"/>
      <c r="GE317" s="446">
        <v>1800.9999999999998</v>
      </c>
    </row>
    <row r="318" spans="1:187">
      <c r="D318" s="72" t="str">
        <f t="shared" si="49"/>
        <v>4198p</v>
      </c>
      <c r="E318" s="76" t="s">
        <v>49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70">
        <v>1654.0740118339691</v>
      </c>
      <c r="CY318" s="273">
        <v>1654.0740118339691</v>
      </c>
      <c r="CZ318" s="273">
        <v>1654.0740118339691</v>
      </c>
      <c r="DA318" s="273">
        <v>1654.0740118339691</v>
      </c>
      <c r="DB318" s="273">
        <v>1654.0740118339691</v>
      </c>
      <c r="DC318" s="273">
        <v>1654.0740118339691</v>
      </c>
      <c r="DD318" s="273">
        <v>1654.0740118339691</v>
      </c>
      <c r="DE318" s="273">
        <v>1654.0740118339691</v>
      </c>
      <c r="DF318" s="273">
        <v>1654.0740118339691</v>
      </c>
      <c r="DG318" s="273">
        <v>1654.0740118339691</v>
      </c>
      <c r="DH318" s="273">
        <v>1654.0740118339691</v>
      </c>
      <c r="DI318" s="269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2"/>
      <c r="EJ318" s="282"/>
      <c r="EK318" s="282"/>
      <c r="EL318" s="282"/>
      <c r="EM318" s="282"/>
      <c r="EN318" s="282"/>
      <c r="EO318" s="282"/>
      <c r="EP318" s="282"/>
      <c r="EQ318" s="282"/>
      <c r="ER318" s="282"/>
      <c r="ES318" s="282"/>
      <c r="FR318" s="263"/>
      <c r="FS318" s="263"/>
      <c r="FT318" s="263"/>
      <c r="FU318" s="263"/>
      <c r="FV318" s="263"/>
      <c r="FW318" s="263"/>
      <c r="FX318" s="263"/>
      <c r="FY318" s="263"/>
      <c r="FZ318" s="263"/>
      <c r="GA318" s="263"/>
      <c r="GB318" s="263"/>
      <c r="GC318" s="263"/>
      <c r="GE318" s="446">
        <v>66440</v>
      </c>
    </row>
    <row r="319" spans="1:187">
      <c r="D319" s="72" t="str">
        <f t="shared" si="49"/>
        <v>4199p</v>
      </c>
      <c r="E319" s="76" t="s">
        <v>230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70">
        <v>205477.53265832629</v>
      </c>
      <c r="CY319" s="273">
        <v>205477.53265832629</v>
      </c>
      <c r="CZ319" s="273">
        <v>205477.53265832629</v>
      </c>
      <c r="DA319" s="273">
        <v>205477.53265832629</v>
      </c>
      <c r="DB319" s="273">
        <v>205477.53265832629</v>
      </c>
      <c r="DC319" s="273">
        <v>205477.53265832629</v>
      </c>
      <c r="DD319" s="273">
        <v>205477.53265832629</v>
      </c>
      <c r="DE319" s="273">
        <v>205477.53265832629</v>
      </c>
      <c r="DF319" s="273">
        <v>205477.53265832629</v>
      </c>
      <c r="DG319" s="273">
        <v>205477.53265832629</v>
      </c>
      <c r="DH319" s="273">
        <v>205477.53265832629</v>
      </c>
      <c r="DI319" s="269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2"/>
      <c r="EJ319" s="282"/>
      <c r="EK319" s="282"/>
      <c r="EL319" s="282"/>
      <c r="EM319" s="282"/>
      <c r="EN319" s="282"/>
      <c r="EO319" s="282"/>
      <c r="EP319" s="282"/>
      <c r="EQ319" s="282"/>
      <c r="ER319" s="282"/>
      <c r="ES319" s="282"/>
      <c r="FR319" s="263"/>
      <c r="FS319" s="263"/>
      <c r="FT319" s="263"/>
      <c r="FU319" s="263"/>
      <c r="FV319" s="263"/>
      <c r="FW319" s="263"/>
      <c r="FX319" s="263"/>
      <c r="FY319" s="263"/>
      <c r="FZ319" s="263"/>
      <c r="GA319" s="263"/>
      <c r="GB319" s="263"/>
      <c r="GC319" s="263"/>
      <c r="GE319" s="446">
        <v>9398960.1499999985</v>
      </c>
    </row>
    <row r="320" spans="1:187" s="9" customFormat="1">
      <c r="A320" s="118"/>
      <c r="B320" s="118">
        <v>42</v>
      </c>
      <c r="C320" s="118" t="s">
        <v>94</v>
      </c>
      <c r="D320" s="118" t="str">
        <f t="shared" si="49"/>
        <v>p</v>
      </c>
      <c r="E320" s="119" t="s">
        <v>232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65">+CL321+CL330+CL336+CL344+CL346</f>
        <v>41489393.925000004</v>
      </c>
      <c r="CM320" s="121">
        <f t="shared" si="65"/>
        <v>41489393.925000004</v>
      </c>
      <c r="CN320" s="121">
        <f t="shared" si="65"/>
        <v>41489393.925000004</v>
      </c>
      <c r="CO320" s="121">
        <f t="shared" si="65"/>
        <v>41489393.925000004</v>
      </c>
      <c r="CP320" s="121">
        <f t="shared" si="65"/>
        <v>41489393.925000004</v>
      </c>
      <c r="CQ320" s="121">
        <f t="shared" si="65"/>
        <v>41489393.925000004</v>
      </c>
      <c r="CR320" s="121">
        <f t="shared" si="65"/>
        <v>41489393.925000004</v>
      </c>
      <c r="CS320" s="121">
        <f t="shared" si="65"/>
        <v>41489393.925000004</v>
      </c>
      <c r="CT320" s="121">
        <f t="shared" si="65"/>
        <v>41489393.925000004</v>
      </c>
      <c r="CU320" s="121">
        <f t="shared" si="65"/>
        <v>41489393.925000004</v>
      </c>
      <c r="CV320" s="121">
        <f t="shared" si="65"/>
        <v>41489393.925000004</v>
      </c>
      <c r="CW320" s="122">
        <f t="shared" si="65"/>
        <v>41489393.925000004</v>
      </c>
      <c r="CX320" s="271">
        <f t="shared" si="65"/>
        <v>41226949.914166674</v>
      </c>
      <c r="CY320" s="274">
        <f t="shared" si="65"/>
        <v>41226949.914166674</v>
      </c>
      <c r="CZ320" s="274">
        <f t="shared" si="65"/>
        <v>41226949.914166674</v>
      </c>
      <c r="DA320" s="274">
        <f t="shared" si="65"/>
        <v>41226949.914166674</v>
      </c>
      <c r="DB320" s="274">
        <f t="shared" si="65"/>
        <v>41226949.914166674</v>
      </c>
      <c r="DC320" s="274">
        <f t="shared" si="65"/>
        <v>41226949.914166674</v>
      </c>
      <c r="DD320" s="274">
        <f t="shared" si="65"/>
        <v>41226949.914166674</v>
      </c>
      <c r="DE320" s="274">
        <f t="shared" si="65"/>
        <v>41226949.914166674</v>
      </c>
      <c r="DF320" s="274">
        <f t="shared" si="65"/>
        <v>41226949.914166674</v>
      </c>
      <c r="DG320" s="274">
        <f t="shared" si="65"/>
        <v>41226949.914166674</v>
      </c>
      <c r="DH320" s="274">
        <f t="shared" si="65"/>
        <v>41226949.914166674</v>
      </c>
      <c r="DI320" s="272">
        <f t="shared" si="65"/>
        <v>41226949.914166674</v>
      </c>
      <c r="DJ320" s="120">
        <f t="shared" si="65"/>
        <v>42070460.416666664</v>
      </c>
      <c r="DK320" s="121">
        <f t="shared" si="65"/>
        <v>42070460.416666664</v>
      </c>
      <c r="DL320" s="121">
        <f t="shared" si="65"/>
        <v>42070460.416666664</v>
      </c>
      <c r="DM320" s="121">
        <f t="shared" si="65"/>
        <v>42070460.416666664</v>
      </c>
      <c r="DN320" s="121">
        <f t="shared" si="65"/>
        <v>42070460.416666664</v>
      </c>
      <c r="DO320" s="121">
        <f t="shared" si="65"/>
        <v>42070460.416666664</v>
      </c>
      <c r="DP320" s="121">
        <f t="shared" si="65"/>
        <v>42070460.416666664</v>
      </c>
      <c r="DQ320" s="121">
        <f t="shared" si="65"/>
        <v>42070460.416666664</v>
      </c>
      <c r="DR320" s="121">
        <f t="shared" si="65"/>
        <v>42070460.416666664</v>
      </c>
      <c r="DS320" s="121">
        <f t="shared" si="65"/>
        <v>42070460.416666664</v>
      </c>
      <c r="DT320" s="121">
        <f t="shared" si="65"/>
        <v>42070460.416666664</v>
      </c>
      <c r="DU320" s="122">
        <f t="shared" si="65"/>
        <v>42070460.416666664</v>
      </c>
      <c r="DV320" s="285">
        <v>44366018.364166662</v>
      </c>
      <c r="DW320" s="285">
        <v>44366018.364166662</v>
      </c>
      <c r="DX320" s="285">
        <v>44366018.364166662</v>
      </c>
      <c r="DY320" s="285">
        <v>44366018.364166662</v>
      </c>
      <c r="DZ320" s="285">
        <v>44366018.364166662</v>
      </c>
      <c r="EA320" s="285">
        <v>44366018.364166662</v>
      </c>
      <c r="EB320" s="285">
        <v>44366018.364166662</v>
      </c>
      <c r="EC320" s="285">
        <v>44366018.364166662</v>
      </c>
      <c r="ED320" s="285">
        <v>44366018.364166662</v>
      </c>
      <c r="EE320" s="285">
        <v>44366018.364166662</v>
      </c>
      <c r="EF320" s="285">
        <v>44366018.364166662</v>
      </c>
      <c r="EG320" s="285">
        <v>44366018.364166662</v>
      </c>
      <c r="EH320" s="285">
        <v>47576508.75</v>
      </c>
      <c r="EI320" s="285">
        <v>47576508.75</v>
      </c>
      <c r="EJ320" s="285">
        <v>47576508.75</v>
      </c>
      <c r="EK320" s="285">
        <v>47576508.75</v>
      </c>
      <c r="EL320" s="285">
        <v>47576508.75</v>
      </c>
      <c r="EM320" s="285">
        <v>47576508.75</v>
      </c>
      <c r="EN320" s="285">
        <v>47576508.75</v>
      </c>
      <c r="EO320" s="285">
        <v>47576508.75</v>
      </c>
      <c r="EP320" s="285">
        <v>47576508.75</v>
      </c>
      <c r="EQ320" s="285">
        <v>47576508.75</v>
      </c>
      <c r="ER320" s="285">
        <v>47576508.75</v>
      </c>
      <c r="ES320" s="285">
        <v>47576508.75</v>
      </c>
      <c r="ET320" s="341">
        <v>45950724.162500009</v>
      </c>
      <c r="EU320" s="341">
        <v>45950724.162500009</v>
      </c>
      <c r="EV320" s="341">
        <v>45950724.162500009</v>
      </c>
      <c r="EW320" s="341">
        <v>45950724.162500009</v>
      </c>
      <c r="EX320" s="341">
        <v>45950724.162500009</v>
      </c>
      <c r="EY320" s="341">
        <v>45950724.162500009</v>
      </c>
      <c r="EZ320" s="341">
        <v>45950724.162500009</v>
      </c>
      <c r="FA320" s="341">
        <v>45950724.162500009</v>
      </c>
      <c r="FB320" s="341">
        <v>47831745.139999971</v>
      </c>
      <c r="FC320" s="341">
        <v>47831745.139999971</v>
      </c>
      <c r="FD320" s="341">
        <v>47831745.139999971</v>
      </c>
      <c r="FE320" s="341">
        <v>47831745.139999971</v>
      </c>
      <c r="FF320" s="341">
        <v>46204849.909999982</v>
      </c>
      <c r="FG320" s="341">
        <v>46206149.810000002</v>
      </c>
      <c r="FH320" s="341">
        <v>46206149.810000002</v>
      </c>
      <c r="FI320" s="341">
        <v>46206149.810000002</v>
      </c>
      <c r="FJ320" s="341">
        <v>46206149.810000002</v>
      </c>
      <c r="FK320" s="341">
        <v>46206149.810000002</v>
      </c>
      <c r="FL320" s="341">
        <v>46206149.810000002</v>
      </c>
      <c r="FM320" s="341">
        <v>46206149.810000002</v>
      </c>
      <c r="FN320" s="341">
        <v>46206149.810000002</v>
      </c>
      <c r="FO320" s="341">
        <v>47329512.010000005</v>
      </c>
      <c r="FP320" s="341">
        <v>47329512.010000005</v>
      </c>
      <c r="FQ320" s="341">
        <v>47329512.010000005</v>
      </c>
      <c r="FR320" s="341">
        <v>43744418.239999995</v>
      </c>
      <c r="FS320" s="341">
        <v>46796687.629999995</v>
      </c>
      <c r="FT320" s="341">
        <v>46377214.320000008</v>
      </c>
      <c r="FU320" s="341">
        <v>46828214.329999998</v>
      </c>
      <c r="FV320" s="341">
        <v>44861859.969999999</v>
      </c>
      <c r="FW320" s="341">
        <v>49868571.824285723</v>
      </c>
      <c r="FX320" s="341">
        <v>49868571.824285723</v>
      </c>
      <c r="FY320" s="341">
        <v>49868571.824285723</v>
      </c>
      <c r="FZ320" s="341">
        <v>49868571.824285723</v>
      </c>
      <c r="GA320" s="341">
        <v>49868571.824285723</v>
      </c>
      <c r="GB320" s="341">
        <v>49868571.824285723</v>
      </c>
      <c r="GC320" s="341">
        <v>49868571.824285723</v>
      </c>
      <c r="GE320" s="445">
        <v>577688404.92000008</v>
      </c>
    </row>
    <row r="321" spans="1:187" s="9" customFormat="1">
      <c r="A321" s="118"/>
      <c r="B321" s="118"/>
      <c r="C321" s="118">
        <v>421</v>
      </c>
      <c r="D321" s="118" t="str">
        <f t="shared" si="49"/>
        <v>421p</v>
      </c>
      <c r="E321" s="119" t="s">
        <v>234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66">+SUM(CL322:CL328)</f>
        <v>5084083.333333333</v>
      </c>
      <c r="CM321" s="121">
        <f t="shared" si="66"/>
        <v>5084083.333333333</v>
      </c>
      <c r="CN321" s="121">
        <f t="shared" si="66"/>
        <v>5084083.333333333</v>
      </c>
      <c r="CO321" s="121">
        <f t="shared" si="66"/>
        <v>5084083.333333333</v>
      </c>
      <c r="CP321" s="121">
        <f t="shared" si="66"/>
        <v>5084083.333333333</v>
      </c>
      <c r="CQ321" s="121">
        <f t="shared" si="66"/>
        <v>5084083.333333333</v>
      </c>
      <c r="CR321" s="121">
        <f t="shared" si="66"/>
        <v>5084083.333333333</v>
      </c>
      <c r="CS321" s="121">
        <f t="shared" si="66"/>
        <v>5084083.333333333</v>
      </c>
      <c r="CT321" s="121">
        <f t="shared" si="66"/>
        <v>5084083.333333333</v>
      </c>
      <c r="CU321" s="121">
        <f t="shared" si="66"/>
        <v>5084083.333333333</v>
      </c>
      <c r="CV321" s="121">
        <f t="shared" si="66"/>
        <v>5084083.333333333</v>
      </c>
      <c r="CW321" s="122">
        <f t="shared" si="66"/>
        <v>5084083.333333333</v>
      </c>
      <c r="CX321" s="271">
        <f t="shared" si="66"/>
        <v>4887083.333333333</v>
      </c>
      <c r="CY321" s="274">
        <f t="shared" ref="CY321:DI321" si="67">+SUM(CY322:CY328)</f>
        <v>4887083.333333333</v>
      </c>
      <c r="CZ321" s="274">
        <f t="shared" si="67"/>
        <v>4887083.333333333</v>
      </c>
      <c r="DA321" s="274">
        <f t="shared" si="67"/>
        <v>4887083.333333333</v>
      </c>
      <c r="DB321" s="274">
        <f t="shared" si="67"/>
        <v>4887083.333333333</v>
      </c>
      <c r="DC321" s="274">
        <f t="shared" si="67"/>
        <v>4887083.333333333</v>
      </c>
      <c r="DD321" s="274">
        <f t="shared" si="67"/>
        <v>4887083.333333333</v>
      </c>
      <c r="DE321" s="274">
        <f t="shared" si="67"/>
        <v>4887083.333333333</v>
      </c>
      <c r="DF321" s="274">
        <f t="shared" si="67"/>
        <v>4887083.333333333</v>
      </c>
      <c r="DG321" s="274">
        <f t="shared" si="67"/>
        <v>4887083.333333333</v>
      </c>
      <c r="DH321" s="274">
        <f t="shared" si="67"/>
        <v>4887083.333333333</v>
      </c>
      <c r="DI321" s="272">
        <f t="shared" si="67"/>
        <v>4887083.333333333</v>
      </c>
      <c r="DJ321" s="120">
        <f>+SUM(DJ322:DJ328)</f>
        <v>5044218.75</v>
      </c>
      <c r="DK321" s="121">
        <f t="shared" ref="DK321:DU321" si="68">+SUM(DK322:DK328)</f>
        <v>5044218.75</v>
      </c>
      <c r="DL321" s="121">
        <f t="shared" si="68"/>
        <v>5044218.75</v>
      </c>
      <c r="DM321" s="121">
        <f t="shared" si="68"/>
        <v>5044218.75</v>
      </c>
      <c r="DN321" s="121">
        <f t="shared" si="68"/>
        <v>5044218.75</v>
      </c>
      <c r="DO321" s="121">
        <f t="shared" si="68"/>
        <v>5044218.75</v>
      </c>
      <c r="DP321" s="121">
        <f t="shared" si="68"/>
        <v>5044218.75</v>
      </c>
      <c r="DQ321" s="121">
        <f t="shared" si="68"/>
        <v>5044218.75</v>
      </c>
      <c r="DR321" s="121">
        <f t="shared" si="68"/>
        <v>5044218.75</v>
      </c>
      <c r="DS321" s="121">
        <f t="shared" si="68"/>
        <v>5044218.75</v>
      </c>
      <c r="DT321" s="121">
        <f t="shared" si="68"/>
        <v>5044218.75</v>
      </c>
      <c r="DU321" s="122">
        <f t="shared" si="68"/>
        <v>5044218.75</v>
      </c>
      <c r="DV321" s="285">
        <v>6050468.75</v>
      </c>
      <c r="DW321" s="285">
        <v>6050468.75</v>
      </c>
      <c r="DX321" s="285">
        <v>6050468.75</v>
      </c>
      <c r="DY321" s="285">
        <v>6050468.75</v>
      </c>
      <c r="DZ321" s="285">
        <v>6050468.75</v>
      </c>
      <c r="EA321" s="285">
        <v>6050468.75</v>
      </c>
      <c r="EB321" s="285">
        <v>6050468.75</v>
      </c>
      <c r="EC321" s="285">
        <v>6050468.75</v>
      </c>
      <c r="ED321" s="285">
        <v>6050468.75</v>
      </c>
      <c r="EE321" s="285">
        <v>6050468.75</v>
      </c>
      <c r="EF321" s="285">
        <v>6050468.75</v>
      </c>
      <c r="EG321" s="285">
        <v>6050468.75</v>
      </c>
      <c r="EH321" s="285">
        <v>9559635.416666666</v>
      </c>
      <c r="EI321" s="285">
        <v>9559635.416666666</v>
      </c>
      <c r="EJ321" s="285">
        <v>9559635.416666666</v>
      </c>
      <c r="EK321" s="285">
        <v>9559635.416666666</v>
      </c>
      <c r="EL321" s="285">
        <v>9559635.416666666</v>
      </c>
      <c r="EM321" s="285">
        <v>9559635.416666666</v>
      </c>
      <c r="EN321" s="285">
        <v>9559635.416666666</v>
      </c>
      <c r="EO321" s="285">
        <v>9559635.416666666</v>
      </c>
      <c r="EP321" s="285">
        <v>9559635.416666666</v>
      </c>
      <c r="EQ321" s="285">
        <v>9559635.416666666</v>
      </c>
      <c r="ER321" s="285">
        <v>9559635.416666666</v>
      </c>
      <c r="ES321" s="285">
        <v>9559635.416666666</v>
      </c>
      <c r="ET321" s="341">
        <v>6651000</v>
      </c>
      <c r="EU321" s="341">
        <v>6651000</v>
      </c>
      <c r="EV321" s="341">
        <v>6651000</v>
      </c>
      <c r="EW321" s="341">
        <v>6651000</v>
      </c>
      <c r="EX321" s="341">
        <v>6651000</v>
      </c>
      <c r="EY321" s="341">
        <v>6651000</v>
      </c>
      <c r="EZ321" s="341">
        <v>6651000</v>
      </c>
      <c r="FA321" s="341">
        <v>6651000</v>
      </c>
      <c r="FB321" s="341">
        <v>7394520.9774999991</v>
      </c>
      <c r="FC321" s="341">
        <v>7394520.9774999991</v>
      </c>
      <c r="FD321" s="341">
        <v>7394520.9774999991</v>
      </c>
      <c r="FE321" s="341">
        <v>7394520.9774999991</v>
      </c>
      <c r="FF321" s="341">
        <v>6747975.0000000028</v>
      </c>
      <c r="FG321" s="341">
        <v>6749275.0000000028</v>
      </c>
      <c r="FH321" s="341">
        <v>6749275.0000000028</v>
      </c>
      <c r="FI321" s="341">
        <v>6749275.0000000028</v>
      </c>
      <c r="FJ321" s="341">
        <v>6749275.0000000028</v>
      </c>
      <c r="FK321" s="341">
        <v>6749275.0000000028</v>
      </c>
      <c r="FL321" s="341">
        <v>6749275.0000000028</v>
      </c>
      <c r="FM321" s="341">
        <v>6749275.0000000028</v>
      </c>
      <c r="FN321" s="341">
        <v>6749275.0000000028</v>
      </c>
      <c r="FO321" s="341">
        <v>6749275.0000000028</v>
      </c>
      <c r="FP321" s="341">
        <v>6749275.0000000028</v>
      </c>
      <c r="FQ321" s="341">
        <v>6749275.0000000028</v>
      </c>
      <c r="FR321" s="341">
        <v>6448137.3300000001</v>
      </c>
      <c r="FS321" s="341">
        <v>7174722.5199999996</v>
      </c>
      <c r="FT321" s="341">
        <v>6752335.3300000001</v>
      </c>
      <c r="FU321" s="341">
        <v>6378584.3399999999</v>
      </c>
      <c r="FV321" s="341">
        <v>5976072.2199999997</v>
      </c>
      <c r="FW321" s="341">
        <v>7400021.1800000006</v>
      </c>
      <c r="FX321" s="341">
        <v>7400021.1800000006</v>
      </c>
      <c r="FY321" s="341">
        <v>7400021.1800000006</v>
      </c>
      <c r="FZ321" s="341">
        <v>7400021.1800000006</v>
      </c>
      <c r="GA321" s="341">
        <v>7400021.1800000006</v>
      </c>
      <c r="GB321" s="341">
        <v>7400021.1800000006</v>
      </c>
      <c r="GC321" s="341">
        <v>7400021.1800000006</v>
      </c>
      <c r="GE321" s="445">
        <v>84529976.659999996</v>
      </c>
    </row>
    <row r="322" spans="1:187">
      <c r="C322" s="72" t="s">
        <v>94</v>
      </c>
      <c r="D322" s="72" t="str">
        <f t="shared" ref="D322:D328" si="69">+CONCATENATE(D113,"p")</f>
        <v>4211p</v>
      </c>
      <c r="E322" s="76" t="s">
        <v>236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70">
        <v>450000</v>
      </c>
      <c r="CY322" s="273">
        <v>450000</v>
      </c>
      <c r="CZ322" s="273">
        <v>450000</v>
      </c>
      <c r="DA322" s="273">
        <v>450000</v>
      </c>
      <c r="DB322" s="273">
        <v>450000</v>
      </c>
      <c r="DC322" s="273">
        <v>450000</v>
      </c>
      <c r="DD322" s="273">
        <v>450000</v>
      </c>
      <c r="DE322" s="273">
        <v>450000</v>
      </c>
      <c r="DF322" s="273">
        <v>450000</v>
      </c>
      <c r="DG322" s="273">
        <v>450000</v>
      </c>
      <c r="DH322" s="273">
        <v>450000</v>
      </c>
      <c r="DI322" s="269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FR322" s="263"/>
      <c r="FS322" s="263"/>
      <c r="FT322" s="263"/>
      <c r="FU322" s="263"/>
      <c r="FV322" s="263"/>
      <c r="FW322" s="263"/>
      <c r="FX322" s="263"/>
      <c r="FY322" s="263"/>
      <c r="FZ322" s="263"/>
      <c r="GA322" s="263"/>
      <c r="GB322" s="263"/>
      <c r="GC322" s="263"/>
      <c r="GE322" s="446">
        <v>5300000</v>
      </c>
    </row>
    <row r="323" spans="1:187">
      <c r="D323" s="72" t="str">
        <f t="shared" si="69"/>
        <v>4212p</v>
      </c>
      <c r="E323" s="76" t="s">
        <v>238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70">
        <v>693333.33333333337</v>
      </c>
      <c r="CY323" s="273">
        <v>693333.33333333337</v>
      </c>
      <c r="CZ323" s="273">
        <v>693333.33333333337</v>
      </c>
      <c r="DA323" s="273">
        <v>693333.33333333337</v>
      </c>
      <c r="DB323" s="273">
        <v>693333.33333333337</v>
      </c>
      <c r="DC323" s="273">
        <v>693333.33333333337</v>
      </c>
      <c r="DD323" s="273">
        <v>693333.33333333337</v>
      </c>
      <c r="DE323" s="273">
        <v>693333.33333333337</v>
      </c>
      <c r="DF323" s="273">
        <v>693333.33333333337</v>
      </c>
      <c r="DG323" s="273">
        <v>693333.33333333337</v>
      </c>
      <c r="DH323" s="273">
        <v>693333.33333333337</v>
      </c>
      <c r="DI323" s="269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2"/>
      <c r="EJ323" s="282"/>
      <c r="EK323" s="282"/>
      <c r="EL323" s="282"/>
      <c r="EM323" s="282"/>
      <c r="EN323" s="282"/>
      <c r="EO323" s="282"/>
      <c r="EP323" s="282"/>
      <c r="EQ323" s="282"/>
      <c r="ER323" s="282"/>
      <c r="ES323" s="282"/>
      <c r="FR323" s="263"/>
      <c r="FS323" s="263"/>
      <c r="FT323" s="263"/>
      <c r="FU323" s="263"/>
      <c r="FV323" s="263"/>
      <c r="FW323" s="263"/>
      <c r="FX323" s="263"/>
      <c r="FY323" s="263"/>
      <c r="FZ323" s="263"/>
      <c r="GA323" s="263"/>
      <c r="GB323" s="263"/>
      <c r="GC323" s="263"/>
      <c r="GE323" s="446">
        <v>5400000</v>
      </c>
    </row>
    <row r="324" spans="1:187" ht="30">
      <c r="D324" s="72" t="str">
        <f t="shared" si="69"/>
        <v>4213p</v>
      </c>
      <c r="E324" s="76" t="s">
        <v>240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70">
        <v>1416666.6666666667</v>
      </c>
      <c r="CY324" s="273">
        <v>1416666.6666666667</v>
      </c>
      <c r="CZ324" s="273">
        <v>1416666.6666666667</v>
      </c>
      <c r="DA324" s="273">
        <v>1416666.6666666667</v>
      </c>
      <c r="DB324" s="273">
        <v>1416666.6666666667</v>
      </c>
      <c r="DC324" s="273">
        <v>1416666.6666666667</v>
      </c>
      <c r="DD324" s="273">
        <v>1416666.6666666667</v>
      </c>
      <c r="DE324" s="273">
        <v>1416666.6666666667</v>
      </c>
      <c r="DF324" s="273">
        <v>1416666.6666666667</v>
      </c>
      <c r="DG324" s="273">
        <v>1416666.6666666667</v>
      </c>
      <c r="DH324" s="273">
        <v>1416666.6666666667</v>
      </c>
      <c r="DI324" s="269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2"/>
      <c r="EJ324" s="282"/>
      <c r="EK324" s="282"/>
      <c r="EL324" s="282"/>
      <c r="EM324" s="282"/>
      <c r="EN324" s="282"/>
      <c r="EO324" s="282"/>
      <c r="EP324" s="282"/>
      <c r="EQ324" s="282"/>
      <c r="ER324" s="282"/>
      <c r="ES324" s="282"/>
      <c r="FR324" s="263"/>
      <c r="FS324" s="263"/>
      <c r="FT324" s="263"/>
      <c r="FU324" s="263"/>
      <c r="FV324" s="263"/>
      <c r="FW324" s="263"/>
      <c r="FX324" s="263"/>
      <c r="FY324" s="263"/>
      <c r="FZ324" s="263"/>
      <c r="GA324" s="263"/>
      <c r="GB324" s="263"/>
      <c r="GC324" s="263"/>
      <c r="GE324" s="446">
        <v>15499999.999999998</v>
      </c>
    </row>
    <row r="325" spans="1:187">
      <c r="D325" s="72" t="str">
        <f t="shared" si="69"/>
        <v>4214p</v>
      </c>
      <c r="E325" s="76" t="s">
        <v>242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70">
        <v>1333333.3333333333</v>
      </c>
      <c r="CY325" s="273">
        <v>1333333.3333333333</v>
      </c>
      <c r="CZ325" s="273">
        <v>1333333.3333333333</v>
      </c>
      <c r="DA325" s="273">
        <v>1333333.3333333333</v>
      </c>
      <c r="DB325" s="273">
        <v>1333333.3333333333</v>
      </c>
      <c r="DC325" s="273">
        <v>1333333.3333333333</v>
      </c>
      <c r="DD325" s="273">
        <v>1333333.3333333333</v>
      </c>
      <c r="DE325" s="273">
        <v>1333333.3333333333</v>
      </c>
      <c r="DF325" s="273">
        <v>1333333.3333333333</v>
      </c>
      <c r="DG325" s="273">
        <v>1333333.3333333333</v>
      </c>
      <c r="DH325" s="273">
        <v>1333333.3333333333</v>
      </c>
      <c r="DI325" s="269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FR325" s="263"/>
      <c r="FS325" s="263"/>
      <c r="FT325" s="263"/>
      <c r="FU325" s="263"/>
      <c r="FV325" s="263"/>
      <c r="FW325" s="263"/>
      <c r="FX325" s="263"/>
      <c r="FY325" s="263"/>
      <c r="FZ325" s="263"/>
      <c r="GA325" s="263"/>
      <c r="GB325" s="263"/>
      <c r="GC325" s="263"/>
      <c r="GE325" s="446">
        <v>16599999.999999996</v>
      </c>
    </row>
    <row r="326" spans="1:187">
      <c r="D326" s="72" t="str">
        <f t="shared" si="69"/>
        <v>4215p</v>
      </c>
      <c r="E326" s="76" t="s">
        <v>244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70">
        <v>681250</v>
      </c>
      <c r="CY326" s="273">
        <v>681250</v>
      </c>
      <c r="CZ326" s="273">
        <v>681250</v>
      </c>
      <c r="DA326" s="273">
        <v>681250</v>
      </c>
      <c r="DB326" s="273">
        <v>681250</v>
      </c>
      <c r="DC326" s="273">
        <v>681250</v>
      </c>
      <c r="DD326" s="273">
        <v>681250</v>
      </c>
      <c r="DE326" s="273">
        <v>681250</v>
      </c>
      <c r="DF326" s="273">
        <v>681250</v>
      </c>
      <c r="DG326" s="273">
        <v>681250</v>
      </c>
      <c r="DH326" s="273">
        <v>681250</v>
      </c>
      <c r="DI326" s="269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2"/>
      <c r="EJ326" s="282"/>
      <c r="EK326" s="282"/>
      <c r="EL326" s="282"/>
      <c r="EM326" s="282"/>
      <c r="EN326" s="282"/>
      <c r="EO326" s="282"/>
      <c r="EP326" s="282"/>
      <c r="EQ326" s="282"/>
      <c r="ER326" s="282"/>
      <c r="ES326" s="282"/>
      <c r="FR326" s="263"/>
      <c r="FS326" s="263"/>
      <c r="FT326" s="263"/>
      <c r="FU326" s="263"/>
      <c r="FV326" s="263"/>
      <c r="FW326" s="263"/>
      <c r="FX326" s="263"/>
      <c r="FY326" s="263"/>
      <c r="FZ326" s="263"/>
      <c r="GA326" s="263"/>
      <c r="GB326" s="263"/>
      <c r="GC326" s="263"/>
      <c r="GE326" s="446">
        <v>25160000</v>
      </c>
    </row>
    <row r="327" spans="1:187" ht="30">
      <c r="D327" s="72" t="str">
        <f t="shared" si="69"/>
        <v>4216p</v>
      </c>
      <c r="E327" s="76" t="s">
        <v>246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70">
        <v>54166.666666666664</v>
      </c>
      <c r="CY327" s="273">
        <v>54166.666666666664</v>
      </c>
      <c r="CZ327" s="273">
        <v>54166.666666666664</v>
      </c>
      <c r="DA327" s="273">
        <v>54166.666666666664</v>
      </c>
      <c r="DB327" s="273">
        <v>54166.666666666664</v>
      </c>
      <c r="DC327" s="273">
        <v>54166.666666666664</v>
      </c>
      <c r="DD327" s="273">
        <v>54166.666666666664</v>
      </c>
      <c r="DE327" s="273">
        <v>54166.666666666664</v>
      </c>
      <c r="DF327" s="273">
        <v>54166.666666666664</v>
      </c>
      <c r="DG327" s="273">
        <v>54166.666666666664</v>
      </c>
      <c r="DH327" s="273">
        <v>54166.666666666664</v>
      </c>
      <c r="DI327" s="269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FR327" s="263"/>
      <c r="FS327" s="263"/>
      <c r="FT327" s="263"/>
      <c r="FU327" s="263"/>
      <c r="FV327" s="263"/>
      <c r="FW327" s="263"/>
      <c r="FX327" s="263"/>
      <c r="FY327" s="263"/>
      <c r="FZ327" s="263"/>
      <c r="GA327" s="263"/>
      <c r="GB327" s="263"/>
      <c r="GC327" s="263"/>
      <c r="GE327" s="446">
        <v>1200000</v>
      </c>
    </row>
    <row r="328" spans="1:187" ht="30">
      <c r="D328" s="72" t="str">
        <f t="shared" si="69"/>
        <v>4217p</v>
      </c>
      <c r="E328" s="76" t="s">
        <v>248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70">
        <v>258333.33333333334</v>
      </c>
      <c r="CY328" s="273">
        <v>258333.33333333334</v>
      </c>
      <c r="CZ328" s="273">
        <v>258333.33333333334</v>
      </c>
      <c r="DA328" s="273">
        <v>258333.33333333334</v>
      </c>
      <c r="DB328" s="273">
        <v>258333.33333333334</v>
      </c>
      <c r="DC328" s="273">
        <v>258333.33333333334</v>
      </c>
      <c r="DD328" s="273">
        <v>258333.33333333334</v>
      </c>
      <c r="DE328" s="273">
        <v>258333.33333333334</v>
      </c>
      <c r="DF328" s="273">
        <v>258333.33333333334</v>
      </c>
      <c r="DG328" s="273">
        <v>258333.33333333334</v>
      </c>
      <c r="DH328" s="273">
        <v>258333.33333333334</v>
      </c>
      <c r="DI328" s="269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2"/>
      <c r="EJ328" s="282"/>
      <c r="EK328" s="282"/>
      <c r="EL328" s="282"/>
      <c r="EM328" s="282"/>
      <c r="EN328" s="282"/>
      <c r="EO328" s="282"/>
      <c r="EP328" s="282"/>
      <c r="EQ328" s="282"/>
      <c r="ER328" s="282"/>
      <c r="ES328" s="282"/>
      <c r="FR328" s="263"/>
      <c r="FS328" s="263"/>
      <c r="FT328" s="263"/>
      <c r="FU328" s="263"/>
      <c r="FV328" s="263"/>
      <c r="FW328" s="263"/>
      <c r="FX328" s="263"/>
      <c r="FY328" s="263"/>
      <c r="FZ328" s="263"/>
      <c r="GA328" s="263"/>
      <c r="GB328" s="263"/>
      <c r="GC328" s="263"/>
      <c r="GE328" s="446">
        <v>4220000</v>
      </c>
    </row>
    <row r="329" spans="1:187" s="368" customFormat="1" ht="30">
      <c r="A329" s="72"/>
      <c r="B329" s="72"/>
      <c r="C329" s="72"/>
      <c r="D329" s="72" t="s">
        <v>796</v>
      </c>
      <c r="E329" s="76" t="s">
        <v>721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70"/>
      <c r="CY329" s="273"/>
      <c r="CZ329" s="273"/>
      <c r="DA329" s="273"/>
      <c r="DB329" s="273"/>
      <c r="DC329" s="273"/>
      <c r="DD329" s="273"/>
      <c r="DE329" s="273"/>
      <c r="DF329" s="273"/>
      <c r="DG329" s="273"/>
      <c r="DH329" s="273"/>
      <c r="DI329" s="269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FR329" s="263"/>
      <c r="FS329" s="263"/>
      <c r="FT329" s="263"/>
      <c r="FU329" s="263"/>
      <c r="FV329" s="263"/>
      <c r="FW329" s="263"/>
      <c r="FX329" s="263"/>
      <c r="FY329" s="263"/>
      <c r="FZ329" s="263"/>
      <c r="GA329" s="263"/>
      <c r="GB329" s="263"/>
      <c r="GC329" s="263"/>
      <c r="GE329" s="446">
        <v>9000000</v>
      </c>
    </row>
    <row r="330" spans="1:187" s="9" customFormat="1">
      <c r="A330" s="118"/>
      <c r="B330" s="118"/>
      <c r="C330" s="118">
        <v>422</v>
      </c>
      <c r="D330" s="118" t="str">
        <f t="shared" ref="D330:D361" si="70">+CONCATENATE(D121,"p")</f>
        <v>422p</v>
      </c>
      <c r="E330" s="119" t="s">
        <v>250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71">+SUM(CL331:CL335)</f>
        <v>1280004.1666666665</v>
      </c>
      <c r="CM330" s="121">
        <f t="shared" si="71"/>
        <v>1280004.1666666665</v>
      </c>
      <c r="CN330" s="121">
        <f t="shared" si="71"/>
        <v>1280004.1666666665</v>
      </c>
      <c r="CO330" s="121">
        <f t="shared" si="71"/>
        <v>1280004.1666666665</v>
      </c>
      <c r="CP330" s="121">
        <f t="shared" si="71"/>
        <v>1280004.1666666665</v>
      </c>
      <c r="CQ330" s="121">
        <f t="shared" si="71"/>
        <v>1280004.1666666665</v>
      </c>
      <c r="CR330" s="121">
        <f t="shared" si="71"/>
        <v>1280004.1666666665</v>
      </c>
      <c r="CS330" s="121">
        <f t="shared" si="71"/>
        <v>1280004.1666666665</v>
      </c>
      <c r="CT330" s="121">
        <f t="shared" si="71"/>
        <v>1280004.1666666665</v>
      </c>
      <c r="CU330" s="121">
        <f t="shared" si="71"/>
        <v>1280004.1666666665</v>
      </c>
      <c r="CV330" s="121">
        <f t="shared" si="71"/>
        <v>1280004.1666666665</v>
      </c>
      <c r="CW330" s="122">
        <f t="shared" si="71"/>
        <v>1280004.1666666665</v>
      </c>
      <c r="CX330" s="271">
        <f t="shared" si="71"/>
        <v>1438177</v>
      </c>
      <c r="CY330" s="274">
        <f t="shared" ref="CY330:DI330" si="72">+SUM(CY331:CY335)</f>
        <v>1438177</v>
      </c>
      <c r="CZ330" s="274">
        <f t="shared" si="72"/>
        <v>1438177</v>
      </c>
      <c r="DA330" s="274">
        <f t="shared" si="72"/>
        <v>1438177</v>
      </c>
      <c r="DB330" s="274">
        <f t="shared" si="72"/>
        <v>1438177</v>
      </c>
      <c r="DC330" s="274">
        <f t="shared" si="72"/>
        <v>1438177</v>
      </c>
      <c r="DD330" s="274">
        <f t="shared" si="72"/>
        <v>1438177</v>
      </c>
      <c r="DE330" s="274">
        <f t="shared" si="72"/>
        <v>1438177</v>
      </c>
      <c r="DF330" s="274">
        <f t="shared" si="72"/>
        <v>1438177</v>
      </c>
      <c r="DG330" s="274">
        <f t="shared" si="72"/>
        <v>1438177</v>
      </c>
      <c r="DH330" s="274">
        <f t="shared" si="72"/>
        <v>1438177</v>
      </c>
      <c r="DI330" s="272">
        <f t="shared" si="72"/>
        <v>1438177</v>
      </c>
      <c r="DJ330" s="120">
        <f>+SUM(DJ331:DJ335)</f>
        <v>1620000</v>
      </c>
      <c r="DK330" s="121">
        <f t="shared" ref="DK330:DU330" si="73">+SUM(DK331:DK335)</f>
        <v>1620000</v>
      </c>
      <c r="DL330" s="121">
        <f t="shared" si="73"/>
        <v>1620000</v>
      </c>
      <c r="DM330" s="121">
        <f t="shared" si="73"/>
        <v>1620000</v>
      </c>
      <c r="DN330" s="121">
        <f t="shared" si="73"/>
        <v>1620000</v>
      </c>
      <c r="DO330" s="121">
        <f t="shared" si="73"/>
        <v>1620000</v>
      </c>
      <c r="DP330" s="121">
        <f t="shared" si="73"/>
        <v>1620000</v>
      </c>
      <c r="DQ330" s="121">
        <f t="shared" si="73"/>
        <v>1620000</v>
      </c>
      <c r="DR330" s="121">
        <f t="shared" si="73"/>
        <v>1620000</v>
      </c>
      <c r="DS330" s="121">
        <f t="shared" si="73"/>
        <v>1620000</v>
      </c>
      <c r="DT330" s="121">
        <f t="shared" si="73"/>
        <v>1620000</v>
      </c>
      <c r="DU330" s="122">
        <f t="shared" si="73"/>
        <v>1620000</v>
      </c>
      <c r="DV330" s="285">
        <v>1900841.6666666667</v>
      </c>
      <c r="DW330" s="285">
        <v>1900841.6666666667</v>
      </c>
      <c r="DX330" s="285">
        <v>1900841.6666666667</v>
      </c>
      <c r="DY330" s="285">
        <v>1900841.6666666667</v>
      </c>
      <c r="DZ330" s="285">
        <v>1900841.6666666667</v>
      </c>
      <c r="EA330" s="285">
        <v>1900841.6666666667</v>
      </c>
      <c r="EB330" s="285">
        <v>1900841.6666666667</v>
      </c>
      <c r="EC330" s="285">
        <v>1900841.6666666667</v>
      </c>
      <c r="ED330" s="285">
        <v>1900841.6666666667</v>
      </c>
      <c r="EE330" s="285">
        <v>1900841.6666666667</v>
      </c>
      <c r="EF330" s="285">
        <v>1900841.6666666667</v>
      </c>
      <c r="EG330" s="285">
        <v>1900841.6666666667</v>
      </c>
      <c r="EH330" s="285">
        <v>1716373.3333333333</v>
      </c>
      <c r="EI330" s="285">
        <v>1716373.3333333333</v>
      </c>
      <c r="EJ330" s="285">
        <v>1716373.3333333333</v>
      </c>
      <c r="EK330" s="285">
        <v>1716373.3333333333</v>
      </c>
      <c r="EL330" s="285">
        <v>1716373.3333333333</v>
      </c>
      <c r="EM330" s="285">
        <v>1716373.3333333333</v>
      </c>
      <c r="EN330" s="285">
        <v>1716373.3333333333</v>
      </c>
      <c r="EO330" s="285">
        <v>1716373.3333333333</v>
      </c>
      <c r="EP330" s="285">
        <v>1716373.3333333333</v>
      </c>
      <c r="EQ330" s="285">
        <v>1716373.3333333333</v>
      </c>
      <c r="ER330" s="285">
        <v>1716373.3333333333</v>
      </c>
      <c r="ES330" s="285">
        <v>1716373.3333333333</v>
      </c>
      <c r="ET330" s="341">
        <v>1699899.96</v>
      </c>
      <c r="EU330" s="341">
        <v>1699899.96</v>
      </c>
      <c r="EV330" s="341">
        <v>1699899.96</v>
      </c>
      <c r="EW330" s="341">
        <v>1699899.96</v>
      </c>
      <c r="EX330" s="341">
        <v>1699899.96</v>
      </c>
      <c r="EY330" s="341">
        <v>1699899.96</v>
      </c>
      <c r="EZ330" s="341">
        <v>1699899.96</v>
      </c>
      <c r="FA330" s="341">
        <v>1699899.96</v>
      </c>
      <c r="FB330" s="341">
        <v>924899.9599999981</v>
      </c>
      <c r="FC330" s="341">
        <v>924899.9599999981</v>
      </c>
      <c r="FD330" s="341">
        <v>924899.9599999981</v>
      </c>
      <c r="FE330" s="341">
        <v>924899.9599999981</v>
      </c>
      <c r="FF330" s="341">
        <v>1236031.8000000014</v>
      </c>
      <c r="FG330" s="341">
        <v>1236031.8699999999</v>
      </c>
      <c r="FH330" s="341">
        <v>1236031.8699999999</v>
      </c>
      <c r="FI330" s="341">
        <v>1236031.8699999999</v>
      </c>
      <c r="FJ330" s="341">
        <v>1236031.8699999999</v>
      </c>
      <c r="FK330" s="341">
        <v>1236031.8699999999</v>
      </c>
      <c r="FL330" s="341">
        <v>1236031.8699999999</v>
      </c>
      <c r="FM330" s="341">
        <v>1236031.8699999999</v>
      </c>
      <c r="FN330" s="341">
        <v>1236031.8699999999</v>
      </c>
      <c r="FO330" s="341">
        <v>2359394.0699999998</v>
      </c>
      <c r="FP330" s="341">
        <v>2359394.0699999998</v>
      </c>
      <c r="FQ330" s="341">
        <v>2359394.0699999998</v>
      </c>
      <c r="FR330" s="341">
        <v>54255.6</v>
      </c>
      <c r="FS330" s="341">
        <v>1607182</v>
      </c>
      <c r="FT330" s="341">
        <v>1602703.45</v>
      </c>
      <c r="FU330" s="341">
        <v>1448885.74</v>
      </c>
      <c r="FV330" s="341">
        <v>1413828.93</v>
      </c>
      <c r="FW330" s="341">
        <v>2033020.7142857143</v>
      </c>
      <c r="FX330" s="341">
        <v>2033020.7142857143</v>
      </c>
      <c r="FY330" s="341">
        <v>2033020.7142857143</v>
      </c>
      <c r="FZ330" s="341">
        <v>2033020.7142857143</v>
      </c>
      <c r="GA330" s="341">
        <v>2033020.7142857143</v>
      </c>
      <c r="GB330" s="341">
        <v>2033020.7142857143</v>
      </c>
      <c r="GC330" s="341">
        <v>2033020.7142857143</v>
      </c>
      <c r="GE330" s="445">
        <v>20358009.890000001</v>
      </c>
    </row>
    <row r="331" spans="1:187">
      <c r="D331" s="72" t="str">
        <f t="shared" si="70"/>
        <v>4221p</v>
      </c>
      <c r="E331" s="76" t="s">
        <v>252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70">
        <v>0</v>
      </c>
      <c r="CY331" s="273">
        <v>0</v>
      </c>
      <c r="CZ331" s="273">
        <v>0</v>
      </c>
      <c r="DA331" s="273">
        <v>0</v>
      </c>
      <c r="DB331" s="273">
        <v>0</v>
      </c>
      <c r="DC331" s="273">
        <v>0</v>
      </c>
      <c r="DD331" s="273">
        <v>0</v>
      </c>
      <c r="DE331" s="273">
        <v>0</v>
      </c>
      <c r="DF331" s="273">
        <v>0</v>
      </c>
      <c r="DG331" s="273">
        <v>0</v>
      </c>
      <c r="DH331" s="273">
        <v>0</v>
      </c>
      <c r="DI331" s="269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2"/>
      <c r="EJ331" s="282"/>
      <c r="EK331" s="282"/>
      <c r="EL331" s="282"/>
      <c r="EM331" s="282"/>
      <c r="EN331" s="282"/>
      <c r="EO331" s="282"/>
      <c r="EP331" s="282"/>
      <c r="EQ331" s="282"/>
      <c r="ER331" s="282"/>
      <c r="ES331" s="282"/>
      <c r="FR331" s="263"/>
      <c r="FS331" s="263"/>
      <c r="FT331" s="263"/>
      <c r="FU331" s="263"/>
      <c r="FV331" s="263"/>
      <c r="FW331" s="263"/>
      <c r="FX331" s="263"/>
      <c r="FY331" s="263"/>
      <c r="FZ331" s="263"/>
      <c r="GA331" s="263"/>
      <c r="GB331" s="263"/>
      <c r="GC331" s="263"/>
      <c r="GE331" s="446">
        <v>849999.99999999988</v>
      </c>
    </row>
    <row r="332" spans="1:187" ht="30">
      <c r="D332" s="72" t="str">
        <f t="shared" si="70"/>
        <v>4222p</v>
      </c>
      <c r="E332" s="76" t="s">
        <v>254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70">
        <v>606785.68544768298</v>
      </c>
      <c r="CY332" s="273">
        <v>606785.68544768298</v>
      </c>
      <c r="CZ332" s="273">
        <v>606785.68544768298</v>
      </c>
      <c r="DA332" s="273">
        <v>606785.68544768298</v>
      </c>
      <c r="DB332" s="273">
        <v>606785.68544768298</v>
      </c>
      <c r="DC332" s="273">
        <v>606785.68544768298</v>
      </c>
      <c r="DD332" s="273">
        <v>606785.68544768298</v>
      </c>
      <c r="DE332" s="273">
        <v>606785.68544768298</v>
      </c>
      <c r="DF332" s="273">
        <v>606785.68544768298</v>
      </c>
      <c r="DG332" s="273">
        <v>606785.68544768298</v>
      </c>
      <c r="DH332" s="273">
        <v>606785.68544768298</v>
      </c>
      <c r="DI332" s="269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2"/>
      <c r="EJ332" s="282"/>
      <c r="EK332" s="282"/>
      <c r="EL332" s="282"/>
      <c r="EM332" s="282"/>
      <c r="EN332" s="282"/>
      <c r="EO332" s="282"/>
      <c r="EP332" s="282"/>
      <c r="EQ332" s="282"/>
      <c r="ER332" s="282"/>
      <c r="ES332" s="282"/>
      <c r="FR332" s="263"/>
      <c r="FS332" s="263"/>
      <c r="FT332" s="263"/>
      <c r="FU332" s="263"/>
      <c r="FV332" s="263"/>
      <c r="FW332" s="263"/>
      <c r="FX332" s="263"/>
      <c r="FY332" s="263"/>
      <c r="FZ332" s="263"/>
      <c r="GA332" s="263"/>
      <c r="GB332" s="263"/>
      <c r="GC332" s="263"/>
      <c r="GE332" s="446">
        <v>2380224.17</v>
      </c>
    </row>
    <row r="333" spans="1:187">
      <c r="D333" s="72" t="str">
        <f t="shared" si="70"/>
        <v>4223p</v>
      </c>
      <c r="E333" s="76" t="s">
        <v>256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70">
        <v>0</v>
      </c>
      <c r="CY333" s="273">
        <v>0</v>
      </c>
      <c r="CZ333" s="273">
        <v>0</v>
      </c>
      <c r="DA333" s="273">
        <v>0</v>
      </c>
      <c r="DB333" s="273">
        <v>0</v>
      </c>
      <c r="DC333" s="273">
        <v>0</v>
      </c>
      <c r="DD333" s="273">
        <v>0</v>
      </c>
      <c r="DE333" s="273">
        <v>0</v>
      </c>
      <c r="DF333" s="273">
        <v>0</v>
      </c>
      <c r="DG333" s="273">
        <v>0</v>
      </c>
      <c r="DH333" s="273">
        <v>0</v>
      </c>
      <c r="DI333" s="269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2"/>
      <c r="EJ333" s="282"/>
      <c r="EK333" s="282"/>
      <c r="EL333" s="282"/>
      <c r="EM333" s="282"/>
      <c r="EN333" s="282"/>
      <c r="EO333" s="282"/>
      <c r="EP333" s="282"/>
      <c r="EQ333" s="282"/>
      <c r="ER333" s="282"/>
      <c r="ES333" s="282"/>
      <c r="FR333" s="263"/>
      <c r="FS333" s="263"/>
      <c r="FT333" s="263"/>
      <c r="FU333" s="263"/>
      <c r="FV333" s="263"/>
      <c r="FW333" s="263"/>
      <c r="FX333" s="263"/>
      <c r="FY333" s="263"/>
      <c r="FZ333" s="263"/>
      <c r="GA333" s="263"/>
      <c r="GB333" s="263"/>
      <c r="GC333" s="263"/>
      <c r="GE333" s="446">
        <v>0</v>
      </c>
    </row>
    <row r="334" spans="1:187">
      <c r="D334" s="72" t="str">
        <f t="shared" si="70"/>
        <v>4224p</v>
      </c>
      <c r="E334" s="76" t="s">
        <v>258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70">
        <v>831391.31455231691</v>
      </c>
      <c r="CY334" s="273">
        <v>831391.31455231691</v>
      </c>
      <c r="CZ334" s="273">
        <v>831391.31455231691</v>
      </c>
      <c r="DA334" s="273">
        <v>831391.31455231691</v>
      </c>
      <c r="DB334" s="273">
        <v>831391.31455231691</v>
      </c>
      <c r="DC334" s="273">
        <v>831391.31455231691</v>
      </c>
      <c r="DD334" s="273">
        <v>831391.31455231691</v>
      </c>
      <c r="DE334" s="273">
        <v>831391.31455231691</v>
      </c>
      <c r="DF334" s="273">
        <v>831391.31455231691</v>
      </c>
      <c r="DG334" s="273">
        <v>831391.31455231691</v>
      </c>
      <c r="DH334" s="273">
        <v>831391.31455231691</v>
      </c>
      <c r="DI334" s="269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2"/>
      <c r="EJ334" s="282"/>
      <c r="EK334" s="282"/>
      <c r="EL334" s="282"/>
      <c r="EM334" s="282"/>
      <c r="EN334" s="282"/>
      <c r="EO334" s="282"/>
      <c r="EP334" s="282"/>
      <c r="EQ334" s="282"/>
      <c r="ER334" s="282"/>
      <c r="ES334" s="282"/>
      <c r="FR334" s="263"/>
      <c r="FS334" s="263"/>
      <c r="FT334" s="263"/>
      <c r="FU334" s="263"/>
      <c r="FV334" s="263"/>
      <c r="FW334" s="263"/>
      <c r="FX334" s="263"/>
      <c r="FY334" s="263"/>
      <c r="FZ334" s="263"/>
      <c r="GA334" s="263"/>
      <c r="GB334" s="263"/>
      <c r="GC334" s="263"/>
      <c r="GE334" s="446">
        <v>19000000.000000004</v>
      </c>
    </row>
    <row r="335" spans="1:187">
      <c r="D335" s="72" t="str">
        <f t="shared" si="70"/>
        <v>4225p</v>
      </c>
      <c r="E335" s="76" t="s">
        <v>230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70">
        <v>0</v>
      </c>
      <c r="CY335" s="273">
        <v>0</v>
      </c>
      <c r="CZ335" s="273">
        <v>0</v>
      </c>
      <c r="DA335" s="273">
        <v>0</v>
      </c>
      <c r="DB335" s="273">
        <v>0</v>
      </c>
      <c r="DC335" s="273">
        <v>0</v>
      </c>
      <c r="DD335" s="273">
        <v>0</v>
      </c>
      <c r="DE335" s="273">
        <v>0</v>
      </c>
      <c r="DF335" s="273">
        <v>0</v>
      </c>
      <c r="DG335" s="273">
        <v>0</v>
      </c>
      <c r="DH335" s="273">
        <v>0</v>
      </c>
      <c r="DI335" s="269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2"/>
      <c r="EJ335" s="282"/>
      <c r="EK335" s="282"/>
      <c r="EL335" s="282"/>
      <c r="EM335" s="282"/>
      <c r="EN335" s="282"/>
      <c r="EO335" s="282"/>
      <c r="EP335" s="282"/>
      <c r="EQ335" s="282"/>
      <c r="ER335" s="282"/>
      <c r="ES335" s="282"/>
      <c r="FR335" s="263"/>
      <c r="FS335" s="263"/>
      <c r="FT335" s="263"/>
      <c r="FU335" s="263"/>
      <c r="FV335" s="263"/>
      <c r="FW335" s="263"/>
      <c r="FX335" s="263"/>
      <c r="FY335" s="263"/>
      <c r="FZ335" s="263"/>
      <c r="GA335" s="263"/>
      <c r="GB335" s="263"/>
      <c r="GC335" s="263"/>
      <c r="GE335" s="446">
        <v>250000.00000000006</v>
      </c>
    </row>
    <row r="336" spans="1:187" s="9" customFormat="1" ht="30">
      <c r="A336" s="118"/>
      <c r="B336" s="118"/>
      <c r="C336" s="118">
        <v>423</v>
      </c>
      <c r="D336" s="118" t="str">
        <f t="shared" si="70"/>
        <v>423p</v>
      </c>
      <c r="E336" s="119" t="s">
        <v>261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74">+SUM(CL337:CL343)</f>
        <v>33408639.758333333</v>
      </c>
      <c r="CM336" s="121">
        <f t="shared" si="74"/>
        <v>33408639.758333333</v>
      </c>
      <c r="CN336" s="121">
        <f t="shared" si="74"/>
        <v>33408639.758333333</v>
      </c>
      <c r="CO336" s="121">
        <f t="shared" si="74"/>
        <v>33408639.758333333</v>
      </c>
      <c r="CP336" s="121">
        <f t="shared" si="74"/>
        <v>33408639.758333333</v>
      </c>
      <c r="CQ336" s="121">
        <f t="shared" si="74"/>
        <v>33408639.758333333</v>
      </c>
      <c r="CR336" s="121">
        <f t="shared" si="74"/>
        <v>33408639.758333333</v>
      </c>
      <c r="CS336" s="121">
        <f t="shared" si="74"/>
        <v>33408639.758333333</v>
      </c>
      <c r="CT336" s="121">
        <f t="shared" si="74"/>
        <v>33408639.758333333</v>
      </c>
      <c r="CU336" s="121">
        <f t="shared" si="74"/>
        <v>33408639.758333333</v>
      </c>
      <c r="CV336" s="121">
        <f t="shared" si="74"/>
        <v>33408639.758333333</v>
      </c>
      <c r="CW336" s="122">
        <f t="shared" si="74"/>
        <v>33408639.758333333</v>
      </c>
      <c r="CX336" s="271">
        <f t="shared" si="74"/>
        <v>33110022.91416667</v>
      </c>
      <c r="CY336" s="274">
        <f t="shared" ref="CY336:DI336" si="75">+SUM(CY337:CY343)</f>
        <v>33110022.91416667</v>
      </c>
      <c r="CZ336" s="274">
        <f t="shared" si="75"/>
        <v>33110022.91416667</v>
      </c>
      <c r="DA336" s="274">
        <f t="shared" si="75"/>
        <v>33110022.91416667</v>
      </c>
      <c r="DB336" s="274">
        <f t="shared" si="75"/>
        <v>33110022.91416667</v>
      </c>
      <c r="DC336" s="274">
        <f t="shared" si="75"/>
        <v>33110022.91416667</v>
      </c>
      <c r="DD336" s="274">
        <f t="shared" si="75"/>
        <v>33110022.91416667</v>
      </c>
      <c r="DE336" s="274">
        <f t="shared" si="75"/>
        <v>33110022.91416667</v>
      </c>
      <c r="DF336" s="274">
        <f t="shared" si="75"/>
        <v>33110022.91416667</v>
      </c>
      <c r="DG336" s="274">
        <f t="shared" si="75"/>
        <v>33110022.91416667</v>
      </c>
      <c r="DH336" s="274">
        <f t="shared" si="75"/>
        <v>33110022.91416667</v>
      </c>
      <c r="DI336" s="272">
        <f t="shared" si="75"/>
        <v>33110022.91416667</v>
      </c>
      <c r="DJ336" s="120">
        <f>+SUM(DJ337:DJ343)</f>
        <v>33537908.333333332</v>
      </c>
      <c r="DK336" s="121">
        <f t="shared" ref="DK336:DU336" si="76">+SUM(DK337:DK343)</f>
        <v>33537908.333333332</v>
      </c>
      <c r="DL336" s="121">
        <f t="shared" si="76"/>
        <v>33537908.333333332</v>
      </c>
      <c r="DM336" s="121">
        <f t="shared" si="76"/>
        <v>33537908.333333332</v>
      </c>
      <c r="DN336" s="121">
        <f t="shared" si="76"/>
        <v>33537908.333333332</v>
      </c>
      <c r="DO336" s="121">
        <f t="shared" si="76"/>
        <v>33537908.333333332</v>
      </c>
      <c r="DP336" s="121">
        <f t="shared" si="76"/>
        <v>33537908.333333332</v>
      </c>
      <c r="DQ336" s="121">
        <f t="shared" si="76"/>
        <v>33537908.333333332</v>
      </c>
      <c r="DR336" s="121">
        <f t="shared" si="76"/>
        <v>33537908.333333332</v>
      </c>
      <c r="DS336" s="121">
        <f t="shared" si="76"/>
        <v>33537908.333333332</v>
      </c>
      <c r="DT336" s="121">
        <f t="shared" si="76"/>
        <v>33537908.333333332</v>
      </c>
      <c r="DU336" s="122">
        <f t="shared" si="76"/>
        <v>33537908.333333332</v>
      </c>
      <c r="DV336" s="291">
        <v>34500752.947499998</v>
      </c>
      <c r="DW336" s="291">
        <v>34500752.947499998</v>
      </c>
      <c r="DX336" s="291">
        <v>34500752.947499998</v>
      </c>
      <c r="DY336" s="291">
        <v>34500752.947499998</v>
      </c>
      <c r="DZ336" s="291">
        <v>34500752.947499998</v>
      </c>
      <c r="EA336" s="291">
        <v>34500752.947499998</v>
      </c>
      <c r="EB336" s="291">
        <v>34500752.947499998</v>
      </c>
      <c r="EC336" s="291">
        <v>34500752.947499998</v>
      </c>
      <c r="ED336" s="291">
        <v>34500752.947499998</v>
      </c>
      <c r="EE336" s="291">
        <v>34500752.947499998</v>
      </c>
      <c r="EF336" s="291">
        <v>34500752.947499998</v>
      </c>
      <c r="EG336" s="291">
        <v>34500752.947499998</v>
      </c>
      <c r="EH336" s="291">
        <v>34262500</v>
      </c>
      <c r="EI336" s="291">
        <v>34262500</v>
      </c>
      <c r="EJ336" s="291">
        <v>34262500</v>
      </c>
      <c r="EK336" s="291">
        <v>34262500</v>
      </c>
      <c r="EL336" s="291">
        <v>34262500</v>
      </c>
      <c r="EM336" s="291">
        <v>34262500</v>
      </c>
      <c r="EN336" s="291">
        <v>34262500</v>
      </c>
      <c r="EO336" s="291">
        <v>34262500</v>
      </c>
      <c r="EP336" s="291">
        <v>34262500</v>
      </c>
      <c r="EQ336" s="291">
        <v>34262500</v>
      </c>
      <c r="ER336" s="291">
        <v>34262500</v>
      </c>
      <c r="ES336" s="291">
        <v>34262500</v>
      </c>
      <c r="ET336" s="341">
        <v>35472732.535833336</v>
      </c>
      <c r="EU336" s="341">
        <v>35472732.535833336</v>
      </c>
      <c r="EV336" s="341">
        <v>35472732.535833336</v>
      </c>
      <c r="EW336" s="341">
        <v>35472732.535833336</v>
      </c>
      <c r="EX336" s="341">
        <v>35472732.535833336</v>
      </c>
      <c r="EY336" s="341">
        <v>35472732.535833336</v>
      </c>
      <c r="EZ336" s="341">
        <v>35472732.535833336</v>
      </c>
      <c r="FA336" s="341">
        <v>35472732.535833336</v>
      </c>
      <c r="FB336" s="341">
        <v>35472732.535833336</v>
      </c>
      <c r="FC336" s="341">
        <v>35472732.535833336</v>
      </c>
      <c r="FD336" s="341">
        <v>35472732.535833336</v>
      </c>
      <c r="FE336" s="341">
        <v>35472732.535833336</v>
      </c>
      <c r="FF336" s="341">
        <v>35752084.619999975</v>
      </c>
      <c r="FG336" s="341">
        <v>35752084.530000001</v>
      </c>
      <c r="FH336" s="341">
        <v>35752084.530000001</v>
      </c>
      <c r="FI336" s="341">
        <v>35752084.530000001</v>
      </c>
      <c r="FJ336" s="341">
        <v>35752084.530000001</v>
      </c>
      <c r="FK336" s="341">
        <v>35752084.530000001</v>
      </c>
      <c r="FL336" s="341">
        <v>35752084.530000001</v>
      </c>
      <c r="FM336" s="341">
        <v>35752084.530000001</v>
      </c>
      <c r="FN336" s="341">
        <v>35752084.530000001</v>
      </c>
      <c r="FO336" s="341">
        <v>35752084.530000001</v>
      </c>
      <c r="FP336" s="341">
        <v>35752084.530000001</v>
      </c>
      <c r="FQ336" s="341">
        <v>35752084.530000001</v>
      </c>
      <c r="FR336" s="341">
        <v>34875207.159999996</v>
      </c>
      <c r="FS336" s="341">
        <v>35344644.090000004</v>
      </c>
      <c r="FT336" s="341">
        <v>35520020</v>
      </c>
      <c r="FU336" s="341">
        <v>36212765.539999999</v>
      </c>
      <c r="FV336" s="341">
        <v>35322836.950000003</v>
      </c>
      <c r="FW336" s="341">
        <v>37842845.828571431</v>
      </c>
      <c r="FX336" s="341">
        <v>37842845.828571431</v>
      </c>
      <c r="FY336" s="341">
        <v>37842845.828571431</v>
      </c>
      <c r="FZ336" s="341">
        <v>37842845.828571431</v>
      </c>
      <c r="GA336" s="341">
        <v>37842845.828571431</v>
      </c>
      <c r="GB336" s="341">
        <v>37842845.828571431</v>
      </c>
      <c r="GC336" s="341">
        <v>37842845.828571431</v>
      </c>
      <c r="GE336" s="445">
        <v>442175420.5800001</v>
      </c>
    </row>
    <row r="337" spans="1:187">
      <c r="D337" s="72" t="str">
        <f t="shared" si="70"/>
        <v>4231p</v>
      </c>
      <c r="E337" s="76" t="s">
        <v>263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70">
        <v>18679724.210000001</v>
      </c>
      <c r="CY337" s="273">
        <v>18679724.210000001</v>
      </c>
      <c r="CZ337" s="273">
        <v>18679724.210000001</v>
      </c>
      <c r="DA337" s="273">
        <v>18679724.210000001</v>
      </c>
      <c r="DB337" s="273">
        <v>18679724.210000001</v>
      </c>
      <c r="DC337" s="273">
        <v>18679724.210000001</v>
      </c>
      <c r="DD337" s="273">
        <v>18679724.210000001</v>
      </c>
      <c r="DE337" s="273">
        <v>18679724.210000001</v>
      </c>
      <c r="DF337" s="273">
        <v>18679724.210000001</v>
      </c>
      <c r="DG337" s="273">
        <v>18679724.210000001</v>
      </c>
      <c r="DH337" s="273">
        <v>18679724.210000001</v>
      </c>
      <c r="DI337" s="269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2"/>
      <c r="EJ337" s="282"/>
      <c r="EK337" s="282"/>
      <c r="EL337" s="282"/>
      <c r="EM337" s="282"/>
      <c r="EN337" s="282"/>
      <c r="EO337" s="282"/>
      <c r="EP337" s="282"/>
      <c r="EQ337" s="282"/>
      <c r="ER337" s="282"/>
      <c r="ES337" s="282"/>
      <c r="FR337" s="263"/>
      <c r="FS337" s="263"/>
      <c r="FT337" s="263"/>
      <c r="FU337" s="263"/>
      <c r="FV337" s="263"/>
      <c r="FW337" s="263"/>
      <c r="FX337" s="263"/>
      <c r="FY337" s="263"/>
      <c r="FZ337" s="263"/>
      <c r="GA337" s="263"/>
      <c r="GB337" s="263"/>
      <c r="GC337" s="263"/>
      <c r="GE337" s="446">
        <v>261503507.02000007</v>
      </c>
    </row>
    <row r="338" spans="1:187">
      <c r="D338" s="72" t="str">
        <f t="shared" si="70"/>
        <v>4232p</v>
      </c>
      <c r="E338" s="76" t="s">
        <v>265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70">
        <v>6037116.8783333339</v>
      </c>
      <c r="CY338" s="273">
        <v>6037116.8783333339</v>
      </c>
      <c r="CZ338" s="273">
        <v>6037116.8783333339</v>
      </c>
      <c r="DA338" s="273">
        <v>6037116.8783333339</v>
      </c>
      <c r="DB338" s="273">
        <v>6037116.8783333339</v>
      </c>
      <c r="DC338" s="273">
        <v>6037116.8783333339</v>
      </c>
      <c r="DD338" s="273">
        <v>6037116.8783333339</v>
      </c>
      <c r="DE338" s="273">
        <v>6037116.8783333339</v>
      </c>
      <c r="DF338" s="273">
        <v>6037116.8783333339</v>
      </c>
      <c r="DG338" s="273">
        <v>6037116.8783333339</v>
      </c>
      <c r="DH338" s="273">
        <v>6037116.8783333339</v>
      </c>
      <c r="DI338" s="269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2"/>
      <c r="EJ338" s="282"/>
      <c r="EK338" s="282"/>
      <c r="EL338" s="282"/>
      <c r="EM338" s="282"/>
      <c r="EN338" s="282"/>
      <c r="EO338" s="282"/>
      <c r="EP338" s="282"/>
      <c r="EQ338" s="282"/>
      <c r="ER338" s="282"/>
      <c r="ES338" s="282"/>
      <c r="FR338" s="263"/>
      <c r="FS338" s="263"/>
      <c r="FT338" s="263"/>
      <c r="FU338" s="263"/>
      <c r="FV338" s="263"/>
      <c r="FW338" s="263"/>
      <c r="FX338" s="263"/>
      <c r="FY338" s="263"/>
      <c r="FZ338" s="263"/>
      <c r="GA338" s="263"/>
      <c r="GB338" s="263"/>
      <c r="GC338" s="263"/>
      <c r="GE338" s="446">
        <v>68201127.700000018</v>
      </c>
    </row>
    <row r="339" spans="1:187">
      <c r="D339" s="72" t="str">
        <f t="shared" si="70"/>
        <v>4233p</v>
      </c>
      <c r="E339" s="76" t="s">
        <v>267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70">
        <v>6561091.7974999994</v>
      </c>
      <c r="CY339" s="273">
        <v>6561091.7974999994</v>
      </c>
      <c r="CZ339" s="273">
        <v>6561091.7974999994</v>
      </c>
      <c r="DA339" s="273">
        <v>6561091.7974999994</v>
      </c>
      <c r="DB339" s="273">
        <v>6561091.7974999994</v>
      </c>
      <c r="DC339" s="273">
        <v>6561091.7974999994</v>
      </c>
      <c r="DD339" s="273">
        <v>6561091.7974999994</v>
      </c>
      <c r="DE339" s="273">
        <v>6561091.7974999994</v>
      </c>
      <c r="DF339" s="273">
        <v>6561091.7974999994</v>
      </c>
      <c r="DG339" s="273">
        <v>6561091.7974999994</v>
      </c>
      <c r="DH339" s="273">
        <v>6561091.7974999994</v>
      </c>
      <c r="DI339" s="269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2"/>
      <c r="EJ339" s="282"/>
      <c r="EK339" s="282"/>
      <c r="EL339" s="282"/>
      <c r="EM339" s="282"/>
      <c r="EN339" s="282"/>
      <c r="EO339" s="282"/>
      <c r="EP339" s="282"/>
      <c r="EQ339" s="282"/>
      <c r="ER339" s="282"/>
      <c r="ES339" s="282"/>
      <c r="FR339" s="263"/>
      <c r="FS339" s="263"/>
      <c r="FT339" s="263"/>
      <c r="FU339" s="263"/>
      <c r="FV339" s="263"/>
      <c r="FW339" s="263"/>
      <c r="FX339" s="263"/>
      <c r="FY339" s="263"/>
      <c r="FZ339" s="263"/>
      <c r="GA339" s="263"/>
      <c r="GB339" s="263"/>
      <c r="GC339" s="263"/>
      <c r="GE339" s="446">
        <v>86248610.159999996</v>
      </c>
    </row>
    <row r="340" spans="1:187">
      <c r="D340" s="72" t="str">
        <f t="shared" si="70"/>
        <v>4234p</v>
      </c>
      <c r="E340" s="76" t="s">
        <v>63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70">
        <v>828921.01083333336</v>
      </c>
      <c r="CY340" s="273">
        <v>828921.01083333336</v>
      </c>
      <c r="CZ340" s="273">
        <v>828921.01083333336</v>
      </c>
      <c r="DA340" s="273">
        <v>828921.01083333336</v>
      </c>
      <c r="DB340" s="273">
        <v>828921.01083333336</v>
      </c>
      <c r="DC340" s="273">
        <v>828921.01083333336</v>
      </c>
      <c r="DD340" s="273">
        <v>828921.01083333336</v>
      </c>
      <c r="DE340" s="273">
        <v>828921.01083333336</v>
      </c>
      <c r="DF340" s="273">
        <v>828921.01083333336</v>
      </c>
      <c r="DG340" s="273">
        <v>828921.01083333336</v>
      </c>
      <c r="DH340" s="273">
        <v>828921.01083333336</v>
      </c>
      <c r="DI340" s="269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FR340" s="263"/>
      <c r="FS340" s="263"/>
      <c r="FT340" s="263"/>
      <c r="FU340" s="263"/>
      <c r="FV340" s="263"/>
      <c r="FW340" s="263"/>
      <c r="FX340" s="263"/>
      <c r="FY340" s="263"/>
      <c r="FZ340" s="263"/>
      <c r="GA340" s="263"/>
      <c r="GB340" s="263"/>
      <c r="GC340" s="263"/>
      <c r="GE340" s="446">
        <v>9307145.2899999972</v>
      </c>
    </row>
    <row r="341" spans="1:187">
      <c r="D341" s="72" t="str">
        <f t="shared" si="70"/>
        <v>4235p</v>
      </c>
      <c r="E341" s="76" t="s">
        <v>270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70">
        <v>213409.87</v>
      </c>
      <c r="CY341" s="273">
        <v>213409.87</v>
      </c>
      <c r="CZ341" s="273">
        <v>213409.87</v>
      </c>
      <c r="DA341" s="273">
        <v>213409.87</v>
      </c>
      <c r="DB341" s="273">
        <v>213409.87</v>
      </c>
      <c r="DC341" s="273">
        <v>213409.87</v>
      </c>
      <c r="DD341" s="273">
        <v>213409.87</v>
      </c>
      <c r="DE341" s="273">
        <v>213409.87</v>
      </c>
      <c r="DF341" s="273">
        <v>213409.87</v>
      </c>
      <c r="DG341" s="273">
        <v>213409.87</v>
      </c>
      <c r="DH341" s="273">
        <v>213409.87</v>
      </c>
      <c r="DI341" s="269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2"/>
      <c r="EJ341" s="282"/>
      <c r="EK341" s="282"/>
      <c r="EL341" s="282"/>
      <c r="EM341" s="282"/>
      <c r="EN341" s="282"/>
      <c r="EO341" s="282"/>
      <c r="EP341" s="282"/>
      <c r="EQ341" s="282"/>
      <c r="ER341" s="282"/>
      <c r="ES341" s="282"/>
      <c r="FR341" s="263"/>
      <c r="FS341" s="263"/>
      <c r="FT341" s="263"/>
      <c r="FU341" s="263"/>
      <c r="FV341" s="263"/>
      <c r="FW341" s="263"/>
      <c r="FX341" s="263"/>
      <c r="FY341" s="263"/>
      <c r="FZ341" s="263"/>
      <c r="GA341" s="263"/>
      <c r="GB341" s="263"/>
      <c r="GC341" s="263"/>
      <c r="GE341" s="446">
        <v>1932216.37</v>
      </c>
    </row>
    <row r="342" spans="1:187">
      <c r="D342" s="72" t="str">
        <f t="shared" si="70"/>
        <v>4236p</v>
      </c>
      <c r="E342" s="76" t="s">
        <v>272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70">
        <v>789759.14749999996</v>
      </c>
      <c r="CY342" s="273">
        <v>789759.14749999996</v>
      </c>
      <c r="CZ342" s="273">
        <v>789759.14749999996</v>
      </c>
      <c r="DA342" s="273">
        <v>789759.14749999996</v>
      </c>
      <c r="DB342" s="273">
        <v>789759.14749999996</v>
      </c>
      <c r="DC342" s="273">
        <v>789759.14749999996</v>
      </c>
      <c r="DD342" s="273">
        <v>789759.14749999996</v>
      </c>
      <c r="DE342" s="273">
        <v>789759.14749999996</v>
      </c>
      <c r="DF342" s="273">
        <v>789759.14749999996</v>
      </c>
      <c r="DG342" s="273">
        <v>789759.14749999996</v>
      </c>
      <c r="DH342" s="273">
        <v>789759.14749999996</v>
      </c>
      <c r="DI342" s="269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2"/>
      <c r="EJ342" s="282"/>
      <c r="EK342" s="282"/>
      <c r="EL342" s="282"/>
      <c r="EM342" s="282"/>
      <c r="EN342" s="282"/>
      <c r="EO342" s="282"/>
      <c r="EP342" s="282"/>
      <c r="EQ342" s="282"/>
      <c r="ER342" s="282"/>
      <c r="ES342" s="282"/>
      <c r="FR342" s="263"/>
      <c r="FS342" s="263"/>
      <c r="FT342" s="263"/>
      <c r="FU342" s="263"/>
      <c r="FV342" s="263"/>
      <c r="FW342" s="263"/>
      <c r="FX342" s="263"/>
      <c r="FY342" s="263"/>
      <c r="FZ342" s="263"/>
      <c r="GA342" s="263"/>
      <c r="GB342" s="263"/>
      <c r="GC342" s="263"/>
      <c r="GE342" s="446">
        <v>10808255.549999999</v>
      </c>
    </row>
    <row r="343" spans="1:187" ht="30">
      <c r="D343" s="72" t="str">
        <f t="shared" si="70"/>
        <v>4237p</v>
      </c>
      <c r="E343" s="76" t="s">
        <v>274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70">
        <v>0</v>
      </c>
      <c r="CY343" s="273">
        <v>0</v>
      </c>
      <c r="CZ343" s="273">
        <v>0</v>
      </c>
      <c r="DA343" s="273">
        <v>0</v>
      </c>
      <c r="DB343" s="273">
        <v>0</v>
      </c>
      <c r="DC343" s="273">
        <v>0</v>
      </c>
      <c r="DD343" s="273">
        <v>0</v>
      </c>
      <c r="DE343" s="273">
        <v>0</v>
      </c>
      <c r="DF343" s="273">
        <v>0</v>
      </c>
      <c r="DG343" s="273">
        <v>0</v>
      </c>
      <c r="DH343" s="273">
        <v>0</v>
      </c>
      <c r="DI343" s="269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2"/>
      <c r="EJ343" s="282"/>
      <c r="EK343" s="282"/>
      <c r="EL343" s="282"/>
      <c r="EM343" s="282"/>
      <c r="EN343" s="282"/>
      <c r="EO343" s="282"/>
      <c r="EP343" s="282"/>
      <c r="EQ343" s="282"/>
      <c r="ER343" s="282"/>
      <c r="ES343" s="282"/>
      <c r="FR343" s="263"/>
      <c r="FS343" s="263"/>
      <c r="FT343" s="263"/>
      <c r="FU343" s="263"/>
      <c r="FV343" s="263"/>
      <c r="FW343" s="263"/>
      <c r="FX343" s="263"/>
      <c r="FY343" s="263"/>
      <c r="FZ343" s="263"/>
      <c r="GA343" s="263"/>
      <c r="GB343" s="263"/>
      <c r="GC343" s="263"/>
      <c r="GE343" s="446">
        <v>4174532.4500000007</v>
      </c>
    </row>
    <row r="344" spans="1:187" s="9" customFormat="1" ht="30">
      <c r="A344" s="118"/>
      <c r="B344" s="118"/>
      <c r="C344" s="118">
        <v>424</v>
      </c>
      <c r="D344" s="118" t="str">
        <f t="shared" si="70"/>
        <v>424p</v>
      </c>
      <c r="E344" s="119" t="s">
        <v>276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77">+CL345</f>
        <v>1133333.3333333333</v>
      </c>
      <c r="CM344" s="121">
        <f t="shared" si="77"/>
        <v>1133333.3333333333</v>
      </c>
      <c r="CN344" s="121">
        <f t="shared" si="77"/>
        <v>1133333.3333333333</v>
      </c>
      <c r="CO344" s="121">
        <f t="shared" si="77"/>
        <v>1133333.3333333333</v>
      </c>
      <c r="CP344" s="121">
        <f t="shared" si="77"/>
        <v>1133333.3333333333</v>
      </c>
      <c r="CQ344" s="121">
        <f t="shared" si="77"/>
        <v>1133333.3333333333</v>
      </c>
      <c r="CR344" s="121">
        <f t="shared" si="77"/>
        <v>1133333.3333333333</v>
      </c>
      <c r="CS344" s="121">
        <f t="shared" si="77"/>
        <v>1133333.3333333333</v>
      </c>
      <c r="CT344" s="121">
        <f t="shared" si="77"/>
        <v>1133333.3333333333</v>
      </c>
      <c r="CU344" s="121">
        <f t="shared" si="77"/>
        <v>1133333.3333333333</v>
      </c>
      <c r="CV344" s="121">
        <f t="shared" si="77"/>
        <v>1133333.3333333333</v>
      </c>
      <c r="CW344" s="122">
        <f t="shared" si="77"/>
        <v>1133333.3333333333</v>
      </c>
      <c r="CX344" s="271">
        <f t="shared" si="77"/>
        <v>1208333.3333333333</v>
      </c>
      <c r="CY344" s="274">
        <f t="shared" ref="CY344:DI344" si="78">+CY345</f>
        <v>1208333.3333333333</v>
      </c>
      <c r="CZ344" s="274">
        <f t="shared" si="78"/>
        <v>1208333.3333333333</v>
      </c>
      <c r="DA344" s="274">
        <f t="shared" si="78"/>
        <v>1208333.3333333333</v>
      </c>
      <c r="DB344" s="274">
        <f t="shared" si="78"/>
        <v>1208333.3333333333</v>
      </c>
      <c r="DC344" s="274">
        <f t="shared" si="78"/>
        <v>1208333.3333333333</v>
      </c>
      <c r="DD344" s="274">
        <f t="shared" si="78"/>
        <v>1208333.3333333333</v>
      </c>
      <c r="DE344" s="274">
        <f t="shared" si="78"/>
        <v>1208333.3333333333</v>
      </c>
      <c r="DF344" s="274">
        <f t="shared" si="78"/>
        <v>1208333.3333333333</v>
      </c>
      <c r="DG344" s="274">
        <f t="shared" si="78"/>
        <v>1208333.3333333333</v>
      </c>
      <c r="DH344" s="274">
        <f t="shared" si="78"/>
        <v>1208333.3333333333</v>
      </c>
      <c r="DI344" s="272">
        <f t="shared" si="78"/>
        <v>1208333.3333333333</v>
      </c>
      <c r="DJ344" s="120">
        <f>+DJ345</f>
        <v>1250000</v>
      </c>
      <c r="DK344" s="121">
        <f t="shared" ref="DK344:DU344" si="79">+DK345</f>
        <v>1250000</v>
      </c>
      <c r="DL344" s="121">
        <f t="shared" si="79"/>
        <v>1250000</v>
      </c>
      <c r="DM344" s="121">
        <f t="shared" si="79"/>
        <v>1250000</v>
      </c>
      <c r="DN344" s="121">
        <f t="shared" si="79"/>
        <v>1250000</v>
      </c>
      <c r="DO344" s="121">
        <f t="shared" si="79"/>
        <v>1250000</v>
      </c>
      <c r="DP344" s="121">
        <f t="shared" si="79"/>
        <v>1250000</v>
      </c>
      <c r="DQ344" s="121">
        <f t="shared" si="79"/>
        <v>1250000</v>
      </c>
      <c r="DR344" s="121">
        <f t="shared" si="79"/>
        <v>1250000</v>
      </c>
      <c r="DS344" s="121">
        <f t="shared" si="79"/>
        <v>1250000</v>
      </c>
      <c r="DT344" s="121">
        <f t="shared" si="79"/>
        <v>1250000</v>
      </c>
      <c r="DU344" s="122">
        <f t="shared" si="79"/>
        <v>1250000</v>
      </c>
      <c r="DV344" s="291">
        <v>1250083.3333333333</v>
      </c>
      <c r="DW344" s="291">
        <v>1250083.3333333333</v>
      </c>
      <c r="DX344" s="291">
        <v>1250083.3333333333</v>
      </c>
      <c r="DY344" s="291">
        <v>1250083.3333333333</v>
      </c>
      <c r="DZ344" s="291">
        <v>1250083.3333333333</v>
      </c>
      <c r="EA344" s="291">
        <v>1250083.3333333333</v>
      </c>
      <c r="EB344" s="291">
        <v>1250083.3333333333</v>
      </c>
      <c r="EC344" s="291">
        <v>1250083.3333333333</v>
      </c>
      <c r="ED344" s="291">
        <v>1250083.3333333333</v>
      </c>
      <c r="EE344" s="291">
        <v>1250083.3333333333</v>
      </c>
      <c r="EF344" s="291">
        <v>1250083.3333333333</v>
      </c>
      <c r="EG344" s="291">
        <v>1250083.3333333333</v>
      </c>
      <c r="EH344" s="291">
        <v>1327583.3333333333</v>
      </c>
      <c r="EI344" s="291">
        <v>1327583.3333333333</v>
      </c>
      <c r="EJ344" s="291">
        <v>1327583.3333333333</v>
      </c>
      <c r="EK344" s="291">
        <v>1327583.3333333333</v>
      </c>
      <c r="EL344" s="291">
        <v>1327583.3333333333</v>
      </c>
      <c r="EM344" s="291">
        <v>1327583.3333333333</v>
      </c>
      <c r="EN344" s="291">
        <v>1327583.3333333333</v>
      </c>
      <c r="EO344" s="291">
        <v>1327583.3333333333</v>
      </c>
      <c r="EP344" s="291">
        <v>1327583.3333333333</v>
      </c>
      <c r="EQ344" s="291">
        <v>1327583.3333333333</v>
      </c>
      <c r="ER344" s="291">
        <v>1327583.3333333333</v>
      </c>
      <c r="ES344" s="291">
        <v>1327583.3333333333</v>
      </c>
      <c r="ET344" s="341">
        <v>1375008.3333333333</v>
      </c>
      <c r="EU344" s="341">
        <v>1375008.3333333333</v>
      </c>
      <c r="EV344" s="341">
        <v>1375008.3333333333</v>
      </c>
      <c r="EW344" s="341">
        <v>1375008.3333333333</v>
      </c>
      <c r="EX344" s="341">
        <v>1375008.3333333333</v>
      </c>
      <c r="EY344" s="341">
        <v>1375008.3333333333</v>
      </c>
      <c r="EZ344" s="341">
        <v>1375008.3333333333</v>
      </c>
      <c r="FA344" s="341">
        <v>1375008.3333333333</v>
      </c>
      <c r="FB344" s="341">
        <v>2000008.3333333328</v>
      </c>
      <c r="FC344" s="341">
        <v>2000008.3333333328</v>
      </c>
      <c r="FD344" s="341">
        <v>2000008.3333333328</v>
      </c>
      <c r="FE344" s="341">
        <v>2000008.3333333328</v>
      </c>
      <c r="FF344" s="341">
        <v>1583341.7399999984</v>
      </c>
      <c r="FG344" s="341">
        <v>1583341.6600000001</v>
      </c>
      <c r="FH344" s="341">
        <v>1583341.6600000001</v>
      </c>
      <c r="FI344" s="341">
        <v>1583341.6600000001</v>
      </c>
      <c r="FJ344" s="341">
        <v>1583341.6600000001</v>
      </c>
      <c r="FK344" s="341">
        <v>1583341.6600000001</v>
      </c>
      <c r="FL344" s="341">
        <v>1583341.6600000001</v>
      </c>
      <c r="FM344" s="341">
        <v>1583341.6600000001</v>
      </c>
      <c r="FN344" s="341">
        <v>1583341.6600000001</v>
      </c>
      <c r="FO344" s="341">
        <v>1583341.6600000001</v>
      </c>
      <c r="FP344" s="341">
        <v>1583341.6600000001</v>
      </c>
      <c r="FQ344" s="341">
        <v>1583341.6600000001</v>
      </c>
      <c r="FR344" s="341">
        <v>1621388.9</v>
      </c>
      <c r="FS344" s="341">
        <v>1831428.58</v>
      </c>
      <c r="FT344" s="341">
        <v>1595368.45</v>
      </c>
      <c r="FU344" s="341">
        <v>2107330.88</v>
      </c>
      <c r="FV344" s="341">
        <v>1443795.73</v>
      </c>
      <c r="FW344" s="341">
        <v>1628669.78</v>
      </c>
      <c r="FX344" s="341">
        <v>1628669.78</v>
      </c>
      <c r="FY344" s="341">
        <v>1628669.78</v>
      </c>
      <c r="FZ344" s="341">
        <v>1628669.78</v>
      </c>
      <c r="GA344" s="341">
        <v>1628669.78</v>
      </c>
      <c r="GB344" s="341">
        <v>1628669.78</v>
      </c>
      <c r="GC344" s="341">
        <v>1628669.78</v>
      </c>
      <c r="GE344" s="445">
        <v>19999979.789999999</v>
      </c>
    </row>
    <row r="345" spans="1:187">
      <c r="D345" s="72" t="str">
        <f t="shared" si="70"/>
        <v>4241p</v>
      </c>
      <c r="E345" s="76" t="s">
        <v>278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70">
        <v>1208333.3333333333</v>
      </c>
      <c r="CY345" s="273">
        <v>1208333.3333333333</v>
      </c>
      <c r="CZ345" s="273">
        <v>1208333.3333333333</v>
      </c>
      <c r="DA345" s="273">
        <v>1208333.3333333333</v>
      </c>
      <c r="DB345" s="273">
        <v>1208333.3333333333</v>
      </c>
      <c r="DC345" s="273">
        <v>1208333.3333333333</v>
      </c>
      <c r="DD345" s="273">
        <v>1208333.3333333333</v>
      </c>
      <c r="DE345" s="273">
        <v>1208333.3333333333</v>
      </c>
      <c r="DF345" s="273">
        <v>1208333.3333333333</v>
      </c>
      <c r="DG345" s="273">
        <v>1208333.3333333333</v>
      </c>
      <c r="DH345" s="273">
        <v>1208333.3333333333</v>
      </c>
      <c r="DI345" s="269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FR345" s="263"/>
      <c r="FS345" s="263"/>
      <c r="FT345" s="263"/>
      <c r="FU345" s="263"/>
      <c r="FV345" s="263"/>
      <c r="FW345" s="263"/>
      <c r="FX345" s="263"/>
      <c r="FY345" s="263"/>
      <c r="FZ345" s="263"/>
      <c r="GA345" s="263"/>
      <c r="GB345" s="263"/>
      <c r="GC345" s="263"/>
      <c r="GE345" s="446">
        <v>20000001</v>
      </c>
    </row>
    <row r="346" spans="1:187" s="9" customFormat="1" ht="30">
      <c r="A346" s="118"/>
      <c r="B346" s="118"/>
      <c r="C346" s="118">
        <v>425</v>
      </c>
      <c r="D346" s="118" t="str">
        <f t="shared" si="70"/>
        <v>425p</v>
      </c>
      <c r="E346" s="119" t="s">
        <v>280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80">+SUM(CL347:CL349)</f>
        <v>583333.33333333326</v>
      </c>
      <c r="CM346" s="121">
        <f t="shared" si="80"/>
        <v>583333.33333333326</v>
      </c>
      <c r="CN346" s="121">
        <f t="shared" si="80"/>
        <v>583333.33333333326</v>
      </c>
      <c r="CO346" s="121">
        <f t="shared" si="80"/>
        <v>583333.33333333326</v>
      </c>
      <c r="CP346" s="121">
        <f t="shared" si="80"/>
        <v>583333.33333333326</v>
      </c>
      <c r="CQ346" s="121">
        <f t="shared" si="80"/>
        <v>583333.33333333326</v>
      </c>
      <c r="CR346" s="121">
        <f t="shared" si="80"/>
        <v>583333.33333333326</v>
      </c>
      <c r="CS346" s="121">
        <f t="shared" si="80"/>
        <v>583333.33333333326</v>
      </c>
      <c r="CT346" s="121">
        <f t="shared" si="80"/>
        <v>583333.33333333326</v>
      </c>
      <c r="CU346" s="121">
        <f t="shared" si="80"/>
        <v>583333.33333333326</v>
      </c>
      <c r="CV346" s="121">
        <f t="shared" si="80"/>
        <v>583333.33333333326</v>
      </c>
      <c r="CW346" s="122">
        <f t="shared" si="80"/>
        <v>583333.33333333326</v>
      </c>
      <c r="CX346" s="271">
        <f t="shared" si="80"/>
        <v>583333.33333333326</v>
      </c>
      <c r="CY346" s="274">
        <f t="shared" ref="CY346:DI346" si="81">+SUM(CY347:CY349)</f>
        <v>583333.33333333326</v>
      </c>
      <c r="CZ346" s="274">
        <f t="shared" si="81"/>
        <v>583333.33333333326</v>
      </c>
      <c r="DA346" s="274">
        <f t="shared" si="81"/>
        <v>583333.33333333326</v>
      </c>
      <c r="DB346" s="274">
        <f t="shared" si="81"/>
        <v>583333.33333333326</v>
      </c>
      <c r="DC346" s="274">
        <f t="shared" si="81"/>
        <v>583333.33333333326</v>
      </c>
      <c r="DD346" s="274">
        <f t="shared" si="81"/>
        <v>583333.33333333326</v>
      </c>
      <c r="DE346" s="274">
        <f t="shared" si="81"/>
        <v>583333.33333333326</v>
      </c>
      <c r="DF346" s="274">
        <f t="shared" si="81"/>
        <v>583333.33333333326</v>
      </c>
      <c r="DG346" s="274">
        <f t="shared" si="81"/>
        <v>583333.33333333326</v>
      </c>
      <c r="DH346" s="274">
        <f t="shared" si="81"/>
        <v>583333.33333333326</v>
      </c>
      <c r="DI346" s="272">
        <f t="shared" si="81"/>
        <v>583333.33333333326</v>
      </c>
      <c r="DJ346" s="120">
        <f>+SUM(DJ347:DJ349)</f>
        <v>618333.33333333326</v>
      </c>
      <c r="DK346" s="121">
        <f t="shared" ref="DK346:DU346" si="82">+SUM(DK347:DK349)</f>
        <v>618333.33333333326</v>
      </c>
      <c r="DL346" s="121">
        <f t="shared" si="82"/>
        <v>618333.33333333326</v>
      </c>
      <c r="DM346" s="121">
        <f t="shared" si="82"/>
        <v>618333.33333333326</v>
      </c>
      <c r="DN346" s="121">
        <f t="shared" si="82"/>
        <v>618333.33333333326</v>
      </c>
      <c r="DO346" s="121">
        <f t="shared" si="82"/>
        <v>618333.33333333326</v>
      </c>
      <c r="DP346" s="121">
        <f t="shared" si="82"/>
        <v>618333.33333333326</v>
      </c>
      <c r="DQ346" s="121">
        <f t="shared" si="82"/>
        <v>618333.33333333326</v>
      </c>
      <c r="DR346" s="121">
        <f t="shared" si="82"/>
        <v>618333.33333333326</v>
      </c>
      <c r="DS346" s="121">
        <f t="shared" si="82"/>
        <v>618333.33333333326</v>
      </c>
      <c r="DT346" s="121">
        <f t="shared" si="82"/>
        <v>618333.33333333326</v>
      </c>
      <c r="DU346" s="122">
        <f t="shared" si="82"/>
        <v>618333.33333333326</v>
      </c>
      <c r="DV346" s="291">
        <v>663871.66666666663</v>
      </c>
      <c r="DW346" s="291">
        <v>663871.66666666663</v>
      </c>
      <c r="DX346" s="291">
        <v>663871.66666666663</v>
      </c>
      <c r="DY346" s="291">
        <v>663871.66666666663</v>
      </c>
      <c r="DZ346" s="291">
        <v>663871.66666666663</v>
      </c>
      <c r="EA346" s="291">
        <v>663871.66666666663</v>
      </c>
      <c r="EB346" s="291">
        <v>663871.66666666663</v>
      </c>
      <c r="EC346" s="291">
        <v>663871.66666666663</v>
      </c>
      <c r="ED346" s="291">
        <v>663871.66666666663</v>
      </c>
      <c r="EE346" s="291">
        <v>663871.66666666663</v>
      </c>
      <c r="EF346" s="291">
        <v>663871.66666666663</v>
      </c>
      <c r="EG346" s="291">
        <v>663871.66666666663</v>
      </c>
      <c r="EH346" s="291">
        <v>710416.66666666663</v>
      </c>
      <c r="EI346" s="291">
        <v>710416.66666666663</v>
      </c>
      <c r="EJ346" s="291">
        <v>710416.66666666663</v>
      </c>
      <c r="EK346" s="291">
        <v>710416.66666666663</v>
      </c>
      <c r="EL346" s="291">
        <v>710416.66666666663</v>
      </c>
      <c r="EM346" s="291">
        <v>710416.66666666663</v>
      </c>
      <c r="EN346" s="291">
        <v>710416.66666666663</v>
      </c>
      <c r="EO346" s="291">
        <v>710416.66666666663</v>
      </c>
      <c r="EP346" s="291">
        <v>710416.66666666663</v>
      </c>
      <c r="EQ346" s="291">
        <v>710416.66666666663</v>
      </c>
      <c r="ER346" s="291">
        <v>710416.66666666663</v>
      </c>
      <c r="ES346" s="291">
        <v>710416.66666666663</v>
      </c>
      <c r="ET346" s="341">
        <v>752083.33333333337</v>
      </c>
      <c r="EU346" s="341">
        <v>752083.33333333337</v>
      </c>
      <c r="EV346" s="341">
        <v>752083.33333333337</v>
      </c>
      <c r="EW346" s="341">
        <v>752083.33333333337</v>
      </c>
      <c r="EX346" s="341">
        <v>752083.33333333337</v>
      </c>
      <c r="EY346" s="341">
        <v>752083.33333333337</v>
      </c>
      <c r="EZ346" s="341">
        <v>752083.33333333337</v>
      </c>
      <c r="FA346" s="341">
        <v>752083.33333333337</v>
      </c>
      <c r="FB346" s="341">
        <v>2039583.333333334</v>
      </c>
      <c r="FC346" s="341">
        <v>2039583.333333334</v>
      </c>
      <c r="FD346" s="341">
        <v>2039583.333333334</v>
      </c>
      <c r="FE346" s="341">
        <v>2039583.333333334</v>
      </c>
      <c r="FF346" s="341">
        <v>885416.75</v>
      </c>
      <c r="FG346" s="341">
        <v>885416.75</v>
      </c>
      <c r="FH346" s="341">
        <v>885416.75</v>
      </c>
      <c r="FI346" s="341">
        <v>885416.75</v>
      </c>
      <c r="FJ346" s="341">
        <v>885416.75</v>
      </c>
      <c r="FK346" s="341">
        <v>885416.75</v>
      </c>
      <c r="FL346" s="341">
        <v>885416.75</v>
      </c>
      <c r="FM346" s="341">
        <v>885416.75</v>
      </c>
      <c r="FN346" s="341">
        <v>885416.75</v>
      </c>
      <c r="FO346" s="341">
        <v>885416.75</v>
      </c>
      <c r="FP346" s="341">
        <v>885416.75</v>
      </c>
      <c r="FQ346" s="341">
        <v>885416.75</v>
      </c>
      <c r="FR346" s="341">
        <v>745429.25</v>
      </c>
      <c r="FS346" s="341">
        <v>838710.44</v>
      </c>
      <c r="FT346" s="341">
        <v>906787.09</v>
      </c>
      <c r="FU346" s="341">
        <v>680647.83</v>
      </c>
      <c r="FV346" s="341">
        <v>705326.14</v>
      </c>
      <c r="FW346" s="341">
        <v>964014.32142857148</v>
      </c>
      <c r="FX346" s="341">
        <v>964014.32142857148</v>
      </c>
      <c r="FY346" s="341">
        <v>964014.32142857148</v>
      </c>
      <c r="FZ346" s="341">
        <v>964014.32142857148</v>
      </c>
      <c r="GA346" s="341">
        <v>964014.32142857148</v>
      </c>
      <c r="GB346" s="341">
        <v>964014.32142857148</v>
      </c>
      <c r="GC346" s="341">
        <v>964014.32142857148</v>
      </c>
      <c r="GE346" s="445">
        <v>10625018</v>
      </c>
    </row>
    <row r="347" spans="1:187">
      <c r="D347" s="72" t="str">
        <f t="shared" si="70"/>
        <v>4251p</v>
      </c>
      <c r="E347" s="76" t="s">
        <v>282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70">
        <v>108333.33333333333</v>
      </c>
      <c r="CY347" s="273">
        <v>108333.33333333333</v>
      </c>
      <c r="CZ347" s="273">
        <v>108333.33333333333</v>
      </c>
      <c r="DA347" s="273">
        <v>108333.33333333333</v>
      </c>
      <c r="DB347" s="273">
        <v>108333.33333333333</v>
      </c>
      <c r="DC347" s="273">
        <v>108333.33333333333</v>
      </c>
      <c r="DD347" s="273">
        <v>108333.33333333333</v>
      </c>
      <c r="DE347" s="273">
        <v>108333.33333333333</v>
      </c>
      <c r="DF347" s="273">
        <v>108333.33333333333</v>
      </c>
      <c r="DG347" s="273">
        <v>108333.33333333333</v>
      </c>
      <c r="DH347" s="273">
        <v>108333.33333333333</v>
      </c>
      <c r="DI347" s="269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FR347" s="263"/>
      <c r="FS347" s="263"/>
      <c r="FT347" s="263"/>
      <c r="FU347" s="263"/>
      <c r="FV347" s="263"/>
      <c r="FW347" s="263"/>
      <c r="FX347" s="263"/>
      <c r="FY347" s="263"/>
      <c r="FZ347" s="263"/>
      <c r="GA347" s="263"/>
      <c r="GB347" s="263"/>
      <c r="GC347" s="263"/>
      <c r="GE347" s="446">
        <v>2800000.9999999995</v>
      </c>
    </row>
    <row r="348" spans="1:187" ht="30">
      <c r="D348" s="72" t="str">
        <f t="shared" si="70"/>
        <v>4252p</v>
      </c>
      <c r="E348" s="76" t="s">
        <v>284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70">
        <v>193750</v>
      </c>
      <c r="CY348" s="273">
        <v>193750</v>
      </c>
      <c r="CZ348" s="273">
        <v>193750</v>
      </c>
      <c r="DA348" s="273">
        <v>193750</v>
      </c>
      <c r="DB348" s="273">
        <v>193750</v>
      </c>
      <c r="DC348" s="273">
        <v>193750</v>
      </c>
      <c r="DD348" s="273">
        <v>193750</v>
      </c>
      <c r="DE348" s="273">
        <v>193750</v>
      </c>
      <c r="DF348" s="273">
        <v>193750</v>
      </c>
      <c r="DG348" s="273">
        <v>193750</v>
      </c>
      <c r="DH348" s="273">
        <v>193750</v>
      </c>
      <c r="DI348" s="269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2"/>
      <c r="EJ348" s="282"/>
      <c r="EK348" s="282"/>
      <c r="EL348" s="282"/>
      <c r="EM348" s="282"/>
      <c r="EN348" s="282"/>
      <c r="EO348" s="282"/>
      <c r="EP348" s="282"/>
      <c r="EQ348" s="282"/>
      <c r="ER348" s="282"/>
      <c r="ES348" s="282"/>
      <c r="FR348" s="263"/>
      <c r="FS348" s="263"/>
      <c r="FT348" s="263"/>
      <c r="FU348" s="263"/>
      <c r="FV348" s="263"/>
      <c r="FW348" s="263"/>
      <c r="FX348" s="263"/>
      <c r="FY348" s="263"/>
      <c r="FZ348" s="263"/>
      <c r="GA348" s="263"/>
      <c r="GB348" s="263"/>
      <c r="GC348" s="263"/>
      <c r="GE348" s="446">
        <v>4099999.9999999995</v>
      </c>
    </row>
    <row r="349" spans="1:187" ht="30">
      <c r="D349" s="72" t="str">
        <f t="shared" si="70"/>
        <v>4253p</v>
      </c>
      <c r="E349" s="76" t="s">
        <v>286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70">
        <v>281250</v>
      </c>
      <c r="CY349" s="273">
        <v>281250</v>
      </c>
      <c r="CZ349" s="273">
        <v>281250</v>
      </c>
      <c r="DA349" s="273">
        <v>281250</v>
      </c>
      <c r="DB349" s="273">
        <v>281250</v>
      </c>
      <c r="DC349" s="273">
        <v>281250</v>
      </c>
      <c r="DD349" s="273">
        <v>281250</v>
      </c>
      <c r="DE349" s="273">
        <v>281250</v>
      </c>
      <c r="DF349" s="273">
        <v>281250</v>
      </c>
      <c r="DG349" s="273">
        <v>281250</v>
      </c>
      <c r="DH349" s="273">
        <v>281250</v>
      </c>
      <c r="DI349" s="269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2"/>
      <c r="EJ349" s="282"/>
      <c r="EK349" s="282"/>
      <c r="EL349" s="282"/>
      <c r="EM349" s="282"/>
      <c r="EN349" s="282"/>
      <c r="EO349" s="282"/>
      <c r="EP349" s="282"/>
      <c r="EQ349" s="282"/>
      <c r="ER349" s="282"/>
      <c r="ES349" s="282"/>
      <c r="FF349" s="263"/>
      <c r="FR349" s="263"/>
      <c r="FS349" s="263"/>
      <c r="FT349" s="263"/>
      <c r="FU349" s="263"/>
      <c r="FV349" s="263"/>
      <c r="FW349" s="263"/>
      <c r="FX349" s="263"/>
      <c r="FY349" s="263"/>
      <c r="FZ349" s="263"/>
      <c r="GA349" s="263"/>
      <c r="GB349" s="263"/>
      <c r="GC349" s="263"/>
      <c r="GE349" s="446">
        <v>3724999.9999999995</v>
      </c>
    </row>
    <row r="350" spans="1:187" s="9" customFormat="1" ht="45">
      <c r="A350" s="118" t="s">
        <v>94</v>
      </c>
      <c r="B350" s="118">
        <v>43</v>
      </c>
      <c r="C350" s="118"/>
      <c r="D350" s="118" t="str">
        <f t="shared" si="70"/>
        <v>43p</v>
      </c>
      <c r="E350" s="119" t="s">
        <v>288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83">+CL351+CL361</f>
        <v>7656724.8525</v>
      </c>
      <c r="CM350" s="121">
        <f t="shared" si="83"/>
        <v>7656724.8525</v>
      </c>
      <c r="CN350" s="121">
        <f t="shared" si="83"/>
        <v>7656724.8525</v>
      </c>
      <c r="CO350" s="121">
        <f t="shared" si="83"/>
        <v>7656724.8525</v>
      </c>
      <c r="CP350" s="121">
        <f t="shared" si="83"/>
        <v>7656724.8525</v>
      </c>
      <c r="CQ350" s="121">
        <f t="shared" si="83"/>
        <v>7656724.8525</v>
      </c>
      <c r="CR350" s="121">
        <f t="shared" si="83"/>
        <v>7656724.8525</v>
      </c>
      <c r="CS350" s="121">
        <f t="shared" si="83"/>
        <v>7656724.8525</v>
      </c>
      <c r="CT350" s="121">
        <f t="shared" si="83"/>
        <v>7656724.8525</v>
      </c>
      <c r="CU350" s="121">
        <f t="shared" si="83"/>
        <v>7656724.8525</v>
      </c>
      <c r="CV350" s="121">
        <f t="shared" si="83"/>
        <v>7656724.8525</v>
      </c>
      <c r="CW350" s="122">
        <f t="shared" si="83"/>
        <v>7656724.8525</v>
      </c>
      <c r="CX350" s="271">
        <f t="shared" si="83"/>
        <v>8288399.6951821186</v>
      </c>
      <c r="CY350" s="274">
        <f t="shared" ref="CY350:DH350" si="84">+CY351+CY361</f>
        <v>8288399.6951821186</v>
      </c>
      <c r="CZ350" s="274">
        <f t="shared" si="84"/>
        <v>8288399.6951821186</v>
      </c>
      <c r="DA350" s="274">
        <f t="shared" si="84"/>
        <v>8288399.6951821186</v>
      </c>
      <c r="DB350" s="274">
        <f t="shared" si="84"/>
        <v>8288399.6951821186</v>
      </c>
      <c r="DC350" s="274">
        <f t="shared" si="84"/>
        <v>8288399.6951821186</v>
      </c>
      <c r="DD350" s="274">
        <f t="shared" si="84"/>
        <v>8288399.6951821186</v>
      </c>
      <c r="DE350" s="274">
        <f t="shared" si="84"/>
        <v>8288399.6951821186</v>
      </c>
      <c r="DF350" s="274">
        <f t="shared" si="84"/>
        <v>8288399.6951821186</v>
      </c>
      <c r="DG350" s="274">
        <f t="shared" si="84"/>
        <v>8288399.6951821186</v>
      </c>
      <c r="DH350" s="274">
        <f t="shared" si="84"/>
        <v>8288399.6951821186</v>
      </c>
      <c r="DI350" s="272">
        <f>+DI351+DI361</f>
        <v>8287650.975182116</v>
      </c>
      <c r="DJ350" s="120">
        <f>+DJ351+DJ361</f>
        <v>10691224.718333334</v>
      </c>
      <c r="DK350" s="121">
        <f t="shared" ref="DK350:DU350" si="85">+DK351+DK361</f>
        <v>10691224.718333334</v>
      </c>
      <c r="DL350" s="121">
        <f t="shared" si="85"/>
        <v>10691224.718333334</v>
      </c>
      <c r="DM350" s="121">
        <f t="shared" si="85"/>
        <v>10691224.718333334</v>
      </c>
      <c r="DN350" s="121">
        <f t="shared" si="85"/>
        <v>10691224.718333334</v>
      </c>
      <c r="DO350" s="121">
        <f t="shared" si="85"/>
        <v>10691224.718333334</v>
      </c>
      <c r="DP350" s="121">
        <f t="shared" si="85"/>
        <v>10691224.718333334</v>
      </c>
      <c r="DQ350" s="121">
        <f t="shared" si="85"/>
        <v>10691224.718333334</v>
      </c>
      <c r="DR350" s="121">
        <f t="shared" si="85"/>
        <v>10691224.718333334</v>
      </c>
      <c r="DS350" s="121">
        <f t="shared" si="85"/>
        <v>10691224.718333334</v>
      </c>
      <c r="DT350" s="121">
        <f t="shared" si="85"/>
        <v>10691224.718333334</v>
      </c>
      <c r="DU350" s="122">
        <f t="shared" si="85"/>
        <v>10691224.718333334</v>
      </c>
      <c r="DV350" s="291">
        <v>12196628.3375</v>
      </c>
      <c r="DW350" s="291">
        <v>12196628.3375</v>
      </c>
      <c r="DX350" s="291">
        <v>12196628.3375</v>
      </c>
      <c r="DY350" s="291">
        <v>12196628.3375</v>
      </c>
      <c r="DZ350" s="291">
        <v>12196628.3375</v>
      </c>
      <c r="EA350" s="291">
        <v>12196628.3375</v>
      </c>
      <c r="EB350" s="291">
        <v>12196628.3375</v>
      </c>
      <c r="EC350" s="291">
        <v>12196628.3375</v>
      </c>
      <c r="ED350" s="291">
        <v>12196628.3375</v>
      </c>
      <c r="EE350" s="291">
        <v>12196628.3375</v>
      </c>
      <c r="EF350" s="291">
        <v>12196628.3375</v>
      </c>
      <c r="EG350" s="291">
        <v>12196628.3375</v>
      </c>
      <c r="EH350" s="291">
        <v>13641275.691666668</v>
      </c>
      <c r="EI350" s="291">
        <v>13641275.691666668</v>
      </c>
      <c r="EJ350" s="291">
        <v>13641275.691666668</v>
      </c>
      <c r="EK350" s="291">
        <v>13641275.691666668</v>
      </c>
      <c r="EL350" s="291">
        <v>13641275.691666668</v>
      </c>
      <c r="EM350" s="291">
        <v>13641275.691666668</v>
      </c>
      <c r="EN350" s="291">
        <v>13641275.691666668</v>
      </c>
      <c r="EO350" s="291">
        <v>13641275.691666668</v>
      </c>
      <c r="EP350" s="291">
        <v>13641275.691666668</v>
      </c>
      <c r="EQ350" s="291">
        <v>13641275.691666668</v>
      </c>
      <c r="ER350" s="291">
        <v>13641275.691666668</v>
      </c>
      <c r="ES350" s="291">
        <v>13641275.691666668</v>
      </c>
      <c r="ET350" s="341">
        <v>15295211.558333334</v>
      </c>
      <c r="EU350" s="341">
        <v>15295211.558333334</v>
      </c>
      <c r="EV350" s="341">
        <v>15295211.558333334</v>
      </c>
      <c r="EW350" s="341">
        <v>18161878.224999998</v>
      </c>
      <c r="EX350" s="341">
        <v>18161878.224999998</v>
      </c>
      <c r="EY350" s="341">
        <v>18161878.224999998</v>
      </c>
      <c r="EZ350" s="341">
        <v>15295211.558333334</v>
      </c>
      <c r="FA350" s="341">
        <v>15295211.558333334</v>
      </c>
      <c r="FB350" s="341">
        <v>18930636.555833336</v>
      </c>
      <c r="FC350" s="341">
        <v>18930636.555833336</v>
      </c>
      <c r="FD350" s="341">
        <v>18930636.555833336</v>
      </c>
      <c r="FE350" s="341">
        <v>18930636.555833336</v>
      </c>
      <c r="FF350" s="341">
        <v>20338750.958333332</v>
      </c>
      <c r="FG350" s="341">
        <v>22018439.158333331</v>
      </c>
      <c r="FH350" s="341">
        <v>17975691.918333333</v>
      </c>
      <c r="FI350" s="341">
        <v>15972358.598333333</v>
      </c>
      <c r="FJ350" s="341">
        <v>15993608.598333333</v>
      </c>
      <c r="FK350" s="341">
        <v>16020602.668333333</v>
      </c>
      <c r="FL350" s="341">
        <v>22848909.595000003</v>
      </c>
      <c r="FM350" s="341">
        <v>17972208.524999999</v>
      </c>
      <c r="FN350" s="341">
        <v>17992208.524999999</v>
      </c>
      <c r="FO350" s="341">
        <v>17923875.184999999</v>
      </c>
      <c r="FP350" s="341">
        <v>17866375.204999998</v>
      </c>
      <c r="FQ350" s="341">
        <v>18024758.024999999</v>
      </c>
      <c r="FR350" s="341">
        <v>23631566.68</v>
      </c>
      <c r="FS350" s="341">
        <v>23914749.120000001</v>
      </c>
      <c r="FT350" s="341">
        <v>31910693.890000001</v>
      </c>
      <c r="FU350" s="341">
        <v>17331295.199999999</v>
      </c>
      <c r="FV350" s="341">
        <v>15552980.33</v>
      </c>
      <c r="FW350" s="341">
        <v>23483872.51285715</v>
      </c>
      <c r="FX350" s="341">
        <v>19317205.846190531</v>
      </c>
      <c r="FY350" s="341">
        <v>19317205.846190531</v>
      </c>
      <c r="FZ350" s="341">
        <v>19317205.846190531</v>
      </c>
      <c r="GA350" s="341">
        <v>44317205.846190527</v>
      </c>
      <c r="GB350" s="341">
        <v>19317205.846190531</v>
      </c>
      <c r="GC350" s="341">
        <v>19317205.846190531</v>
      </c>
      <c r="GE350" s="445">
        <v>276728397.28999996</v>
      </c>
    </row>
    <row r="351" spans="1:187" s="9" customFormat="1" ht="45">
      <c r="A351" s="118" t="s">
        <v>94</v>
      </c>
      <c r="B351" s="118" t="s">
        <v>94</v>
      </c>
      <c r="C351" s="118">
        <v>431</v>
      </c>
      <c r="D351" s="118" t="str">
        <f t="shared" si="70"/>
        <v>431p</v>
      </c>
      <c r="E351" s="119" t="s">
        <v>288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86">+SUM(CL352:CL360)</f>
        <v>7635891.519166667</v>
      </c>
      <c r="CM351" s="121">
        <f t="shared" si="86"/>
        <v>7635891.519166667</v>
      </c>
      <c r="CN351" s="121">
        <f t="shared" si="86"/>
        <v>7635891.519166667</v>
      </c>
      <c r="CO351" s="121">
        <f t="shared" si="86"/>
        <v>7635891.519166667</v>
      </c>
      <c r="CP351" s="121">
        <f t="shared" si="86"/>
        <v>7635891.519166667</v>
      </c>
      <c r="CQ351" s="121">
        <f t="shared" si="86"/>
        <v>7635891.519166667</v>
      </c>
      <c r="CR351" s="121">
        <f t="shared" si="86"/>
        <v>7635891.519166667</v>
      </c>
      <c r="CS351" s="121">
        <f t="shared" si="86"/>
        <v>7635891.519166667</v>
      </c>
      <c r="CT351" s="121">
        <f t="shared" si="86"/>
        <v>7635891.519166667</v>
      </c>
      <c r="CU351" s="121">
        <f t="shared" si="86"/>
        <v>7635891.519166667</v>
      </c>
      <c r="CV351" s="121">
        <f t="shared" si="86"/>
        <v>7635891.519166667</v>
      </c>
      <c r="CW351" s="122">
        <f t="shared" si="86"/>
        <v>7635891.519166667</v>
      </c>
      <c r="CX351" s="271">
        <f t="shared" si="86"/>
        <v>8102373.0414896114</v>
      </c>
      <c r="CY351" s="274">
        <f t="shared" ref="CY351:DI351" si="87">+SUM(CY352:CY360)</f>
        <v>8102373.0414896114</v>
      </c>
      <c r="CZ351" s="274">
        <f t="shared" si="87"/>
        <v>8102373.0414896114</v>
      </c>
      <c r="DA351" s="274">
        <f t="shared" si="87"/>
        <v>8102373.0414896114</v>
      </c>
      <c r="DB351" s="274">
        <f t="shared" si="87"/>
        <v>8102373.0414896114</v>
      </c>
      <c r="DC351" s="274">
        <f t="shared" si="87"/>
        <v>8102373.0414896114</v>
      </c>
      <c r="DD351" s="274">
        <f t="shared" si="87"/>
        <v>8102373.0414896114</v>
      </c>
      <c r="DE351" s="274">
        <f t="shared" si="87"/>
        <v>8102373.0414896114</v>
      </c>
      <c r="DF351" s="274">
        <f t="shared" si="87"/>
        <v>8102373.0414896114</v>
      </c>
      <c r="DG351" s="274">
        <f t="shared" si="87"/>
        <v>8102373.0414896114</v>
      </c>
      <c r="DH351" s="274">
        <f t="shared" si="87"/>
        <v>8102373.0414896114</v>
      </c>
      <c r="DI351" s="272">
        <f t="shared" si="87"/>
        <v>8101624.3214896088</v>
      </c>
      <c r="DJ351" s="120">
        <f>+SUM(DJ352:DJ360)</f>
        <v>10655599.718333334</v>
      </c>
      <c r="DK351" s="121">
        <f t="shared" ref="DK351:DU351" si="88">+SUM(DK352:DK360)</f>
        <v>10655599.718333334</v>
      </c>
      <c r="DL351" s="121">
        <f t="shared" si="88"/>
        <v>10655599.718333334</v>
      </c>
      <c r="DM351" s="121">
        <f t="shared" si="88"/>
        <v>10655599.718333334</v>
      </c>
      <c r="DN351" s="121">
        <f t="shared" si="88"/>
        <v>10655599.718333334</v>
      </c>
      <c r="DO351" s="121">
        <f t="shared" si="88"/>
        <v>10655599.718333334</v>
      </c>
      <c r="DP351" s="121">
        <f t="shared" si="88"/>
        <v>10655599.718333334</v>
      </c>
      <c r="DQ351" s="121">
        <f t="shared" si="88"/>
        <v>10655599.718333334</v>
      </c>
      <c r="DR351" s="121">
        <f t="shared" si="88"/>
        <v>10655599.718333334</v>
      </c>
      <c r="DS351" s="121">
        <f t="shared" si="88"/>
        <v>10655599.718333334</v>
      </c>
      <c r="DT351" s="121">
        <f t="shared" si="88"/>
        <v>10655599.718333334</v>
      </c>
      <c r="DU351" s="122">
        <f t="shared" si="88"/>
        <v>10655599.718333334</v>
      </c>
      <c r="DV351" s="291">
        <v>12101836.670833334</v>
      </c>
      <c r="DW351" s="291">
        <v>12101836.670833334</v>
      </c>
      <c r="DX351" s="291">
        <v>12101836.670833334</v>
      </c>
      <c r="DY351" s="291">
        <v>12101836.670833334</v>
      </c>
      <c r="DZ351" s="291">
        <v>12101836.670833334</v>
      </c>
      <c r="EA351" s="291">
        <v>12101836.670833334</v>
      </c>
      <c r="EB351" s="291">
        <v>12101836.670833334</v>
      </c>
      <c r="EC351" s="291">
        <v>12101836.670833334</v>
      </c>
      <c r="ED351" s="291">
        <v>12101836.670833334</v>
      </c>
      <c r="EE351" s="291">
        <v>12101836.670833334</v>
      </c>
      <c r="EF351" s="291">
        <v>12101836.670833334</v>
      </c>
      <c r="EG351" s="291">
        <v>12101836.670833334</v>
      </c>
      <c r="EH351" s="285"/>
      <c r="EI351" s="283"/>
      <c r="EJ351" s="283"/>
      <c r="EK351" s="283"/>
      <c r="EL351" s="283"/>
      <c r="EM351" s="283"/>
      <c r="EN351" s="283"/>
      <c r="EO351" s="283"/>
      <c r="EP351" s="283"/>
      <c r="EQ351" s="283"/>
      <c r="ER351" s="283"/>
      <c r="ES351" s="283"/>
      <c r="ET351" s="341">
        <v>14810545.166666666</v>
      </c>
      <c r="EU351" s="341">
        <v>14810545.166666666</v>
      </c>
      <c r="EV351" s="341">
        <v>14810545.166666666</v>
      </c>
      <c r="EW351" s="341">
        <v>17677211.833333332</v>
      </c>
      <c r="EX351" s="341">
        <v>17677211.833333332</v>
      </c>
      <c r="EY351" s="341">
        <v>17677211.833333332</v>
      </c>
      <c r="EZ351" s="341">
        <v>14810545.166666666</v>
      </c>
      <c r="FA351" s="341">
        <v>14810545.166666666</v>
      </c>
      <c r="FB351" s="341">
        <v>18469212.55916667</v>
      </c>
      <c r="FC351" s="341">
        <v>18469212.55916667</v>
      </c>
      <c r="FD351" s="341">
        <v>18469212.55916667</v>
      </c>
      <c r="FE351" s="341">
        <v>18469212.55916667</v>
      </c>
      <c r="FF351" s="341">
        <v>18445155.148333333</v>
      </c>
      <c r="FG351" s="341">
        <v>20224843.348333333</v>
      </c>
      <c r="FH351" s="341">
        <v>16273762.778333332</v>
      </c>
      <c r="FI351" s="341">
        <v>14270429.458333332</v>
      </c>
      <c r="FJ351" s="341">
        <v>14291679.458333332</v>
      </c>
      <c r="FK351" s="341">
        <v>14318673.528333332</v>
      </c>
      <c r="FL351" s="341">
        <v>19138771.788333334</v>
      </c>
      <c r="FM351" s="341">
        <v>14278737.378333332</v>
      </c>
      <c r="FN351" s="341">
        <v>14298737.378333332</v>
      </c>
      <c r="FO351" s="341">
        <v>14278737.378333332</v>
      </c>
      <c r="FP351" s="341">
        <v>14298737.388333332</v>
      </c>
      <c r="FQ351" s="341">
        <v>14457120.208333332</v>
      </c>
      <c r="FR351" s="341">
        <v>0</v>
      </c>
      <c r="FS351" s="341">
        <v>0</v>
      </c>
      <c r="FT351" s="341">
        <v>0</v>
      </c>
      <c r="FU351" s="341">
        <v>0</v>
      </c>
      <c r="FV351" s="341">
        <v>0</v>
      </c>
      <c r="FW351" s="341">
        <v>0</v>
      </c>
      <c r="FX351" s="341">
        <v>0</v>
      </c>
      <c r="FY351" s="341">
        <v>0</v>
      </c>
      <c r="FZ351" s="341">
        <v>0</v>
      </c>
      <c r="GA351" s="341">
        <v>0</v>
      </c>
      <c r="GB351" s="341">
        <v>0</v>
      </c>
      <c r="GC351" s="341">
        <v>0</v>
      </c>
      <c r="GE351" s="445">
        <v>256377217.09999996</v>
      </c>
    </row>
    <row r="352" spans="1:187">
      <c r="D352" s="72" t="str">
        <f t="shared" si="70"/>
        <v>4311p</v>
      </c>
      <c r="E352" s="76" t="s">
        <v>290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70">
        <v>5084273.0662195422</v>
      </c>
      <c r="CY352" s="273">
        <v>5084273.0662195422</v>
      </c>
      <c r="CZ352" s="273">
        <v>5084273.0662195422</v>
      </c>
      <c r="DA352" s="273">
        <v>5084273.0662195422</v>
      </c>
      <c r="DB352" s="273">
        <v>5084273.0662195422</v>
      </c>
      <c r="DC352" s="273">
        <v>5084273.0662195422</v>
      </c>
      <c r="DD352" s="273">
        <v>5084273.0662195422</v>
      </c>
      <c r="DE352" s="273">
        <v>5084273.0662195422</v>
      </c>
      <c r="DF352" s="273">
        <v>5084273.0662195422</v>
      </c>
      <c r="DG352" s="273">
        <v>5084273.0662195422</v>
      </c>
      <c r="DH352" s="273">
        <v>5084273.0662195422</v>
      </c>
      <c r="DI352" s="269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2"/>
      <c r="EJ352" s="282"/>
      <c r="EK352" s="282"/>
      <c r="EL352" s="282"/>
      <c r="EM352" s="282"/>
      <c r="EN352" s="282"/>
      <c r="EO352" s="282"/>
      <c r="EP352" s="282"/>
      <c r="EQ352" s="282"/>
      <c r="ER352" s="282"/>
      <c r="ES352" s="282"/>
      <c r="FR352" s="263"/>
      <c r="FS352" s="263"/>
      <c r="FT352" s="263"/>
      <c r="FU352" s="263"/>
      <c r="FV352" s="263"/>
      <c r="FW352" s="263"/>
      <c r="FX352" s="263"/>
      <c r="FY352" s="263"/>
      <c r="FZ352" s="263"/>
      <c r="GA352" s="263"/>
      <c r="GB352" s="263"/>
      <c r="GC352" s="263"/>
      <c r="GE352" s="446">
        <v>126449142.06</v>
      </c>
    </row>
    <row r="353" spans="1:187">
      <c r="D353" s="72" t="str">
        <f t="shared" si="70"/>
        <v>4312p</v>
      </c>
      <c r="E353" s="76" t="s">
        <v>292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70">
        <v>379802.90894799092</v>
      </c>
      <c r="CY353" s="273">
        <v>379802.90894799092</v>
      </c>
      <c r="CZ353" s="273">
        <v>379802.90894799092</v>
      </c>
      <c r="DA353" s="273">
        <v>379802.90894799092</v>
      </c>
      <c r="DB353" s="273">
        <v>379802.90894799092</v>
      </c>
      <c r="DC353" s="273">
        <v>379802.90894799092</v>
      </c>
      <c r="DD353" s="273">
        <v>379802.90894799092</v>
      </c>
      <c r="DE353" s="273">
        <v>379802.90894799092</v>
      </c>
      <c r="DF353" s="273">
        <v>379802.90894799092</v>
      </c>
      <c r="DG353" s="273">
        <v>379802.90894799092</v>
      </c>
      <c r="DH353" s="273">
        <v>379802.90894799092</v>
      </c>
      <c r="DI353" s="269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2"/>
      <c r="EJ353" s="282"/>
      <c r="EK353" s="282"/>
      <c r="EL353" s="282"/>
      <c r="EM353" s="282"/>
      <c r="EN353" s="282"/>
      <c r="EO353" s="282"/>
      <c r="EP353" s="282"/>
      <c r="EQ353" s="282"/>
      <c r="ER353" s="282"/>
      <c r="ES353" s="282"/>
      <c r="FR353" s="263"/>
      <c r="FS353" s="263"/>
      <c r="FT353" s="263"/>
      <c r="FU353" s="263"/>
      <c r="FV353" s="263"/>
      <c r="FW353" s="263"/>
      <c r="FX353" s="263"/>
      <c r="FY353" s="263"/>
      <c r="FZ353" s="263"/>
      <c r="GA353" s="263"/>
      <c r="GB353" s="263"/>
      <c r="GC353" s="263"/>
      <c r="GE353" s="446">
        <v>24814227</v>
      </c>
    </row>
    <row r="354" spans="1:187" ht="30">
      <c r="D354" s="72" t="str">
        <f t="shared" si="70"/>
        <v>4313p</v>
      </c>
      <c r="E354" s="76" t="s">
        <v>294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70">
        <v>271612.39996062481</v>
      </c>
      <c r="CY354" s="273">
        <v>271612.39996062481</v>
      </c>
      <c r="CZ354" s="273">
        <v>271612.39996062481</v>
      </c>
      <c r="DA354" s="273">
        <v>271612.39996062481</v>
      </c>
      <c r="DB354" s="273">
        <v>271612.39996062481</v>
      </c>
      <c r="DC354" s="273">
        <v>271612.39996062481</v>
      </c>
      <c r="DD354" s="273">
        <v>271612.39996062481</v>
      </c>
      <c r="DE354" s="273">
        <v>271612.39996062481</v>
      </c>
      <c r="DF354" s="273">
        <v>271612.39996062481</v>
      </c>
      <c r="DG354" s="273">
        <v>271612.39996062481</v>
      </c>
      <c r="DH354" s="273">
        <v>271612.39996062481</v>
      </c>
      <c r="DI354" s="269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2"/>
      <c r="EJ354" s="282"/>
      <c r="EK354" s="282"/>
      <c r="EL354" s="282"/>
      <c r="EM354" s="282"/>
      <c r="EN354" s="282"/>
      <c r="EO354" s="282"/>
      <c r="EP354" s="282"/>
      <c r="EQ354" s="282"/>
      <c r="ER354" s="282"/>
      <c r="ES354" s="282"/>
      <c r="FR354" s="263"/>
      <c r="FS354" s="263"/>
      <c r="FT354" s="263"/>
      <c r="FU354" s="263"/>
      <c r="FV354" s="263"/>
      <c r="FW354" s="263"/>
      <c r="FX354" s="263"/>
      <c r="FY354" s="263"/>
      <c r="FZ354" s="263"/>
      <c r="GA354" s="263"/>
      <c r="GB354" s="263"/>
      <c r="GC354" s="263"/>
      <c r="GE354" s="446">
        <v>6090000.0000000009</v>
      </c>
    </row>
    <row r="355" spans="1:187" ht="30">
      <c r="D355" s="72" t="str">
        <f t="shared" si="70"/>
        <v>4314p</v>
      </c>
      <c r="E355" s="76" t="s">
        <v>296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70">
        <v>202904.1621001664</v>
      </c>
      <c r="CY355" s="273">
        <v>202904.1621001664</v>
      </c>
      <c r="CZ355" s="273">
        <v>202904.1621001664</v>
      </c>
      <c r="DA355" s="273">
        <v>202904.1621001664</v>
      </c>
      <c r="DB355" s="273">
        <v>202904.1621001664</v>
      </c>
      <c r="DC355" s="273">
        <v>202904.1621001664</v>
      </c>
      <c r="DD355" s="273">
        <v>202904.1621001664</v>
      </c>
      <c r="DE355" s="273">
        <v>202904.1621001664</v>
      </c>
      <c r="DF355" s="273">
        <v>202904.1621001664</v>
      </c>
      <c r="DG355" s="273">
        <v>202904.1621001664</v>
      </c>
      <c r="DH355" s="273">
        <v>202904.1621001664</v>
      </c>
      <c r="DI355" s="269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FR355" s="263"/>
      <c r="FS355" s="263"/>
      <c r="FT355" s="263"/>
      <c r="FU355" s="263"/>
      <c r="FV355" s="263"/>
      <c r="FW355" s="263"/>
      <c r="FX355" s="263"/>
      <c r="FY355" s="263"/>
      <c r="FZ355" s="263"/>
      <c r="GA355" s="263"/>
      <c r="GB355" s="263"/>
      <c r="GC355" s="263"/>
      <c r="GE355" s="446">
        <v>6827590.7899999982</v>
      </c>
    </row>
    <row r="356" spans="1:187" ht="30">
      <c r="D356" s="72" t="str">
        <f t="shared" si="70"/>
        <v>4315p</v>
      </c>
      <c r="E356" s="76" t="s">
        <v>298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70">
        <v>306527.95618361421</v>
      </c>
      <c r="CY356" s="273">
        <v>306527.95618361421</v>
      </c>
      <c r="CZ356" s="273">
        <v>306527.95618361421</v>
      </c>
      <c r="DA356" s="273">
        <v>306527.95618361421</v>
      </c>
      <c r="DB356" s="273">
        <v>306527.95618361421</v>
      </c>
      <c r="DC356" s="273">
        <v>306527.95618361421</v>
      </c>
      <c r="DD356" s="273">
        <v>306527.95618361421</v>
      </c>
      <c r="DE356" s="273">
        <v>306527.95618361421</v>
      </c>
      <c r="DF356" s="273">
        <v>306527.95618361421</v>
      </c>
      <c r="DG356" s="273">
        <v>306527.95618361421</v>
      </c>
      <c r="DH356" s="273">
        <v>306527.95618361421</v>
      </c>
      <c r="DI356" s="269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FR356" s="263"/>
      <c r="FS356" s="263"/>
      <c r="FT356" s="263"/>
      <c r="FU356" s="263"/>
      <c r="FV356" s="263"/>
      <c r="FW356" s="263"/>
      <c r="FX356" s="263"/>
      <c r="FY356" s="263"/>
      <c r="FZ356" s="263"/>
      <c r="GA356" s="263"/>
      <c r="GB356" s="263"/>
      <c r="GC356" s="263"/>
      <c r="GE356" s="446">
        <v>6096416.0199999996</v>
      </c>
    </row>
    <row r="357" spans="1:187" ht="30">
      <c r="D357" s="72" t="str">
        <f t="shared" si="70"/>
        <v>4316p</v>
      </c>
      <c r="E357" s="76" t="s">
        <v>300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70">
        <v>95730.020462700966</v>
      </c>
      <c r="CY357" s="273">
        <v>95730.020462700966</v>
      </c>
      <c r="CZ357" s="273">
        <v>95730.020462700966</v>
      </c>
      <c r="DA357" s="273">
        <v>95730.020462700966</v>
      </c>
      <c r="DB357" s="273">
        <v>95730.020462700966</v>
      </c>
      <c r="DC357" s="273">
        <v>95730.020462700966</v>
      </c>
      <c r="DD357" s="273">
        <v>95730.020462700966</v>
      </c>
      <c r="DE357" s="273">
        <v>95730.020462700966</v>
      </c>
      <c r="DF357" s="273">
        <v>95730.020462700966</v>
      </c>
      <c r="DG357" s="273">
        <v>95730.020462700966</v>
      </c>
      <c r="DH357" s="273">
        <v>95730.020462700966</v>
      </c>
      <c r="DI357" s="269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2"/>
      <c r="EJ357" s="282"/>
      <c r="EK357" s="282"/>
      <c r="EL357" s="282"/>
      <c r="EM357" s="282"/>
      <c r="EN357" s="282"/>
      <c r="EO357" s="282"/>
      <c r="EP357" s="282"/>
      <c r="EQ357" s="282"/>
      <c r="ER357" s="282"/>
      <c r="ES357" s="282"/>
      <c r="FR357" s="263"/>
      <c r="FS357" s="263"/>
      <c r="FT357" s="263"/>
      <c r="FU357" s="263"/>
      <c r="FV357" s="263"/>
      <c r="FW357" s="263"/>
      <c r="FX357" s="263"/>
      <c r="FY357" s="263"/>
      <c r="FZ357" s="263"/>
      <c r="GA357" s="263"/>
      <c r="GB357" s="263"/>
      <c r="GC357" s="263"/>
      <c r="GE357" s="446">
        <v>2237180.0000000005</v>
      </c>
    </row>
    <row r="358" spans="1:187" ht="30">
      <c r="D358" s="72" t="str">
        <f t="shared" si="70"/>
        <v>4317p</v>
      </c>
      <c r="E358" s="76" t="s">
        <v>302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70">
        <v>755012.08940762596</v>
      </c>
      <c r="CY358" s="273">
        <v>755012.08940762596</v>
      </c>
      <c r="CZ358" s="273">
        <v>755012.08940762596</v>
      </c>
      <c r="DA358" s="273">
        <v>755012.08940762596</v>
      </c>
      <c r="DB358" s="273">
        <v>755012.08940762596</v>
      </c>
      <c r="DC358" s="273">
        <v>755012.08940762596</v>
      </c>
      <c r="DD358" s="273">
        <v>755012.08940762596</v>
      </c>
      <c r="DE358" s="273">
        <v>755012.08940762596</v>
      </c>
      <c r="DF358" s="273">
        <v>755012.08940762596</v>
      </c>
      <c r="DG358" s="273">
        <v>755012.08940762596</v>
      </c>
      <c r="DH358" s="273">
        <v>755012.08940762596</v>
      </c>
      <c r="DI358" s="269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2"/>
      <c r="EJ358" s="282"/>
      <c r="EK358" s="282"/>
      <c r="EL358" s="282"/>
      <c r="EM358" s="282"/>
      <c r="EN358" s="282"/>
      <c r="EO358" s="282"/>
      <c r="EP358" s="282"/>
      <c r="EQ358" s="282"/>
      <c r="ER358" s="282"/>
      <c r="ES358" s="282"/>
      <c r="FR358" s="263"/>
      <c r="FS358" s="263"/>
      <c r="FT358" s="263"/>
      <c r="FU358" s="263"/>
      <c r="FV358" s="263"/>
      <c r="FW358" s="263"/>
      <c r="FX358" s="263"/>
      <c r="FY358" s="263"/>
      <c r="FZ358" s="263"/>
      <c r="GA358" s="263"/>
      <c r="GB358" s="263"/>
      <c r="GC358" s="263"/>
      <c r="GE358" s="446">
        <v>7505999.9999999991</v>
      </c>
    </row>
    <row r="359" spans="1:187">
      <c r="D359" s="72" t="str">
        <f t="shared" si="70"/>
        <v>4318p</v>
      </c>
      <c r="E359" s="76" t="s">
        <v>304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70">
        <v>744893.74616509536</v>
      </c>
      <c r="CY359" s="273">
        <v>744893.74616509536</v>
      </c>
      <c r="CZ359" s="273">
        <v>744893.74616509536</v>
      </c>
      <c r="DA359" s="273">
        <v>744893.74616509536</v>
      </c>
      <c r="DB359" s="273">
        <v>744893.74616509536</v>
      </c>
      <c r="DC359" s="273">
        <v>744893.74616509536</v>
      </c>
      <c r="DD359" s="273">
        <v>744893.74616509536</v>
      </c>
      <c r="DE359" s="273">
        <v>744893.74616509536</v>
      </c>
      <c r="DF359" s="273">
        <v>744893.74616509536</v>
      </c>
      <c r="DG359" s="273">
        <v>744893.74616509536</v>
      </c>
      <c r="DH359" s="273">
        <v>744893.74616509536</v>
      </c>
      <c r="DI359" s="269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2"/>
      <c r="EJ359" s="282"/>
      <c r="EK359" s="282"/>
      <c r="EL359" s="282"/>
      <c r="EM359" s="282"/>
      <c r="EN359" s="282"/>
      <c r="EO359" s="282"/>
      <c r="EP359" s="282"/>
      <c r="EQ359" s="282"/>
      <c r="ER359" s="282"/>
      <c r="ES359" s="282"/>
      <c r="FR359" s="263"/>
      <c r="FS359" s="263"/>
      <c r="FT359" s="263"/>
      <c r="FU359" s="263"/>
      <c r="FV359" s="263"/>
      <c r="FW359" s="263"/>
      <c r="FX359" s="263"/>
      <c r="FY359" s="263"/>
      <c r="FZ359" s="263"/>
      <c r="GA359" s="263"/>
      <c r="GB359" s="263"/>
      <c r="GC359" s="263"/>
      <c r="GE359" s="446">
        <v>21780257.139999997</v>
      </c>
    </row>
    <row r="360" spans="1:187">
      <c r="D360" s="72" t="str">
        <f t="shared" si="70"/>
        <v>4319p</v>
      </c>
      <c r="E360" s="76" t="s">
        <v>306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70">
        <v>261616.69204225147</v>
      </c>
      <c r="CY360" s="273">
        <v>261616.69204225147</v>
      </c>
      <c r="CZ360" s="273">
        <v>261616.69204225147</v>
      </c>
      <c r="DA360" s="273">
        <v>261616.69204225147</v>
      </c>
      <c r="DB360" s="273">
        <v>261616.69204225147</v>
      </c>
      <c r="DC360" s="273">
        <v>261616.69204225147</v>
      </c>
      <c r="DD360" s="273">
        <v>261616.69204225147</v>
      </c>
      <c r="DE360" s="273">
        <v>261616.69204225147</v>
      </c>
      <c r="DF360" s="273">
        <v>261616.69204225147</v>
      </c>
      <c r="DG360" s="273">
        <v>261616.69204225147</v>
      </c>
      <c r="DH360" s="273">
        <v>261616.69204225147</v>
      </c>
      <c r="DI360" s="269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FR360" s="263"/>
      <c r="FS360" s="263"/>
      <c r="FT360" s="263"/>
      <c r="FU360" s="263"/>
      <c r="FV360" s="263"/>
      <c r="FW360" s="263"/>
      <c r="FX360" s="263"/>
      <c r="FY360" s="263"/>
      <c r="FZ360" s="263"/>
      <c r="GA360" s="263"/>
      <c r="GB360" s="263"/>
      <c r="GC360" s="263"/>
      <c r="GE360" s="446">
        <v>54576404.090000004</v>
      </c>
    </row>
    <row r="361" spans="1:187" s="9" customFormat="1">
      <c r="A361" s="118" t="s">
        <v>94</v>
      </c>
      <c r="B361" s="118" t="s">
        <v>94</v>
      </c>
      <c r="C361" s="118">
        <v>432</v>
      </c>
      <c r="D361" s="118" t="str">
        <f t="shared" si="70"/>
        <v>432p</v>
      </c>
      <c r="E361" s="119" t="s">
        <v>308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89">+SUM(CL362:CL367)</f>
        <v>20833.333333333332</v>
      </c>
      <c r="CM361" s="121">
        <f t="shared" si="89"/>
        <v>20833.333333333332</v>
      </c>
      <c r="CN361" s="121">
        <f t="shared" si="89"/>
        <v>20833.333333333332</v>
      </c>
      <c r="CO361" s="121">
        <f t="shared" si="89"/>
        <v>20833.333333333332</v>
      </c>
      <c r="CP361" s="121">
        <f t="shared" si="89"/>
        <v>20833.333333333332</v>
      </c>
      <c r="CQ361" s="121">
        <f t="shared" si="89"/>
        <v>20833.333333333332</v>
      </c>
      <c r="CR361" s="121">
        <f t="shared" si="89"/>
        <v>20833.333333333332</v>
      </c>
      <c r="CS361" s="121">
        <f t="shared" si="89"/>
        <v>20833.333333333332</v>
      </c>
      <c r="CT361" s="121">
        <f t="shared" si="89"/>
        <v>20833.333333333332</v>
      </c>
      <c r="CU361" s="121">
        <f t="shared" si="89"/>
        <v>20833.333333333332</v>
      </c>
      <c r="CV361" s="121">
        <f t="shared" si="89"/>
        <v>20833.333333333332</v>
      </c>
      <c r="CW361" s="122">
        <f t="shared" si="89"/>
        <v>20833.333333333332</v>
      </c>
      <c r="CX361" s="271">
        <f t="shared" si="89"/>
        <v>186026.65369250745</v>
      </c>
      <c r="CY361" s="274">
        <f t="shared" ref="CY361:DI361" si="90">+SUM(CY362:CY367)</f>
        <v>186026.65369250745</v>
      </c>
      <c r="CZ361" s="274">
        <f t="shared" si="90"/>
        <v>186026.65369250745</v>
      </c>
      <c r="DA361" s="274">
        <f t="shared" si="90"/>
        <v>186026.65369250745</v>
      </c>
      <c r="DB361" s="274">
        <f t="shared" si="90"/>
        <v>186026.65369250745</v>
      </c>
      <c r="DC361" s="274">
        <f t="shared" si="90"/>
        <v>186026.65369250745</v>
      </c>
      <c r="DD361" s="274">
        <f t="shared" si="90"/>
        <v>186026.65369250745</v>
      </c>
      <c r="DE361" s="274">
        <f t="shared" si="90"/>
        <v>186026.65369250745</v>
      </c>
      <c r="DF361" s="274">
        <f t="shared" si="90"/>
        <v>186026.65369250745</v>
      </c>
      <c r="DG361" s="274">
        <f t="shared" si="90"/>
        <v>186026.65369250745</v>
      </c>
      <c r="DH361" s="274">
        <f t="shared" si="90"/>
        <v>186026.65369250745</v>
      </c>
      <c r="DI361" s="272">
        <f t="shared" si="90"/>
        <v>186026.65369250745</v>
      </c>
      <c r="DJ361" s="120">
        <f>+SUM(DJ362:DJ367)</f>
        <v>35625</v>
      </c>
      <c r="DK361" s="121">
        <f t="shared" ref="DK361:DU361" si="91">+SUM(DK362:DK367)</f>
        <v>35625</v>
      </c>
      <c r="DL361" s="121">
        <f t="shared" si="91"/>
        <v>35625</v>
      </c>
      <c r="DM361" s="121">
        <f t="shared" si="91"/>
        <v>35625</v>
      </c>
      <c r="DN361" s="121">
        <f t="shared" si="91"/>
        <v>35625</v>
      </c>
      <c r="DO361" s="121">
        <f t="shared" si="91"/>
        <v>35625</v>
      </c>
      <c r="DP361" s="121">
        <f t="shared" si="91"/>
        <v>35625</v>
      </c>
      <c r="DQ361" s="121">
        <f t="shared" si="91"/>
        <v>35625</v>
      </c>
      <c r="DR361" s="121">
        <f t="shared" si="91"/>
        <v>35625</v>
      </c>
      <c r="DS361" s="121">
        <f t="shared" si="91"/>
        <v>35625</v>
      </c>
      <c r="DT361" s="121">
        <f t="shared" si="91"/>
        <v>35625</v>
      </c>
      <c r="DU361" s="122">
        <f t="shared" si="91"/>
        <v>35625</v>
      </c>
      <c r="DV361" s="285">
        <v>94791.666666666672</v>
      </c>
      <c r="DW361" s="285">
        <v>94791.666666666672</v>
      </c>
      <c r="DX361" s="285">
        <v>94791.666666666672</v>
      </c>
      <c r="DY361" s="285">
        <v>94791.666666666672</v>
      </c>
      <c r="DZ361" s="285">
        <v>94791.666666666672</v>
      </c>
      <c r="EA361" s="285">
        <v>94791.666666666672</v>
      </c>
      <c r="EB361" s="285">
        <v>94791.666666666672</v>
      </c>
      <c r="EC361" s="285">
        <v>94791.666666666672</v>
      </c>
      <c r="ED361" s="285">
        <v>94791.666666666672</v>
      </c>
      <c r="EE361" s="285">
        <v>94791.666666666672</v>
      </c>
      <c r="EF361" s="285">
        <v>94791.666666666672</v>
      </c>
      <c r="EG361" s="285">
        <v>94791.666666666672</v>
      </c>
      <c r="EH361" s="285"/>
      <c r="EI361" s="283"/>
      <c r="EJ361" s="283"/>
      <c r="EK361" s="283"/>
      <c r="EL361" s="283"/>
      <c r="EM361" s="283"/>
      <c r="EN361" s="283"/>
      <c r="EO361" s="283"/>
      <c r="EP361" s="283"/>
      <c r="EQ361" s="283"/>
      <c r="ER361" s="283"/>
      <c r="ES361" s="283"/>
      <c r="ET361" s="341">
        <v>484666.39166666666</v>
      </c>
      <c r="EU361" s="341">
        <v>484666.39166666666</v>
      </c>
      <c r="EV361" s="341">
        <v>484666.39166666666</v>
      </c>
      <c r="EW361" s="341">
        <v>484666.39166666666</v>
      </c>
      <c r="EX361" s="341">
        <v>484666.39166666666</v>
      </c>
      <c r="EY361" s="341">
        <v>484666.39166666666</v>
      </c>
      <c r="EZ361" s="341">
        <v>484666.39166666666</v>
      </c>
      <c r="FA361" s="341">
        <v>484666.39166666666</v>
      </c>
      <c r="FB361" s="341">
        <v>461423.99666666664</v>
      </c>
      <c r="FC361" s="341">
        <v>461423.99666666664</v>
      </c>
      <c r="FD361" s="341">
        <v>461423.99666666664</v>
      </c>
      <c r="FE361" s="341">
        <v>461423.99666666664</v>
      </c>
      <c r="FF361" s="341">
        <v>1893595.81</v>
      </c>
      <c r="FG361" s="341">
        <v>1793595.81</v>
      </c>
      <c r="FH361" s="341">
        <v>1701929.1400000001</v>
      </c>
      <c r="FI361" s="341">
        <v>1701929.1400000001</v>
      </c>
      <c r="FJ361" s="341">
        <v>1701929.1400000001</v>
      </c>
      <c r="FK361" s="341">
        <v>1701929.1400000001</v>
      </c>
      <c r="FL361" s="341">
        <v>1701929.1400000001</v>
      </c>
      <c r="FM361" s="341">
        <v>1685262.48</v>
      </c>
      <c r="FN361" s="341">
        <v>1685262.48</v>
      </c>
      <c r="FO361" s="341">
        <v>1636929.14</v>
      </c>
      <c r="FP361" s="341">
        <v>1559429.15</v>
      </c>
      <c r="FQ361" s="341">
        <v>1559429.15</v>
      </c>
      <c r="FR361" s="341">
        <v>0</v>
      </c>
      <c r="FS361" s="341">
        <v>0</v>
      </c>
      <c r="FT361" s="341">
        <v>0</v>
      </c>
      <c r="FU361" s="341">
        <v>0</v>
      </c>
      <c r="FV361" s="341">
        <v>0</v>
      </c>
      <c r="FW361" s="341">
        <v>0</v>
      </c>
      <c r="FX361" s="341">
        <v>0</v>
      </c>
      <c r="FY361" s="341">
        <v>0</v>
      </c>
      <c r="FZ361" s="341">
        <v>0</v>
      </c>
      <c r="GA361" s="341">
        <v>0</v>
      </c>
      <c r="GB361" s="341">
        <v>0</v>
      </c>
      <c r="GC361" s="341">
        <v>0</v>
      </c>
      <c r="GE361" s="445">
        <v>22726600.789999999</v>
      </c>
    </row>
    <row r="362" spans="1:187" ht="30">
      <c r="D362" s="72" t="str">
        <f t="shared" ref="D362:D393" si="92">+CONCATENATE(D153,"p")</f>
        <v>4321p</v>
      </c>
      <c r="E362" s="76" t="s">
        <v>310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70">
        <v>0</v>
      </c>
      <c r="CY362" s="273">
        <v>0</v>
      </c>
      <c r="CZ362" s="273">
        <v>0</v>
      </c>
      <c r="DA362" s="273">
        <v>0</v>
      </c>
      <c r="DB362" s="273">
        <v>0</v>
      </c>
      <c r="DC362" s="273">
        <v>0</v>
      </c>
      <c r="DD362" s="273">
        <v>0</v>
      </c>
      <c r="DE362" s="273">
        <v>0</v>
      </c>
      <c r="DF362" s="273">
        <v>0</v>
      </c>
      <c r="DG362" s="273">
        <v>0</v>
      </c>
      <c r="DH362" s="273">
        <v>0</v>
      </c>
      <c r="DI362" s="269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FR362" s="263"/>
      <c r="FS362" s="263"/>
      <c r="FT362" s="263"/>
      <c r="FU362" s="263"/>
      <c r="FV362" s="263"/>
      <c r="FW362" s="263"/>
      <c r="FX362" s="263"/>
      <c r="FY362" s="263"/>
      <c r="FZ362" s="263"/>
      <c r="GA362" s="263"/>
      <c r="GB362" s="263"/>
      <c r="GC362" s="263"/>
      <c r="GD362" s="263"/>
      <c r="GE362" s="446">
        <v>0</v>
      </c>
    </row>
    <row r="363" spans="1:187">
      <c r="D363" s="72" t="str">
        <f t="shared" si="92"/>
        <v>4322p</v>
      </c>
      <c r="E363" s="76" t="s">
        <v>312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70">
        <v>0</v>
      </c>
      <c r="CY363" s="273">
        <v>0</v>
      </c>
      <c r="CZ363" s="273">
        <v>0</v>
      </c>
      <c r="DA363" s="273">
        <v>0</v>
      </c>
      <c r="DB363" s="273">
        <v>0</v>
      </c>
      <c r="DC363" s="273">
        <v>0</v>
      </c>
      <c r="DD363" s="273">
        <v>0</v>
      </c>
      <c r="DE363" s="273">
        <v>0</v>
      </c>
      <c r="DF363" s="273">
        <v>0</v>
      </c>
      <c r="DG363" s="273">
        <v>0</v>
      </c>
      <c r="DH363" s="273">
        <v>0</v>
      </c>
      <c r="DI363" s="269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2"/>
      <c r="EJ363" s="282"/>
      <c r="EK363" s="282"/>
      <c r="EL363" s="282"/>
      <c r="EM363" s="282"/>
      <c r="EN363" s="282"/>
      <c r="EO363" s="282"/>
      <c r="EP363" s="282"/>
      <c r="EQ363" s="282"/>
      <c r="ER363" s="282"/>
      <c r="ES363" s="282"/>
      <c r="FR363" s="263"/>
      <c r="FS363" s="263"/>
      <c r="FT363" s="263"/>
      <c r="FU363" s="263"/>
      <c r="FV363" s="263"/>
      <c r="FW363" s="263"/>
      <c r="FX363" s="263"/>
      <c r="FY363" s="263"/>
      <c r="FZ363" s="263"/>
      <c r="GA363" s="263"/>
      <c r="GB363" s="263"/>
      <c r="GC363" s="263"/>
      <c r="GE363" s="446">
        <v>0</v>
      </c>
    </row>
    <row r="364" spans="1:187" ht="30">
      <c r="D364" s="72" t="str">
        <f t="shared" si="92"/>
        <v>4323p</v>
      </c>
      <c r="E364" s="76" t="s">
        <v>314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70">
        <v>0</v>
      </c>
      <c r="CY364" s="273">
        <v>0</v>
      </c>
      <c r="CZ364" s="273">
        <v>0</v>
      </c>
      <c r="DA364" s="273">
        <v>0</v>
      </c>
      <c r="DB364" s="273">
        <v>0</v>
      </c>
      <c r="DC364" s="273">
        <v>0</v>
      </c>
      <c r="DD364" s="273">
        <v>0</v>
      </c>
      <c r="DE364" s="273">
        <v>0</v>
      </c>
      <c r="DF364" s="273">
        <v>0</v>
      </c>
      <c r="DG364" s="273">
        <v>0</v>
      </c>
      <c r="DH364" s="273">
        <v>0</v>
      </c>
      <c r="DI364" s="269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2"/>
      <c r="EJ364" s="282"/>
      <c r="EK364" s="282"/>
      <c r="EL364" s="282"/>
      <c r="EM364" s="282"/>
      <c r="EN364" s="282"/>
      <c r="EO364" s="282"/>
      <c r="EP364" s="282"/>
      <c r="EQ364" s="282"/>
      <c r="ER364" s="282"/>
      <c r="ES364" s="282"/>
      <c r="FR364" s="263"/>
      <c r="FS364" s="263"/>
      <c r="FT364" s="263"/>
      <c r="FU364" s="263"/>
      <c r="FV364" s="263"/>
      <c r="FW364" s="263"/>
      <c r="FX364" s="263"/>
      <c r="FY364" s="263"/>
      <c r="FZ364" s="263"/>
      <c r="GA364" s="263"/>
      <c r="GB364" s="263"/>
      <c r="GC364" s="263"/>
      <c r="GE364" s="446">
        <v>0</v>
      </c>
    </row>
    <row r="365" spans="1:187">
      <c r="D365" s="72" t="str">
        <f t="shared" si="92"/>
        <v>4324p</v>
      </c>
      <c r="E365" s="76" t="s">
        <v>316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70">
        <v>155209.55905985044</v>
      </c>
      <c r="CY365" s="273">
        <v>155209.55905985044</v>
      </c>
      <c r="CZ365" s="273">
        <v>155209.55905985044</v>
      </c>
      <c r="DA365" s="273">
        <v>155209.55905985044</v>
      </c>
      <c r="DB365" s="273">
        <v>155209.55905985044</v>
      </c>
      <c r="DC365" s="273">
        <v>155209.55905985044</v>
      </c>
      <c r="DD365" s="273">
        <v>155209.55905985044</v>
      </c>
      <c r="DE365" s="273">
        <v>155209.55905985044</v>
      </c>
      <c r="DF365" s="273">
        <v>155209.55905985044</v>
      </c>
      <c r="DG365" s="273">
        <v>155209.55905985044</v>
      </c>
      <c r="DH365" s="273">
        <v>155209.55905985044</v>
      </c>
      <c r="DI365" s="269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FR365" s="263"/>
      <c r="FS365" s="263"/>
      <c r="FT365" s="263"/>
      <c r="FU365" s="263"/>
      <c r="FV365" s="263"/>
      <c r="FW365" s="263"/>
      <c r="FX365" s="263"/>
      <c r="FY365" s="263"/>
      <c r="FZ365" s="263"/>
      <c r="GA365" s="263"/>
      <c r="GB365" s="263"/>
      <c r="GC365" s="263"/>
      <c r="GE365" s="446">
        <v>6459300.790000001</v>
      </c>
    </row>
    <row r="366" spans="1:187">
      <c r="D366" s="72" t="str">
        <f t="shared" si="92"/>
        <v>4325p</v>
      </c>
      <c r="E366" s="76" t="s">
        <v>318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70">
        <v>2106.7388384172764</v>
      </c>
      <c r="CY366" s="273">
        <v>2106.7388384172764</v>
      </c>
      <c r="CZ366" s="273">
        <v>2106.7388384172764</v>
      </c>
      <c r="DA366" s="273">
        <v>2106.7388384172764</v>
      </c>
      <c r="DB366" s="273">
        <v>2106.7388384172764</v>
      </c>
      <c r="DC366" s="273">
        <v>2106.7388384172764</v>
      </c>
      <c r="DD366" s="273">
        <v>2106.7388384172764</v>
      </c>
      <c r="DE366" s="273">
        <v>2106.7388384172764</v>
      </c>
      <c r="DF366" s="273">
        <v>2106.7388384172764</v>
      </c>
      <c r="DG366" s="273">
        <v>2106.7388384172764</v>
      </c>
      <c r="DH366" s="273">
        <v>2106.7388384172764</v>
      </c>
      <c r="DI366" s="269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FR366" s="263"/>
      <c r="FS366" s="263"/>
      <c r="FT366" s="263"/>
      <c r="FU366" s="263"/>
      <c r="FV366" s="263"/>
      <c r="FW366" s="263"/>
      <c r="FX366" s="263"/>
      <c r="FY366" s="263"/>
      <c r="FZ366" s="263"/>
      <c r="GA366" s="263"/>
      <c r="GB366" s="263"/>
      <c r="GC366" s="263"/>
      <c r="GE366" s="446">
        <v>0</v>
      </c>
    </row>
    <row r="367" spans="1:187">
      <c r="D367" s="72" t="str">
        <f t="shared" si="92"/>
        <v>4326p</v>
      </c>
      <c r="E367" s="76" t="s">
        <v>320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70">
        <v>28710.355794239727</v>
      </c>
      <c r="CY367" s="273">
        <v>28710.355794239727</v>
      </c>
      <c r="CZ367" s="273">
        <v>28710.355794239727</v>
      </c>
      <c r="DA367" s="273">
        <v>28710.355794239727</v>
      </c>
      <c r="DB367" s="273">
        <v>28710.355794239727</v>
      </c>
      <c r="DC367" s="273">
        <v>28710.355794239727</v>
      </c>
      <c r="DD367" s="273">
        <v>28710.355794239727</v>
      </c>
      <c r="DE367" s="273">
        <v>28710.355794239727</v>
      </c>
      <c r="DF367" s="273">
        <v>28710.355794239727</v>
      </c>
      <c r="DG367" s="273">
        <v>28710.355794239727</v>
      </c>
      <c r="DH367" s="273">
        <v>28710.355794239727</v>
      </c>
      <c r="DI367" s="269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2"/>
      <c r="EJ367" s="282"/>
      <c r="EK367" s="282"/>
      <c r="EL367" s="282"/>
      <c r="EM367" s="282"/>
      <c r="EN367" s="282"/>
      <c r="EO367" s="282"/>
      <c r="EP367" s="282"/>
      <c r="EQ367" s="282"/>
      <c r="ER367" s="282"/>
      <c r="ES367" s="282"/>
      <c r="FR367" s="263"/>
      <c r="FS367" s="263"/>
      <c r="FT367" s="263"/>
      <c r="FU367" s="263"/>
      <c r="FV367" s="263"/>
      <c r="FW367" s="263"/>
      <c r="FX367" s="263"/>
      <c r="FY367" s="263"/>
      <c r="FZ367" s="263"/>
      <c r="GA367" s="263"/>
      <c r="GB367" s="263"/>
      <c r="GC367" s="263"/>
      <c r="GE367" s="446">
        <v>16267300</v>
      </c>
    </row>
    <row r="368" spans="1:187" s="9" customFormat="1">
      <c r="A368" s="118"/>
      <c r="B368" s="118"/>
      <c r="C368" s="118">
        <v>441</v>
      </c>
      <c r="D368" s="118" t="str">
        <f t="shared" si="92"/>
        <v>44p</v>
      </c>
      <c r="E368" s="449" t="s">
        <v>322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71">
        <v>7522541.6666666651</v>
      </c>
      <c r="CY368" s="274">
        <v>7522541.6666666651</v>
      </c>
      <c r="CZ368" s="274">
        <v>7522541.6666666651</v>
      </c>
      <c r="DA368" s="274">
        <v>7522541.6666666651</v>
      </c>
      <c r="DB368" s="274">
        <v>7522541.6666666651</v>
      </c>
      <c r="DC368" s="274">
        <v>7522541.6666666651</v>
      </c>
      <c r="DD368" s="274">
        <v>7522541.6666666651</v>
      </c>
      <c r="DE368" s="274">
        <v>7522541.6666666651</v>
      </c>
      <c r="DF368" s="274">
        <v>7522541.6666666651</v>
      </c>
      <c r="DG368" s="274">
        <v>7522541.6666666651</v>
      </c>
      <c r="DH368" s="274">
        <v>7522541.6666666651</v>
      </c>
      <c r="DI368" s="272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85">
        <v>27904816.666666668</v>
      </c>
      <c r="DW368" s="285">
        <v>27904816.666666668</v>
      </c>
      <c r="DX368" s="285">
        <v>27904816.666666668</v>
      </c>
      <c r="DY368" s="285">
        <v>27904816.666666668</v>
      </c>
      <c r="DZ368" s="285">
        <v>27904816.666666668</v>
      </c>
      <c r="EA368" s="285">
        <v>27904816.666666668</v>
      </c>
      <c r="EB368" s="285">
        <v>27904816.666666668</v>
      </c>
      <c r="EC368" s="285">
        <v>27904816.666666668</v>
      </c>
      <c r="ED368" s="285">
        <v>27904816.666666668</v>
      </c>
      <c r="EE368" s="285">
        <v>27904816.666666668</v>
      </c>
      <c r="EF368" s="285">
        <v>27904816.666666668</v>
      </c>
      <c r="EG368" s="285">
        <v>27904816.666666668</v>
      </c>
      <c r="EH368" s="285">
        <v>14153930</v>
      </c>
      <c r="EI368" s="285">
        <v>14153930</v>
      </c>
      <c r="EJ368" s="285">
        <v>14153930</v>
      </c>
      <c r="EK368" s="285">
        <v>14153930</v>
      </c>
      <c r="EL368" s="285">
        <v>14153930</v>
      </c>
      <c r="EM368" s="285">
        <v>14153930</v>
      </c>
      <c r="EN368" s="285">
        <v>33025836.670000002</v>
      </c>
      <c r="EO368" s="285">
        <v>33025836.670000002</v>
      </c>
      <c r="EP368" s="285">
        <v>33025836.670000002</v>
      </c>
      <c r="EQ368" s="285">
        <v>33025836.670000002</v>
      </c>
      <c r="ER368" s="285">
        <v>33025836.670000002</v>
      </c>
      <c r="ES368" s="285">
        <v>33025836.670000002</v>
      </c>
      <c r="ET368" s="341">
        <v>21472083.333333332</v>
      </c>
      <c r="EU368" s="341">
        <v>21472083.333333332</v>
      </c>
      <c r="EV368" s="341">
        <v>21472083.333333332</v>
      </c>
      <c r="EW368" s="341">
        <v>21472083.333333332</v>
      </c>
      <c r="EX368" s="341">
        <v>21472083.333333332</v>
      </c>
      <c r="EY368" s="341">
        <v>21472083.333333332</v>
      </c>
      <c r="EZ368" s="341">
        <v>26990416.666666664</v>
      </c>
      <c r="FA368" s="341">
        <v>26990416.666666664</v>
      </c>
      <c r="FB368" s="341">
        <v>26315416.666666701</v>
      </c>
      <c r="FC368" s="341">
        <v>26315416.666666701</v>
      </c>
      <c r="FD368" s="341">
        <v>26815416.670000002</v>
      </c>
      <c r="FE368" s="341">
        <v>26815416.66</v>
      </c>
      <c r="FF368" s="341">
        <v>26743749.989999995</v>
      </c>
      <c r="FG368" s="341">
        <v>26743749.989999995</v>
      </c>
      <c r="FH368" s="341">
        <v>26743749.989999995</v>
      </c>
      <c r="FI368" s="341">
        <v>26743749.989999995</v>
      </c>
      <c r="FJ368" s="341">
        <v>26743749.989999995</v>
      </c>
      <c r="FK368" s="341">
        <v>26743749.989999995</v>
      </c>
      <c r="FL368" s="341">
        <v>26743749.989999995</v>
      </c>
      <c r="FM368" s="341">
        <v>26743749.989999995</v>
      </c>
      <c r="FN368" s="341">
        <v>26743749.989999995</v>
      </c>
      <c r="FO368" s="341">
        <v>26743749.989999995</v>
      </c>
      <c r="FP368" s="341">
        <v>14243749.989999998</v>
      </c>
      <c r="FQ368" s="341">
        <v>14243750.109999999</v>
      </c>
      <c r="FR368" s="341">
        <v>4153095.62</v>
      </c>
      <c r="FS368" s="341">
        <v>8919354.2899999991</v>
      </c>
      <c r="FT368" s="341">
        <v>13085415.970000001</v>
      </c>
      <c r="FU368" s="341">
        <v>17943688.25</v>
      </c>
      <c r="FV368" s="341">
        <v>15872563.539999999</v>
      </c>
      <c r="FW368" s="341">
        <v>25000000</v>
      </c>
      <c r="FX368" s="341">
        <v>20000000</v>
      </c>
      <c r="FY368" s="341">
        <v>20000000</v>
      </c>
      <c r="FZ368" s="341">
        <v>20000000</v>
      </c>
      <c r="GA368" s="341">
        <v>17295648.326666653</v>
      </c>
      <c r="GB368" s="341">
        <v>17295648.326666653</v>
      </c>
      <c r="GC368" s="341">
        <v>17295648.326666653</v>
      </c>
      <c r="GE368" s="445">
        <v>194851041.47</v>
      </c>
    </row>
    <row r="369" spans="1:187" ht="30">
      <c r="D369" s="72" t="str">
        <f t="shared" si="92"/>
        <v>4411p</v>
      </c>
      <c r="E369" s="76" t="s">
        <v>324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70">
        <v>0</v>
      </c>
      <c r="CY369" s="273">
        <v>0</v>
      </c>
      <c r="CZ369" s="273">
        <v>0</v>
      </c>
      <c r="DA369" s="273">
        <v>0</v>
      </c>
      <c r="DB369" s="273">
        <v>0</v>
      </c>
      <c r="DC369" s="273">
        <v>0</v>
      </c>
      <c r="DD369" s="273">
        <v>0</v>
      </c>
      <c r="DE369" s="273">
        <v>0</v>
      </c>
      <c r="DF369" s="273">
        <v>0</v>
      </c>
      <c r="DG369" s="273">
        <v>0</v>
      </c>
      <c r="DH369" s="273">
        <v>0</v>
      </c>
      <c r="DI369" s="269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2"/>
      <c r="EJ369" s="282"/>
      <c r="EK369" s="282"/>
      <c r="EL369" s="282"/>
      <c r="EM369" s="282"/>
      <c r="EN369" s="282"/>
      <c r="EO369" s="282"/>
      <c r="EP369" s="282"/>
      <c r="EQ369" s="282"/>
      <c r="ER369" s="282"/>
      <c r="ES369" s="282"/>
      <c r="FR369" s="263"/>
      <c r="FS369" s="263"/>
      <c r="FT369" s="263"/>
      <c r="FU369" s="263"/>
      <c r="FV369" s="263"/>
      <c r="FW369" s="263"/>
      <c r="FX369" s="263"/>
      <c r="FY369" s="263"/>
      <c r="FZ369" s="263"/>
      <c r="GA369" s="263"/>
      <c r="GB369" s="263"/>
      <c r="GC369" s="263"/>
      <c r="GE369" s="446">
        <v>171525749</v>
      </c>
    </row>
    <row r="370" spans="1:187">
      <c r="D370" s="72" t="str">
        <f t="shared" si="92"/>
        <v>4412p</v>
      </c>
      <c r="E370" s="76" t="s">
        <v>326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70">
        <v>117613.29480916439</v>
      </c>
      <c r="CY370" s="273">
        <v>117613.29480916439</v>
      </c>
      <c r="CZ370" s="273">
        <v>117613.29480916439</v>
      </c>
      <c r="DA370" s="273">
        <v>117613.29480916439</v>
      </c>
      <c r="DB370" s="273">
        <v>117613.29480916439</v>
      </c>
      <c r="DC370" s="273">
        <v>117613.29480916439</v>
      </c>
      <c r="DD370" s="273">
        <v>117613.29480916439</v>
      </c>
      <c r="DE370" s="273">
        <v>117613.29480916439</v>
      </c>
      <c r="DF370" s="273">
        <v>117613.29480916439</v>
      </c>
      <c r="DG370" s="273">
        <v>117613.29480916439</v>
      </c>
      <c r="DH370" s="273">
        <v>117613.29480916439</v>
      </c>
      <c r="DI370" s="269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2"/>
      <c r="EJ370" s="282"/>
      <c r="EK370" s="282"/>
      <c r="EL370" s="282"/>
      <c r="EM370" s="282"/>
      <c r="EN370" s="282"/>
      <c r="EO370" s="282"/>
      <c r="EP370" s="282"/>
      <c r="EQ370" s="282"/>
      <c r="ER370" s="282"/>
      <c r="ES370" s="282"/>
      <c r="FR370" s="263"/>
      <c r="FS370" s="263"/>
      <c r="FT370" s="263"/>
      <c r="FU370" s="263"/>
      <c r="FV370" s="263"/>
      <c r="FW370" s="263"/>
      <c r="FX370" s="263"/>
      <c r="FY370" s="263"/>
      <c r="FZ370" s="263"/>
      <c r="GA370" s="263"/>
      <c r="GB370" s="263"/>
      <c r="GC370" s="263"/>
      <c r="GE370" s="446">
        <v>14549425</v>
      </c>
    </row>
    <row r="371" spans="1:187">
      <c r="D371" s="72" t="str">
        <f t="shared" si="92"/>
        <v>4413p</v>
      </c>
      <c r="E371" s="76" t="s">
        <v>328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70">
        <v>79324.214022424232</v>
      </c>
      <c r="CY371" s="273">
        <v>79324.214022424232</v>
      </c>
      <c r="CZ371" s="273">
        <v>79324.214022424232</v>
      </c>
      <c r="DA371" s="273">
        <v>79324.214022424232</v>
      </c>
      <c r="DB371" s="273">
        <v>79324.214022424232</v>
      </c>
      <c r="DC371" s="273">
        <v>79324.214022424232</v>
      </c>
      <c r="DD371" s="273">
        <v>79324.214022424232</v>
      </c>
      <c r="DE371" s="273">
        <v>79324.214022424232</v>
      </c>
      <c r="DF371" s="273">
        <v>79324.214022424232</v>
      </c>
      <c r="DG371" s="273">
        <v>79324.214022424232</v>
      </c>
      <c r="DH371" s="273">
        <v>79324.214022424232</v>
      </c>
      <c r="DI371" s="269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2"/>
      <c r="EJ371" s="282"/>
      <c r="EK371" s="282"/>
      <c r="EL371" s="282"/>
      <c r="EM371" s="282"/>
      <c r="EN371" s="282"/>
      <c r="EO371" s="282"/>
      <c r="EP371" s="282"/>
      <c r="EQ371" s="282"/>
      <c r="ER371" s="282"/>
      <c r="ES371" s="282"/>
      <c r="FR371" s="263"/>
      <c r="FS371" s="263"/>
      <c r="FT371" s="263"/>
      <c r="FU371" s="263"/>
      <c r="FV371" s="263"/>
      <c r="FW371" s="263"/>
      <c r="FX371" s="263"/>
      <c r="FY371" s="263"/>
      <c r="FZ371" s="263"/>
      <c r="GA371" s="263"/>
      <c r="GB371" s="263"/>
      <c r="GC371" s="263"/>
      <c r="GE371" s="446">
        <v>28852743.25</v>
      </c>
    </row>
    <row r="372" spans="1:187">
      <c r="D372" s="72" t="str">
        <f t="shared" si="92"/>
        <v>4414p</v>
      </c>
      <c r="E372" s="76" t="s">
        <v>330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70">
        <v>51249.018233773408</v>
      </c>
      <c r="CY372" s="273">
        <v>51249.018233773408</v>
      </c>
      <c r="CZ372" s="273">
        <v>51249.018233773408</v>
      </c>
      <c r="DA372" s="273">
        <v>51249.018233773408</v>
      </c>
      <c r="DB372" s="273">
        <v>51249.018233773408</v>
      </c>
      <c r="DC372" s="273">
        <v>51249.018233773408</v>
      </c>
      <c r="DD372" s="273">
        <v>51249.018233773408</v>
      </c>
      <c r="DE372" s="273">
        <v>51249.018233773408</v>
      </c>
      <c r="DF372" s="273">
        <v>51249.018233773408</v>
      </c>
      <c r="DG372" s="273">
        <v>51249.018233773408</v>
      </c>
      <c r="DH372" s="273">
        <v>51249.018233773408</v>
      </c>
      <c r="DI372" s="269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FR372" s="263"/>
      <c r="FS372" s="263"/>
      <c r="FT372" s="263"/>
      <c r="FU372" s="263"/>
      <c r="FV372" s="263"/>
      <c r="FW372" s="263"/>
      <c r="FX372" s="263"/>
      <c r="FY372" s="263"/>
      <c r="FZ372" s="263"/>
      <c r="GA372" s="263"/>
      <c r="GB372" s="263"/>
      <c r="GC372" s="263"/>
      <c r="GE372" s="446">
        <v>935001.00000000023</v>
      </c>
    </row>
    <row r="373" spans="1:187">
      <c r="D373" s="72" t="str">
        <f t="shared" si="92"/>
        <v>4415p</v>
      </c>
      <c r="E373" s="76" t="s">
        <v>332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70">
        <v>499741.32811873348</v>
      </c>
      <c r="CY373" s="273">
        <v>499741.32811873348</v>
      </c>
      <c r="CZ373" s="273">
        <v>499741.32811873348</v>
      </c>
      <c r="DA373" s="273">
        <v>499741.32811873348</v>
      </c>
      <c r="DB373" s="273">
        <v>499741.32811873348</v>
      </c>
      <c r="DC373" s="273">
        <v>499741.32811873348</v>
      </c>
      <c r="DD373" s="273">
        <v>499741.32811873348</v>
      </c>
      <c r="DE373" s="273">
        <v>499741.32811873348</v>
      </c>
      <c r="DF373" s="273">
        <v>499741.32811873348</v>
      </c>
      <c r="DG373" s="273">
        <v>499741.32811873348</v>
      </c>
      <c r="DH373" s="273">
        <v>499741.32811873348</v>
      </c>
      <c r="DI373" s="269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2"/>
      <c r="EJ373" s="282"/>
      <c r="EK373" s="282"/>
      <c r="EL373" s="282"/>
      <c r="EM373" s="282"/>
      <c r="EN373" s="282"/>
      <c r="EO373" s="282"/>
      <c r="EP373" s="282"/>
      <c r="EQ373" s="282"/>
      <c r="ER373" s="282"/>
      <c r="ES373" s="282"/>
      <c r="FR373" s="263"/>
      <c r="FS373" s="263"/>
      <c r="FT373" s="263"/>
      <c r="FU373" s="263"/>
      <c r="FV373" s="263"/>
      <c r="FW373" s="263"/>
      <c r="FX373" s="263"/>
      <c r="FY373" s="263"/>
      <c r="FZ373" s="263"/>
      <c r="GA373" s="263"/>
      <c r="GB373" s="263"/>
      <c r="GC373" s="263"/>
      <c r="GE373" s="446">
        <v>32106505.640000001</v>
      </c>
    </row>
    <row r="374" spans="1:187">
      <c r="D374" s="72" t="str">
        <f t="shared" si="92"/>
        <v>4416p</v>
      </c>
      <c r="E374" s="76" t="s">
        <v>334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70">
        <v>102086.89323030265</v>
      </c>
      <c r="CY374" s="273">
        <v>102086.89323030265</v>
      </c>
      <c r="CZ374" s="273">
        <v>102086.89323030265</v>
      </c>
      <c r="DA374" s="273">
        <v>102086.89323030265</v>
      </c>
      <c r="DB374" s="273">
        <v>102086.89323030265</v>
      </c>
      <c r="DC374" s="273">
        <v>102086.89323030265</v>
      </c>
      <c r="DD374" s="273">
        <v>102086.89323030265</v>
      </c>
      <c r="DE374" s="273">
        <v>102086.89323030265</v>
      </c>
      <c r="DF374" s="273">
        <v>102086.89323030265</v>
      </c>
      <c r="DG374" s="273">
        <v>102086.89323030265</v>
      </c>
      <c r="DH374" s="273">
        <v>102086.89323030265</v>
      </c>
      <c r="DI374" s="269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2"/>
      <c r="EJ374" s="282"/>
      <c r="EK374" s="282"/>
      <c r="EL374" s="282"/>
      <c r="EM374" s="282"/>
      <c r="EN374" s="282"/>
      <c r="EO374" s="282"/>
      <c r="EP374" s="282"/>
      <c r="EQ374" s="282"/>
      <c r="ER374" s="282"/>
      <c r="ES374" s="282"/>
      <c r="FR374" s="263"/>
      <c r="FS374" s="263"/>
      <c r="FT374" s="263"/>
      <c r="FU374" s="263"/>
      <c r="FV374" s="263"/>
      <c r="FW374" s="263"/>
      <c r="FX374" s="263"/>
      <c r="FY374" s="263"/>
      <c r="FZ374" s="263"/>
      <c r="GA374" s="263"/>
      <c r="GB374" s="263"/>
      <c r="GC374" s="263"/>
      <c r="GE374" s="446">
        <v>4977233</v>
      </c>
    </row>
    <row r="375" spans="1:187">
      <c r="D375" s="72" t="str">
        <f t="shared" si="92"/>
        <v>4417p</v>
      </c>
      <c r="E375" s="76" t="s">
        <v>336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70">
        <v>12315.528252268523</v>
      </c>
      <c r="CY375" s="273">
        <v>12315.528252268523</v>
      </c>
      <c r="CZ375" s="273">
        <v>12315.528252268523</v>
      </c>
      <c r="DA375" s="273">
        <v>12315.528252268523</v>
      </c>
      <c r="DB375" s="273">
        <v>12315.528252268523</v>
      </c>
      <c r="DC375" s="273">
        <v>12315.528252268523</v>
      </c>
      <c r="DD375" s="273">
        <v>12315.528252268523</v>
      </c>
      <c r="DE375" s="273">
        <v>12315.528252268523</v>
      </c>
      <c r="DF375" s="273">
        <v>12315.528252268523</v>
      </c>
      <c r="DG375" s="273">
        <v>12315.528252268523</v>
      </c>
      <c r="DH375" s="273">
        <v>12315.528252268523</v>
      </c>
      <c r="DI375" s="269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2"/>
      <c r="EJ375" s="282"/>
      <c r="EK375" s="282"/>
      <c r="EL375" s="282"/>
      <c r="EM375" s="282"/>
      <c r="EN375" s="282"/>
      <c r="EO375" s="282"/>
      <c r="EP375" s="282"/>
      <c r="EQ375" s="282"/>
      <c r="ER375" s="282"/>
      <c r="ES375" s="282"/>
      <c r="FR375" s="263"/>
      <c r="FS375" s="263"/>
      <c r="FT375" s="263"/>
      <c r="FU375" s="263"/>
      <c r="FV375" s="263"/>
      <c r="FW375" s="263"/>
      <c r="FX375" s="263"/>
      <c r="FY375" s="263"/>
      <c r="FZ375" s="263"/>
      <c r="GA375" s="263"/>
      <c r="GB375" s="263"/>
      <c r="GC375" s="263"/>
      <c r="GE375" s="446">
        <v>277000.00000000006</v>
      </c>
    </row>
    <row r="376" spans="1:187" ht="30">
      <c r="D376" s="72" t="str">
        <f t="shared" si="92"/>
        <v>4418p</v>
      </c>
      <c r="E376" s="76" t="s">
        <v>338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70">
        <v>0</v>
      </c>
      <c r="CY376" s="273">
        <v>0</v>
      </c>
      <c r="CZ376" s="273">
        <v>0</v>
      </c>
      <c r="DA376" s="273">
        <v>0</v>
      </c>
      <c r="DB376" s="273">
        <v>0</v>
      </c>
      <c r="DC376" s="273">
        <v>0</v>
      </c>
      <c r="DD376" s="273">
        <v>0</v>
      </c>
      <c r="DE376" s="273">
        <v>0</v>
      </c>
      <c r="DF376" s="273">
        <v>0</v>
      </c>
      <c r="DG376" s="273">
        <v>0</v>
      </c>
      <c r="DH376" s="273">
        <v>0</v>
      </c>
      <c r="DI376" s="269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2"/>
      <c r="EJ376" s="282"/>
      <c r="EK376" s="282"/>
      <c r="EL376" s="282"/>
      <c r="EM376" s="282"/>
      <c r="EN376" s="282"/>
      <c r="EO376" s="282"/>
      <c r="EP376" s="282"/>
      <c r="EQ376" s="282"/>
      <c r="ER376" s="282"/>
      <c r="ES376" s="282"/>
      <c r="EX376" s="341">
        <v>70000000</v>
      </c>
      <c r="FF376" s="366">
        <v>26666.67</v>
      </c>
      <c r="FG376" s="366">
        <v>26666.67</v>
      </c>
      <c r="FH376" s="366">
        <v>26666.67</v>
      </c>
      <c r="FI376" s="366">
        <v>39926666.670000002</v>
      </c>
      <c r="FJ376" s="366">
        <v>26666.67</v>
      </c>
      <c r="FK376" s="366">
        <v>26666.67</v>
      </c>
      <c r="FL376" s="366">
        <v>26666.67</v>
      </c>
      <c r="FM376" s="366">
        <v>26666.67</v>
      </c>
      <c r="FN376" s="366">
        <v>26666.67</v>
      </c>
      <c r="FO376" s="366">
        <v>26666.67</v>
      </c>
      <c r="FP376" s="366">
        <v>26666.67</v>
      </c>
      <c r="FQ376" s="366">
        <v>26666.63</v>
      </c>
      <c r="FR376" s="263"/>
      <c r="FS376" s="263"/>
      <c r="FT376" s="263"/>
      <c r="FU376" s="263"/>
      <c r="FV376" s="263"/>
      <c r="FW376" s="263"/>
      <c r="FX376" s="263"/>
      <c r="FY376" s="263"/>
      <c r="FZ376" s="263"/>
      <c r="GA376" s="263"/>
      <c r="GB376" s="263"/>
      <c r="GC376" s="263"/>
      <c r="GE376" s="446">
        <v>1010000.0000000002</v>
      </c>
    </row>
    <row r="377" spans="1:187">
      <c r="D377" s="72" t="str">
        <f t="shared" si="92"/>
        <v>4419p</v>
      </c>
      <c r="E377" s="76" t="s">
        <v>340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70">
        <v>0</v>
      </c>
      <c r="CY377" s="273">
        <v>0</v>
      </c>
      <c r="CZ377" s="273">
        <v>0</v>
      </c>
      <c r="DA377" s="273">
        <v>0</v>
      </c>
      <c r="DB377" s="273">
        <v>0</v>
      </c>
      <c r="DC377" s="273">
        <v>0</v>
      </c>
      <c r="DD377" s="273">
        <v>0</v>
      </c>
      <c r="DE377" s="273">
        <v>0</v>
      </c>
      <c r="DF377" s="273">
        <v>0</v>
      </c>
      <c r="DG377" s="273">
        <v>0</v>
      </c>
      <c r="DH377" s="273">
        <v>0</v>
      </c>
      <c r="DI377" s="269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2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FR377" s="263"/>
      <c r="FS377" s="263"/>
      <c r="FT377" s="263"/>
      <c r="FU377" s="263"/>
      <c r="FV377" s="263"/>
      <c r="FW377" s="263"/>
      <c r="FX377" s="263"/>
      <c r="FY377" s="263"/>
      <c r="FZ377" s="263"/>
      <c r="GA377" s="263"/>
      <c r="GB377" s="263"/>
      <c r="GC377" s="263"/>
      <c r="GE377" s="446">
        <v>1330000</v>
      </c>
    </row>
    <row r="378" spans="1:187" s="9" customFormat="1">
      <c r="A378" s="118" t="s">
        <v>94</v>
      </c>
      <c r="B378" s="118">
        <v>45</v>
      </c>
      <c r="C378" s="118"/>
      <c r="D378" s="118" t="str">
        <f t="shared" si="92"/>
        <v>p</v>
      </c>
      <c r="E378" s="119" t="s">
        <v>342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93">+CM379</f>
        <v>143333.33333333334</v>
      </c>
      <c r="CN378" s="121">
        <f t="shared" si="93"/>
        <v>143333.33333333334</v>
      </c>
      <c r="CO378" s="121">
        <f t="shared" si="93"/>
        <v>143333.33333333334</v>
      </c>
      <c r="CP378" s="121">
        <f t="shared" si="93"/>
        <v>143333.33333333334</v>
      </c>
      <c r="CQ378" s="121">
        <f t="shared" si="93"/>
        <v>143333.33333333334</v>
      </c>
      <c r="CR378" s="121">
        <f t="shared" si="93"/>
        <v>143333.33333333334</v>
      </c>
      <c r="CS378" s="121">
        <f t="shared" si="93"/>
        <v>143333.33333333334</v>
      </c>
      <c r="CT378" s="121">
        <f t="shared" si="93"/>
        <v>143333.33333333334</v>
      </c>
      <c r="CU378" s="121">
        <f t="shared" si="93"/>
        <v>143333.33333333334</v>
      </c>
      <c r="CV378" s="121">
        <f t="shared" si="93"/>
        <v>143333.33333333334</v>
      </c>
      <c r="CW378" s="122">
        <f t="shared" si="93"/>
        <v>143333.33333333334</v>
      </c>
      <c r="CX378" s="271">
        <f t="shared" si="93"/>
        <v>178333.33333333334</v>
      </c>
      <c r="CY378" s="274">
        <f t="shared" si="93"/>
        <v>178333.33333333334</v>
      </c>
      <c r="CZ378" s="274">
        <f t="shared" si="93"/>
        <v>178333.33333333334</v>
      </c>
      <c r="DA378" s="274">
        <f t="shared" si="93"/>
        <v>178333.33333333334</v>
      </c>
      <c r="DB378" s="274">
        <f t="shared" si="93"/>
        <v>178333.33333333334</v>
      </c>
      <c r="DC378" s="274">
        <f t="shared" si="93"/>
        <v>178333.33333333334</v>
      </c>
      <c r="DD378" s="274">
        <f t="shared" si="93"/>
        <v>178333.33333333334</v>
      </c>
      <c r="DE378" s="274">
        <f t="shared" si="93"/>
        <v>178333.33333333334</v>
      </c>
      <c r="DF378" s="274">
        <f t="shared" si="93"/>
        <v>178333.33333333334</v>
      </c>
      <c r="DG378" s="274">
        <f t="shared" si="93"/>
        <v>178333.33333333334</v>
      </c>
      <c r="DH378" s="274">
        <f t="shared" si="93"/>
        <v>178333.33333333334</v>
      </c>
      <c r="DI378" s="272">
        <f t="shared" si="93"/>
        <v>178333.33333333334</v>
      </c>
      <c r="DJ378" s="120">
        <f>+DJ379</f>
        <v>187500</v>
      </c>
      <c r="DK378" s="121">
        <f t="shared" ref="DK378:DU378" si="94">+DK379</f>
        <v>187500</v>
      </c>
      <c r="DL378" s="121">
        <f t="shared" si="94"/>
        <v>187500</v>
      </c>
      <c r="DM378" s="121">
        <f t="shared" si="94"/>
        <v>187500</v>
      </c>
      <c r="DN378" s="121">
        <f t="shared" si="94"/>
        <v>187500</v>
      </c>
      <c r="DO378" s="121">
        <f t="shared" si="94"/>
        <v>187500</v>
      </c>
      <c r="DP378" s="121">
        <f t="shared" si="94"/>
        <v>187500</v>
      </c>
      <c r="DQ378" s="121">
        <f t="shared" si="94"/>
        <v>187500</v>
      </c>
      <c r="DR378" s="121">
        <f t="shared" si="94"/>
        <v>187500</v>
      </c>
      <c r="DS378" s="121">
        <f t="shared" si="94"/>
        <v>187500</v>
      </c>
      <c r="DT378" s="121">
        <f t="shared" si="94"/>
        <v>187500</v>
      </c>
      <c r="DU378" s="122">
        <f t="shared" si="94"/>
        <v>187500</v>
      </c>
      <c r="DV378" s="285">
        <v>195833.33333333334</v>
      </c>
      <c r="DW378" s="285">
        <v>195833.33333333334</v>
      </c>
      <c r="DX378" s="285">
        <v>195833.33333333334</v>
      </c>
      <c r="DY378" s="285">
        <v>195833.33333333334</v>
      </c>
      <c r="DZ378" s="285">
        <v>195833.33333333334</v>
      </c>
      <c r="EA378" s="285">
        <v>195833.33333333334</v>
      </c>
      <c r="EB378" s="285">
        <v>195833.33333333334</v>
      </c>
      <c r="EC378" s="285">
        <v>195833.33333333334</v>
      </c>
      <c r="ED378" s="285">
        <v>195833.33333333334</v>
      </c>
      <c r="EE378" s="285">
        <v>195833.33333333334</v>
      </c>
      <c r="EF378" s="285">
        <v>195833.33333333334</v>
      </c>
      <c r="EG378" s="285">
        <v>195833.33333333334</v>
      </c>
      <c r="EH378" s="285">
        <v>202083.33333333334</v>
      </c>
      <c r="EI378" s="285">
        <v>202083.33333333334</v>
      </c>
      <c r="EJ378" s="285">
        <v>202083.33333333334</v>
      </c>
      <c r="EK378" s="285">
        <v>202083.33333333334</v>
      </c>
      <c r="EL378" s="285">
        <v>202083.33333333334</v>
      </c>
      <c r="EM378" s="285">
        <v>202083.33333333334</v>
      </c>
      <c r="EN378" s="285">
        <v>202083.33333333334</v>
      </c>
      <c r="EO378" s="285">
        <v>202083.33333333334</v>
      </c>
      <c r="EP378" s="285">
        <v>202083.33333333334</v>
      </c>
      <c r="EQ378" s="285">
        <v>202083.33333333334</v>
      </c>
      <c r="ER378" s="285">
        <v>202083.33333333334</v>
      </c>
      <c r="ES378" s="285">
        <v>202083.33333333334</v>
      </c>
      <c r="ET378" s="341">
        <v>239583.41666666666</v>
      </c>
      <c r="EU378" s="341">
        <v>239583.41666666666</v>
      </c>
      <c r="EV378" s="341">
        <v>239583.41666666666</v>
      </c>
      <c r="EW378" s="341">
        <v>239583.41666666666</v>
      </c>
      <c r="EX378" s="341">
        <v>239583.41666666666</v>
      </c>
      <c r="EY378" s="341">
        <v>239583.41666666666</v>
      </c>
      <c r="EZ378" s="341">
        <v>239583.41666666666</v>
      </c>
      <c r="FA378" s="341">
        <v>239583.41666666666</v>
      </c>
      <c r="FB378" s="341">
        <v>239583.41666666666</v>
      </c>
      <c r="FC378" s="341">
        <v>239583.41666666666</v>
      </c>
      <c r="FD378" s="341">
        <v>239583.41666666666</v>
      </c>
      <c r="FE378" s="341">
        <v>239583.41666666666</v>
      </c>
      <c r="FF378" s="341">
        <v>190000.08333333334</v>
      </c>
      <c r="FG378" s="341">
        <v>190000.08333333334</v>
      </c>
      <c r="FH378" s="341">
        <v>190000.08333333334</v>
      </c>
      <c r="FI378" s="341">
        <v>190000.08333333334</v>
      </c>
      <c r="FJ378" s="341">
        <v>190000.08333333334</v>
      </c>
      <c r="FK378" s="341">
        <v>190000.08333333334</v>
      </c>
      <c r="FL378" s="341">
        <v>190000.08333333334</v>
      </c>
      <c r="FM378" s="341">
        <v>190000.08333333334</v>
      </c>
      <c r="FN378" s="341">
        <v>190000.08333333334</v>
      </c>
      <c r="FO378" s="341">
        <v>190000.08333333334</v>
      </c>
      <c r="FP378" s="341">
        <v>190000.08333333334</v>
      </c>
      <c r="FQ378" s="341">
        <v>190000.08333333334</v>
      </c>
      <c r="FR378" s="341">
        <v>0</v>
      </c>
      <c r="FS378" s="341">
        <v>277634</v>
      </c>
      <c r="FT378" s="341">
        <v>0</v>
      </c>
      <c r="FU378" s="341">
        <v>268014</v>
      </c>
      <c r="FV378" s="341">
        <v>5000</v>
      </c>
      <c r="FW378" s="341">
        <v>147050.57142857142</v>
      </c>
      <c r="FX378" s="341">
        <v>147050.57142857142</v>
      </c>
      <c r="FY378" s="341">
        <v>147050.57142857142</v>
      </c>
      <c r="FZ378" s="341">
        <v>147050.57142857142</v>
      </c>
      <c r="GA378" s="341">
        <v>147050.57142857142</v>
      </c>
      <c r="GB378" s="341">
        <v>147050.57142857142</v>
      </c>
      <c r="GC378" s="341">
        <v>147050.57142857142</v>
      </c>
      <c r="GE378" s="445">
        <v>1579998.55</v>
      </c>
    </row>
    <row r="379" spans="1:187">
      <c r="C379" s="72">
        <v>451</v>
      </c>
      <c r="D379" s="72" t="str">
        <f t="shared" si="92"/>
        <v>451p</v>
      </c>
      <c r="E379" s="76" t="s">
        <v>115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95">++SUM(CM380:CM384)</f>
        <v>143333.33333333334</v>
      </c>
      <c r="CN379" s="101">
        <f t="shared" si="95"/>
        <v>143333.33333333334</v>
      </c>
      <c r="CO379" s="101">
        <f t="shared" si="95"/>
        <v>143333.33333333334</v>
      </c>
      <c r="CP379" s="101">
        <f t="shared" si="95"/>
        <v>143333.33333333334</v>
      </c>
      <c r="CQ379" s="101">
        <f t="shared" si="95"/>
        <v>143333.33333333334</v>
      </c>
      <c r="CR379" s="101">
        <f t="shared" si="95"/>
        <v>143333.33333333334</v>
      </c>
      <c r="CS379" s="101">
        <f t="shared" si="95"/>
        <v>143333.33333333334</v>
      </c>
      <c r="CT379" s="101">
        <f t="shared" si="95"/>
        <v>143333.33333333334</v>
      </c>
      <c r="CU379" s="101">
        <f t="shared" si="95"/>
        <v>143333.33333333334</v>
      </c>
      <c r="CV379" s="101">
        <f t="shared" si="95"/>
        <v>143333.33333333334</v>
      </c>
      <c r="CW379" s="102">
        <f t="shared" si="95"/>
        <v>143333.33333333334</v>
      </c>
      <c r="CX379" s="270">
        <f t="shared" si="95"/>
        <v>178333.33333333334</v>
      </c>
      <c r="CY379" s="273">
        <f t="shared" si="95"/>
        <v>178333.33333333334</v>
      </c>
      <c r="CZ379" s="273">
        <f t="shared" si="95"/>
        <v>178333.33333333334</v>
      </c>
      <c r="DA379" s="273">
        <f t="shared" si="95"/>
        <v>178333.33333333334</v>
      </c>
      <c r="DB379" s="273">
        <f t="shared" si="95"/>
        <v>178333.33333333334</v>
      </c>
      <c r="DC379" s="273">
        <f t="shared" si="95"/>
        <v>178333.33333333334</v>
      </c>
      <c r="DD379" s="273">
        <f t="shared" si="95"/>
        <v>178333.33333333334</v>
      </c>
      <c r="DE379" s="273">
        <f t="shared" si="95"/>
        <v>178333.33333333334</v>
      </c>
      <c r="DF379" s="273">
        <f t="shared" si="95"/>
        <v>178333.33333333334</v>
      </c>
      <c r="DG379" s="273">
        <f t="shared" si="95"/>
        <v>178333.33333333334</v>
      </c>
      <c r="DH379" s="273">
        <f t="shared" si="95"/>
        <v>178333.33333333334</v>
      </c>
      <c r="DI379" s="269">
        <f t="shared" si="95"/>
        <v>178333.33333333334</v>
      </c>
      <c r="DJ379" s="100">
        <f>+SUM(DJ380:DJ384)</f>
        <v>187500</v>
      </c>
      <c r="DK379" s="101">
        <f t="shared" ref="DK379:DU379" si="96">+SUM(DK380:DK384)</f>
        <v>187500</v>
      </c>
      <c r="DL379" s="101">
        <f t="shared" si="96"/>
        <v>187500</v>
      </c>
      <c r="DM379" s="101">
        <f t="shared" si="96"/>
        <v>187500</v>
      </c>
      <c r="DN379" s="101">
        <f t="shared" si="96"/>
        <v>187500</v>
      </c>
      <c r="DO379" s="101">
        <f t="shared" si="96"/>
        <v>187500</v>
      </c>
      <c r="DP379" s="101">
        <f t="shared" si="96"/>
        <v>187500</v>
      </c>
      <c r="DQ379" s="101">
        <f t="shared" si="96"/>
        <v>187500</v>
      </c>
      <c r="DR379" s="101">
        <f t="shared" si="96"/>
        <v>187500</v>
      </c>
      <c r="DS379" s="101">
        <f t="shared" si="96"/>
        <v>187500</v>
      </c>
      <c r="DT379" s="101">
        <f t="shared" si="96"/>
        <v>187500</v>
      </c>
      <c r="DU379" s="102">
        <f t="shared" si="96"/>
        <v>187500</v>
      </c>
      <c r="DV379" s="285">
        <v>195833.33333333334</v>
      </c>
      <c r="DW379" s="285">
        <v>195833.33333333334</v>
      </c>
      <c r="DX379" s="285">
        <v>195833.33333333334</v>
      </c>
      <c r="DY379" s="285">
        <v>195833.33333333334</v>
      </c>
      <c r="DZ379" s="285">
        <v>195833.33333333334</v>
      </c>
      <c r="EA379" s="285">
        <v>195833.33333333334</v>
      </c>
      <c r="EB379" s="285">
        <v>195833.33333333334</v>
      </c>
      <c r="EC379" s="285">
        <v>195833.33333333334</v>
      </c>
      <c r="ED379" s="285">
        <v>195833.33333333334</v>
      </c>
      <c r="EE379" s="285">
        <v>195833.33333333334</v>
      </c>
      <c r="EF379" s="285">
        <v>195833.33333333334</v>
      </c>
      <c r="EG379" s="285">
        <v>195833.33333333334</v>
      </c>
      <c r="EH379" s="284"/>
      <c r="EI379" s="282"/>
      <c r="EJ379" s="282"/>
      <c r="EK379" s="282"/>
      <c r="EL379" s="282"/>
      <c r="EM379" s="282"/>
      <c r="EN379" s="282"/>
      <c r="EO379" s="282"/>
      <c r="EP379" s="282"/>
      <c r="EQ379" s="282"/>
      <c r="ER379" s="282"/>
      <c r="ES379" s="282"/>
      <c r="FR379" s="263"/>
      <c r="FS379" s="263"/>
      <c r="FT379" s="263"/>
      <c r="FU379" s="263"/>
      <c r="FV379" s="263"/>
      <c r="FW379" s="263"/>
      <c r="FX379" s="263"/>
      <c r="FY379" s="263"/>
      <c r="FZ379" s="263"/>
      <c r="GA379" s="263"/>
      <c r="GB379" s="263"/>
      <c r="GC379" s="263"/>
      <c r="GD379" s="263"/>
      <c r="GE379" s="451">
        <v>0</v>
      </c>
    </row>
    <row r="380" spans="1:187" ht="30">
      <c r="D380" s="72" t="str">
        <f t="shared" si="92"/>
        <v>4511p</v>
      </c>
      <c r="E380" s="76" t="s">
        <v>344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70">
        <v>0</v>
      </c>
      <c r="CY380" s="273">
        <v>0</v>
      </c>
      <c r="CZ380" s="273">
        <v>0</v>
      </c>
      <c r="DA380" s="273">
        <v>0</v>
      </c>
      <c r="DB380" s="273">
        <v>0</v>
      </c>
      <c r="DC380" s="273">
        <v>0</v>
      </c>
      <c r="DD380" s="273">
        <v>0</v>
      </c>
      <c r="DE380" s="273">
        <v>0</v>
      </c>
      <c r="DF380" s="273">
        <v>0</v>
      </c>
      <c r="DG380" s="273">
        <v>0</v>
      </c>
      <c r="DH380" s="273">
        <v>0</v>
      </c>
      <c r="DI380" s="269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2"/>
      <c r="EJ380" s="282"/>
      <c r="EK380" s="282"/>
      <c r="EL380" s="282"/>
      <c r="EM380" s="282"/>
      <c r="EN380" s="282"/>
      <c r="EO380" s="282"/>
      <c r="EP380" s="282"/>
      <c r="EQ380" s="282"/>
      <c r="ER380" s="282"/>
      <c r="ES380" s="282"/>
      <c r="FR380" s="263"/>
      <c r="FS380" s="263"/>
      <c r="FT380" s="263"/>
      <c r="FU380" s="263"/>
      <c r="FV380" s="263"/>
      <c r="FW380" s="263"/>
      <c r="FX380" s="263"/>
      <c r="FY380" s="263"/>
      <c r="FZ380" s="263"/>
      <c r="GA380" s="263"/>
      <c r="GB380" s="263"/>
      <c r="GC380" s="263"/>
      <c r="GE380" s="446">
        <v>0</v>
      </c>
    </row>
    <row r="381" spans="1:187" ht="30">
      <c r="D381" s="72" t="str">
        <f t="shared" si="92"/>
        <v>4512p</v>
      </c>
      <c r="E381" s="76" t="s">
        <v>346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70">
        <v>0</v>
      </c>
      <c r="CY381" s="273">
        <v>0</v>
      </c>
      <c r="CZ381" s="273">
        <v>0</v>
      </c>
      <c r="DA381" s="273">
        <v>0</v>
      </c>
      <c r="DB381" s="273">
        <v>0</v>
      </c>
      <c r="DC381" s="273">
        <v>0</v>
      </c>
      <c r="DD381" s="273">
        <v>0</v>
      </c>
      <c r="DE381" s="273">
        <v>0</v>
      </c>
      <c r="DF381" s="273">
        <v>0</v>
      </c>
      <c r="DG381" s="273">
        <v>0</v>
      </c>
      <c r="DH381" s="273">
        <v>0</v>
      </c>
      <c r="DI381" s="269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2"/>
      <c r="EJ381" s="282"/>
      <c r="EK381" s="282"/>
      <c r="EL381" s="282"/>
      <c r="EM381" s="282"/>
      <c r="EN381" s="282"/>
      <c r="EO381" s="282"/>
      <c r="EP381" s="282"/>
      <c r="EQ381" s="282"/>
      <c r="ER381" s="282"/>
      <c r="ES381" s="282"/>
      <c r="FR381" s="263"/>
      <c r="FS381" s="263"/>
      <c r="FT381" s="263"/>
      <c r="FU381" s="263"/>
      <c r="FV381" s="263"/>
      <c r="FW381" s="263"/>
      <c r="FX381" s="263"/>
      <c r="FY381" s="263"/>
      <c r="FZ381" s="263"/>
      <c r="GA381" s="263"/>
      <c r="GB381" s="263"/>
      <c r="GC381" s="263"/>
      <c r="GE381" s="446">
        <v>0</v>
      </c>
    </row>
    <row r="382" spans="1:187">
      <c r="D382" s="72" t="str">
        <f t="shared" si="92"/>
        <v>4513p</v>
      </c>
      <c r="E382" s="76" t="s">
        <v>348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70">
        <v>114166.66666666667</v>
      </c>
      <c r="CY382" s="273">
        <v>114166.66666666667</v>
      </c>
      <c r="CZ382" s="273">
        <v>114166.66666666667</v>
      </c>
      <c r="DA382" s="273">
        <v>114166.66666666667</v>
      </c>
      <c r="DB382" s="273">
        <v>114166.66666666667</v>
      </c>
      <c r="DC382" s="273">
        <v>114166.66666666667</v>
      </c>
      <c r="DD382" s="273">
        <v>114166.66666666667</v>
      </c>
      <c r="DE382" s="273">
        <v>114166.66666666667</v>
      </c>
      <c r="DF382" s="273">
        <v>114166.66666666667</v>
      </c>
      <c r="DG382" s="273">
        <v>114166.66666666667</v>
      </c>
      <c r="DH382" s="273">
        <v>114166.66666666667</v>
      </c>
      <c r="DI382" s="269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2"/>
      <c r="EJ382" s="282"/>
      <c r="EK382" s="282"/>
      <c r="EL382" s="282"/>
      <c r="EM382" s="282"/>
      <c r="EN382" s="282"/>
      <c r="EO382" s="282"/>
      <c r="EP382" s="282"/>
      <c r="EQ382" s="282"/>
      <c r="ER382" s="282"/>
      <c r="ES382" s="282"/>
      <c r="FR382" s="263"/>
      <c r="FS382" s="263"/>
      <c r="FT382" s="263"/>
      <c r="FU382" s="263"/>
      <c r="FV382" s="263"/>
      <c r="FW382" s="263"/>
      <c r="FX382" s="263"/>
      <c r="FY382" s="263"/>
      <c r="FZ382" s="263"/>
      <c r="GA382" s="263"/>
      <c r="GB382" s="263"/>
      <c r="GC382" s="263"/>
      <c r="GE382" s="446">
        <v>1450001</v>
      </c>
    </row>
    <row r="383" spans="1:187" ht="45">
      <c r="D383" s="72" t="str">
        <f t="shared" si="92"/>
        <v>4514p</v>
      </c>
      <c r="E383" s="76" t="s">
        <v>350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70">
        <v>0</v>
      </c>
      <c r="CY383" s="273">
        <v>0</v>
      </c>
      <c r="CZ383" s="273">
        <v>0</v>
      </c>
      <c r="DA383" s="273">
        <v>0</v>
      </c>
      <c r="DB383" s="273">
        <v>0</v>
      </c>
      <c r="DC383" s="273">
        <v>0</v>
      </c>
      <c r="DD383" s="273">
        <v>0</v>
      </c>
      <c r="DE383" s="273">
        <v>0</v>
      </c>
      <c r="DF383" s="273">
        <v>0</v>
      </c>
      <c r="DG383" s="273">
        <v>0</v>
      </c>
      <c r="DH383" s="273">
        <v>0</v>
      </c>
      <c r="DI383" s="269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2"/>
      <c r="EJ383" s="282"/>
      <c r="EK383" s="282"/>
      <c r="EL383" s="282"/>
      <c r="EM383" s="282"/>
      <c r="EN383" s="282"/>
      <c r="EO383" s="282"/>
      <c r="EP383" s="282"/>
      <c r="EQ383" s="282"/>
      <c r="ER383" s="282"/>
      <c r="ES383" s="282"/>
      <c r="FR383" s="263"/>
      <c r="FS383" s="263"/>
      <c r="FT383" s="263"/>
      <c r="FU383" s="263"/>
      <c r="FV383" s="263"/>
      <c r="FW383" s="263"/>
      <c r="FX383" s="263"/>
      <c r="FY383" s="263"/>
      <c r="FZ383" s="263"/>
      <c r="GA383" s="263"/>
      <c r="GB383" s="263"/>
      <c r="GC383" s="263"/>
      <c r="GE383" s="446">
        <v>0</v>
      </c>
    </row>
    <row r="384" spans="1:187">
      <c r="D384" s="72" t="str">
        <f t="shared" si="92"/>
        <v>4515p</v>
      </c>
      <c r="E384" s="76" t="s">
        <v>352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70">
        <v>64166.666666666664</v>
      </c>
      <c r="CY384" s="273">
        <v>64166.666666666664</v>
      </c>
      <c r="CZ384" s="273">
        <v>64166.666666666664</v>
      </c>
      <c r="DA384" s="273">
        <v>64166.666666666664</v>
      </c>
      <c r="DB384" s="273">
        <v>64166.666666666664</v>
      </c>
      <c r="DC384" s="273">
        <v>64166.666666666664</v>
      </c>
      <c r="DD384" s="273">
        <v>64166.666666666664</v>
      </c>
      <c r="DE384" s="273">
        <v>64166.666666666664</v>
      </c>
      <c r="DF384" s="273">
        <v>64166.666666666664</v>
      </c>
      <c r="DG384" s="273">
        <v>64166.666666666664</v>
      </c>
      <c r="DH384" s="273">
        <v>64166.666666666664</v>
      </c>
      <c r="DI384" s="269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2"/>
      <c r="EJ384" s="282"/>
      <c r="EK384" s="282"/>
      <c r="EL384" s="282"/>
      <c r="EM384" s="282"/>
      <c r="EN384" s="282"/>
      <c r="EO384" s="282"/>
      <c r="EP384" s="282"/>
      <c r="EQ384" s="282"/>
      <c r="ER384" s="282"/>
      <c r="ES384" s="282"/>
      <c r="FR384" s="263"/>
      <c r="FS384" s="263"/>
      <c r="FT384" s="263"/>
      <c r="FU384" s="263"/>
      <c r="FV384" s="263"/>
      <c r="FW384" s="263"/>
      <c r="FX384" s="263"/>
      <c r="FY384" s="263"/>
      <c r="FZ384" s="263"/>
      <c r="GA384" s="263"/>
      <c r="GB384" s="263"/>
      <c r="GC384" s="263"/>
      <c r="GE384" s="446">
        <v>229999.99999999994</v>
      </c>
    </row>
    <row r="385" spans="1:187" s="9" customFormat="1">
      <c r="A385" s="118" t="s">
        <v>94</v>
      </c>
      <c r="B385" s="118">
        <v>46</v>
      </c>
      <c r="C385" s="118"/>
      <c r="D385" s="118" t="str">
        <f t="shared" si="92"/>
        <v>p</v>
      </c>
      <c r="E385" s="119" t="s">
        <v>354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97">+CL386+CL389+CL392</f>
        <v>9889761</v>
      </c>
      <c r="CM385" s="121">
        <f t="shared" si="97"/>
        <v>9889761</v>
      </c>
      <c r="CN385" s="121">
        <f t="shared" si="97"/>
        <v>9889761</v>
      </c>
      <c r="CO385" s="121">
        <f t="shared" si="97"/>
        <v>9889761</v>
      </c>
      <c r="CP385" s="121">
        <f t="shared" si="97"/>
        <v>9889761</v>
      </c>
      <c r="CQ385" s="121">
        <f t="shared" si="97"/>
        <v>9889761</v>
      </c>
      <c r="CR385" s="121">
        <f t="shared" si="97"/>
        <v>9889761</v>
      </c>
      <c r="CS385" s="121">
        <f t="shared" si="97"/>
        <v>9889761</v>
      </c>
      <c r="CT385" s="121">
        <f t="shared" si="97"/>
        <v>9889761</v>
      </c>
      <c r="CU385" s="121">
        <f t="shared" si="97"/>
        <v>9889761</v>
      </c>
      <c r="CV385" s="121">
        <f t="shared" si="97"/>
        <v>9889761</v>
      </c>
      <c r="CW385" s="122">
        <f t="shared" si="97"/>
        <v>9889761</v>
      </c>
      <c r="CX385" s="271">
        <f t="shared" si="97"/>
        <v>14285575.4575</v>
      </c>
      <c r="CY385" s="274">
        <f t="shared" ref="CY385:DI385" si="98">+CY386+CY389+CY392</f>
        <v>14285575.4575</v>
      </c>
      <c r="CZ385" s="274">
        <f t="shared" si="98"/>
        <v>14285575.4575</v>
      </c>
      <c r="DA385" s="274">
        <f t="shared" si="98"/>
        <v>14285575.4575</v>
      </c>
      <c r="DB385" s="274">
        <f t="shared" si="98"/>
        <v>14285575.4575</v>
      </c>
      <c r="DC385" s="274">
        <f t="shared" si="98"/>
        <v>14285575.4575</v>
      </c>
      <c r="DD385" s="274">
        <f t="shared" si="98"/>
        <v>14285575.4575</v>
      </c>
      <c r="DE385" s="274">
        <f t="shared" si="98"/>
        <v>14285575.4575</v>
      </c>
      <c r="DF385" s="274">
        <f t="shared" si="98"/>
        <v>14285575.4575</v>
      </c>
      <c r="DG385" s="274">
        <f t="shared" si="98"/>
        <v>14285575.4575</v>
      </c>
      <c r="DH385" s="274">
        <f t="shared" si="98"/>
        <v>14285575.4575</v>
      </c>
      <c r="DI385" s="272">
        <f t="shared" si="98"/>
        <v>14285575.4575</v>
      </c>
      <c r="DJ385" s="120">
        <f>+DJ386+DJ389+DJ392</f>
        <v>33191007.030833334</v>
      </c>
      <c r="DK385" s="121">
        <f t="shared" ref="DK385:DU385" si="99">+DK386+DK389+DK392</f>
        <v>33191007.030833334</v>
      </c>
      <c r="DL385" s="121">
        <f t="shared" si="99"/>
        <v>33191007.030833334</v>
      </c>
      <c r="DM385" s="121">
        <f t="shared" si="99"/>
        <v>33191007.030833334</v>
      </c>
      <c r="DN385" s="121">
        <f t="shared" si="99"/>
        <v>33191007.030833334</v>
      </c>
      <c r="DO385" s="121">
        <f t="shared" si="99"/>
        <v>33191007.030833334</v>
      </c>
      <c r="DP385" s="121">
        <f t="shared" si="99"/>
        <v>33191007.030833334</v>
      </c>
      <c r="DQ385" s="121">
        <f t="shared" si="99"/>
        <v>33191007.030833334</v>
      </c>
      <c r="DR385" s="121">
        <f t="shared" si="99"/>
        <v>33191007.030833334</v>
      </c>
      <c r="DS385" s="121">
        <f t="shared" si="99"/>
        <v>33191007.030833334</v>
      </c>
      <c r="DT385" s="121">
        <f t="shared" si="99"/>
        <v>33191007.030833334</v>
      </c>
      <c r="DU385" s="121">
        <f t="shared" si="99"/>
        <v>33191007.030833334</v>
      </c>
      <c r="DV385" s="330">
        <f>DV386+DV389+DV392</f>
        <v>32768615.2925</v>
      </c>
      <c r="DW385" s="330">
        <f t="shared" ref="DW385:ES385" si="100">DW386+DW389+DW392</f>
        <v>32768615.2925</v>
      </c>
      <c r="DX385" s="330">
        <f t="shared" si="100"/>
        <v>32768615.2925</v>
      </c>
      <c r="DY385" s="330">
        <f t="shared" si="100"/>
        <v>32768615.2925</v>
      </c>
      <c r="DZ385" s="330">
        <f t="shared" si="100"/>
        <v>32768615.2925</v>
      </c>
      <c r="EA385" s="330">
        <f t="shared" si="100"/>
        <v>32768615.2925</v>
      </c>
      <c r="EB385" s="330">
        <f t="shared" si="100"/>
        <v>32768615.2925</v>
      </c>
      <c r="EC385" s="330">
        <f t="shared" si="100"/>
        <v>32768615.2925</v>
      </c>
      <c r="ED385" s="330">
        <f t="shared" si="100"/>
        <v>32768615.2925</v>
      </c>
      <c r="EE385" s="330">
        <f t="shared" si="100"/>
        <v>32768615.2925</v>
      </c>
      <c r="EF385" s="330">
        <f t="shared" si="100"/>
        <v>32768615.2925</v>
      </c>
      <c r="EG385" s="330">
        <f t="shared" si="100"/>
        <v>32768615.2925</v>
      </c>
      <c r="EH385" s="330">
        <f t="shared" si="100"/>
        <v>4617467.5633333325</v>
      </c>
      <c r="EI385" s="330">
        <f t="shared" si="100"/>
        <v>5248180.4533333331</v>
      </c>
      <c r="EJ385" s="330">
        <f t="shared" si="100"/>
        <v>18465645.143333334</v>
      </c>
      <c r="EK385" s="330">
        <f t="shared" si="100"/>
        <v>67460865.603333324</v>
      </c>
      <c r="EL385" s="330">
        <f t="shared" si="100"/>
        <v>10247541.783333333</v>
      </c>
      <c r="EM385" s="330">
        <f t="shared" si="100"/>
        <v>16046343.563333331</v>
      </c>
      <c r="EN385" s="330">
        <f t="shared" si="100"/>
        <v>23103608.363333337</v>
      </c>
      <c r="EO385" s="330">
        <f t="shared" si="100"/>
        <v>16877006.883333333</v>
      </c>
      <c r="EP385" s="330">
        <f t="shared" si="100"/>
        <v>17318908.093333334</v>
      </c>
      <c r="EQ385" s="330">
        <f t="shared" si="100"/>
        <v>9686739.4033333324</v>
      </c>
      <c r="ER385" s="330">
        <f t="shared" si="100"/>
        <v>11714826.133333333</v>
      </c>
      <c r="ES385" s="330">
        <f t="shared" si="100"/>
        <v>19628370.163333334</v>
      </c>
      <c r="FF385" s="341">
        <v>1718363.6600000001</v>
      </c>
      <c r="FG385" s="341">
        <v>3362692.9499999997</v>
      </c>
      <c r="FH385" s="341">
        <v>17620925.690000001</v>
      </c>
      <c r="FI385" s="341">
        <v>21217195.289999999</v>
      </c>
      <c r="FJ385" s="341">
        <v>181489557.88</v>
      </c>
      <c r="FK385" s="341">
        <v>16844785.800000001</v>
      </c>
      <c r="FL385" s="341">
        <v>61721044.270000003</v>
      </c>
      <c r="FM385" s="341">
        <v>13754741.09</v>
      </c>
      <c r="FN385" s="341">
        <v>17831317.309999999</v>
      </c>
      <c r="FO385" s="341">
        <v>6151156.2299999995</v>
      </c>
      <c r="FP385" s="341">
        <v>10176505.869999999</v>
      </c>
      <c r="FQ385" s="341">
        <v>21711713.960000001</v>
      </c>
      <c r="FR385" s="341">
        <v>1725839.0999999999</v>
      </c>
      <c r="FS385" s="341">
        <v>3305317.26</v>
      </c>
      <c r="FT385" s="341">
        <v>339468444.25999999</v>
      </c>
      <c r="FU385" s="341">
        <v>17477408.559999999</v>
      </c>
      <c r="FV385" s="341">
        <v>15441444.539999999</v>
      </c>
      <c r="FW385" s="341">
        <v>12046825.949999999</v>
      </c>
      <c r="FX385" s="341">
        <v>11726652.870000001</v>
      </c>
      <c r="FY385" s="341">
        <v>8624889.1799999997</v>
      </c>
      <c r="FZ385" s="341">
        <v>18011093.800000001</v>
      </c>
      <c r="GA385" s="341">
        <v>9855652.5999999996</v>
      </c>
      <c r="GB385" s="341">
        <v>89792355.439999998</v>
      </c>
      <c r="GC385" s="341">
        <v>12114076.439999999</v>
      </c>
      <c r="GE385" s="445"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92"/>
        <v>461p</v>
      </c>
      <c r="E386" s="119" t="s">
        <v>356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01">+SUM(CL387:CL388)</f>
        <v>7208333.333333333</v>
      </c>
      <c r="CM386" s="121">
        <f t="shared" si="101"/>
        <v>7208333.333333333</v>
      </c>
      <c r="CN386" s="121">
        <f t="shared" si="101"/>
        <v>7208333.333333333</v>
      </c>
      <c r="CO386" s="121">
        <f t="shared" si="101"/>
        <v>7208333.333333333</v>
      </c>
      <c r="CP386" s="121">
        <f t="shared" si="101"/>
        <v>7208333.333333333</v>
      </c>
      <c r="CQ386" s="121">
        <f t="shared" si="101"/>
        <v>7208333.333333333</v>
      </c>
      <c r="CR386" s="121">
        <f t="shared" si="101"/>
        <v>7208333.333333333</v>
      </c>
      <c r="CS386" s="121">
        <f t="shared" si="101"/>
        <v>7208333.333333333</v>
      </c>
      <c r="CT386" s="121">
        <f t="shared" si="101"/>
        <v>7208333.333333333</v>
      </c>
      <c r="CU386" s="121">
        <f t="shared" si="101"/>
        <v>7208333.333333333</v>
      </c>
      <c r="CV386" s="121">
        <f t="shared" si="101"/>
        <v>7208333.333333333</v>
      </c>
      <c r="CW386" s="122">
        <f t="shared" si="101"/>
        <v>7208333.333333333</v>
      </c>
      <c r="CX386" s="271">
        <f t="shared" si="101"/>
        <v>11507395.460000001</v>
      </c>
      <c r="CY386" s="274">
        <f t="shared" ref="CY386:DI386" si="102">+SUM(CY387:CY388)</f>
        <v>11507395.460000001</v>
      </c>
      <c r="CZ386" s="274">
        <f t="shared" si="102"/>
        <v>11507395.460000001</v>
      </c>
      <c r="DA386" s="274">
        <f t="shared" si="102"/>
        <v>11507395.460000001</v>
      </c>
      <c r="DB386" s="274">
        <f t="shared" si="102"/>
        <v>11507395.460000001</v>
      </c>
      <c r="DC386" s="274">
        <f t="shared" si="102"/>
        <v>11507395.460000001</v>
      </c>
      <c r="DD386" s="274">
        <f t="shared" si="102"/>
        <v>11507395.460000001</v>
      </c>
      <c r="DE386" s="274">
        <f t="shared" si="102"/>
        <v>11507395.460000001</v>
      </c>
      <c r="DF386" s="274">
        <f t="shared" si="102"/>
        <v>11507395.460000001</v>
      </c>
      <c r="DG386" s="274">
        <f t="shared" si="102"/>
        <v>11507395.460000001</v>
      </c>
      <c r="DH386" s="274">
        <f t="shared" si="102"/>
        <v>11507395.460000001</v>
      </c>
      <c r="DI386" s="272">
        <f t="shared" si="102"/>
        <v>11507395.460000001</v>
      </c>
      <c r="DJ386" s="120">
        <f>+SUM(DJ387:DJ388)</f>
        <v>30373417.030833334</v>
      </c>
      <c r="DK386" s="121">
        <f t="shared" ref="DK386:ES386" si="103">+SUM(DK387:DK388)</f>
        <v>30373417.030833334</v>
      </c>
      <c r="DL386" s="121">
        <f t="shared" si="103"/>
        <v>30373417.030833334</v>
      </c>
      <c r="DM386" s="121">
        <f t="shared" si="103"/>
        <v>30373417.030833334</v>
      </c>
      <c r="DN386" s="121">
        <f t="shared" si="103"/>
        <v>30373417.030833334</v>
      </c>
      <c r="DO386" s="121">
        <f t="shared" si="103"/>
        <v>30373417.030833334</v>
      </c>
      <c r="DP386" s="121">
        <f t="shared" si="103"/>
        <v>30373417.030833334</v>
      </c>
      <c r="DQ386" s="121">
        <f t="shared" si="103"/>
        <v>30373417.030833334</v>
      </c>
      <c r="DR386" s="121">
        <f t="shared" si="103"/>
        <v>30373417.030833334</v>
      </c>
      <c r="DS386" s="121">
        <f t="shared" si="103"/>
        <v>30373417.030833334</v>
      </c>
      <c r="DT386" s="121">
        <f t="shared" si="103"/>
        <v>30373417.030833334</v>
      </c>
      <c r="DU386" s="121">
        <f t="shared" si="103"/>
        <v>30373417.030833334</v>
      </c>
      <c r="DV386" s="121">
        <f t="shared" si="103"/>
        <v>29487385.678333335</v>
      </c>
      <c r="DW386" s="121">
        <f t="shared" si="103"/>
        <v>29487385.678333335</v>
      </c>
      <c r="DX386" s="121">
        <f t="shared" si="103"/>
        <v>29487385.678333335</v>
      </c>
      <c r="DY386" s="121">
        <f t="shared" si="103"/>
        <v>29487385.678333335</v>
      </c>
      <c r="DZ386" s="121">
        <f t="shared" si="103"/>
        <v>29487385.678333335</v>
      </c>
      <c r="EA386" s="121">
        <f t="shared" si="103"/>
        <v>29487385.678333335</v>
      </c>
      <c r="EB386" s="121">
        <f t="shared" si="103"/>
        <v>29487385.678333335</v>
      </c>
      <c r="EC386" s="121">
        <f t="shared" si="103"/>
        <v>29487385.678333335</v>
      </c>
      <c r="ED386" s="121">
        <f t="shared" si="103"/>
        <v>29487385.678333335</v>
      </c>
      <c r="EE386" s="121">
        <f>+SUM(EE387:EE388)</f>
        <v>29487385.678333335</v>
      </c>
      <c r="EF386" s="121">
        <f t="shared" si="103"/>
        <v>29487385.678333335</v>
      </c>
      <c r="EG386" s="121">
        <f t="shared" si="103"/>
        <v>29487385.678333335</v>
      </c>
      <c r="EH386" s="121">
        <f t="shared" si="103"/>
        <v>1807759.33</v>
      </c>
      <c r="EI386" s="121">
        <f t="shared" si="103"/>
        <v>2438472.2200000002</v>
      </c>
      <c r="EJ386" s="121">
        <f t="shared" si="103"/>
        <v>15655936.91</v>
      </c>
      <c r="EK386" s="121">
        <f t="shared" si="103"/>
        <v>64651157.369999997</v>
      </c>
      <c r="EL386" s="121">
        <f t="shared" si="103"/>
        <v>7437833.5500000007</v>
      </c>
      <c r="EM386" s="121">
        <f t="shared" si="103"/>
        <v>13236635.329999998</v>
      </c>
      <c r="EN386" s="121">
        <f t="shared" si="103"/>
        <v>20293900.130000003</v>
      </c>
      <c r="EO386" s="121">
        <f t="shared" si="103"/>
        <v>14067298.649999999</v>
      </c>
      <c r="EP386" s="121">
        <f t="shared" si="103"/>
        <v>14509199.859999999</v>
      </c>
      <c r="EQ386" s="121">
        <f t="shared" si="103"/>
        <v>6877031.1699999999</v>
      </c>
      <c r="ER386" s="121">
        <f t="shared" si="103"/>
        <v>8905117.9000000004</v>
      </c>
      <c r="ES386" s="121">
        <f t="shared" si="103"/>
        <v>16818661.93</v>
      </c>
      <c r="FF386" s="341">
        <v>1718363.6600000001</v>
      </c>
      <c r="FG386" s="341">
        <v>3362692.9499999997</v>
      </c>
      <c r="FH386" s="341">
        <v>17620925.690000001</v>
      </c>
      <c r="FI386" s="341">
        <v>21217195.289999999</v>
      </c>
      <c r="FJ386" s="341">
        <v>181489557.88</v>
      </c>
      <c r="FK386" s="341">
        <v>16844785.800000001</v>
      </c>
      <c r="FL386" s="341">
        <v>61721044.270000003</v>
      </c>
      <c r="FM386" s="341">
        <v>13754741.09</v>
      </c>
      <c r="FN386" s="341">
        <v>17831317.309999999</v>
      </c>
      <c r="FO386" s="341">
        <v>6151156.2299999995</v>
      </c>
      <c r="FP386" s="341">
        <v>10176505.869999999</v>
      </c>
      <c r="FQ386" s="341">
        <v>21711713.960000001</v>
      </c>
      <c r="FR386" s="341">
        <v>1725839.0999999999</v>
      </c>
      <c r="FS386" s="341">
        <v>3305317.26</v>
      </c>
      <c r="FT386" s="341">
        <v>339468444.25999999</v>
      </c>
      <c r="FU386" s="341">
        <v>17477408.559999999</v>
      </c>
      <c r="FV386" s="341">
        <v>15441444.539999999</v>
      </c>
      <c r="FW386" s="341">
        <v>12046825.949999999</v>
      </c>
      <c r="FX386" s="341">
        <v>11726652.870000001</v>
      </c>
      <c r="FY386" s="341">
        <v>8624889.1799999997</v>
      </c>
      <c r="FZ386" s="341">
        <v>18011093.800000001</v>
      </c>
      <c r="GA386" s="341">
        <v>9855652.5999999996</v>
      </c>
      <c r="GB386" s="341">
        <v>89792355.439999998</v>
      </c>
      <c r="GC386" s="341">
        <v>12114076.439999999</v>
      </c>
      <c r="GE386" s="445">
        <v>539590000.00000012</v>
      </c>
    </row>
    <row r="387" spans="1:187" ht="30">
      <c r="D387" s="72" t="str">
        <f t="shared" si="92"/>
        <v>4611p</v>
      </c>
      <c r="E387" s="76" t="s">
        <v>357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44">
        <v>1983333.3333333333</v>
      </c>
      <c r="CS387" s="344">
        <v>1983333.3333333333</v>
      </c>
      <c r="CT387" s="344">
        <v>1983333.3333333333</v>
      </c>
      <c r="CU387" s="344">
        <v>1983333.3333333333</v>
      </c>
      <c r="CV387" s="344">
        <v>1983333.3333333333</v>
      </c>
      <c r="CW387" s="345">
        <v>1983333.3333333333</v>
      </c>
      <c r="CX387" s="346">
        <v>2500695.4391666665</v>
      </c>
      <c r="CY387" s="347">
        <v>2500695.4391666665</v>
      </c>
      <c r="CZ387" s="347">
        <v>2500695.4391666665</v>
      </c>
      <c r="DA387" s="347">
        <v>2500695.4391666665</v>
      </c>
      <c r="DB387" s="347">
        <v>2500695.4391666665</v>
      </c>
      <c r="DC387" s="347">
        <v>2500695.4391666665</v>
      </c>
      <c r="DD387" s="347">
        <v>2500695.4391666665</v>
      </c>
      <c r="DE387" s="347">
        <v>2500695.4391666665</v>
      </c>
      <c r="DF387" s="347">
        <v>2500695.4391666665</v>
      </c>
      <c r="DG387" s="347">
        <v>2500695.4391666665</v>
      </c>
      <c r="DH387" s="347">
        <v>2500695.4391666665</v>
      </c>
      <c r="DI387" s="348">
        <v>2500695.4391666665</v>
      </c>
      <c r="DJ387" s="349">
        <v>3892510.16</v>
      </c>
      <c r="DK387" s="344">
        <v>3892510.16</v>
      </c>
      <c r="DL387" s="344">
        <v>3892510.16</v>
      </c>
      <c r="DM387" s="344">
        <v>3892510.16</v>
      </c>
      <c r="DN387" s="344">
        <v>3892510.16</v>
      </c>
      <c r="DO387" s="344">
        <v>3892510.16</v>
      </c>
      <c r="DP387" s="344">
        <v>3892510.16</v>
      </c>
      <c r="DQ387" s="344">
        <v>3892510.16</v>
      </c>
      <c r="DR387" s="344">
        <v>3892510.16</v>
      </c>
      <c r="DS387" s="344">
        <v>3892510.16</v>
      </c>
      <c r="DT387" s="344">
        <v>3892510.16</v>
      </c>
      <c r="DU387" s="345">
        <v>3892510.16</v>
      </c>
      <c r="DV387" s="350">
        <v>3722931.8866666667</v>
      </c>
      <c r="DW387" s="350">
        <v>3722931.8866666667</v>
      </c>
      <c r="DX387" s="350">
        <v>3722931.8866666667</v>
      </c>
      <c r="DY387" s="350">
        <v>3722931.8866666667</v>
      </c>
      <c r="DZ387" s="350">
        <v>3722931.8866666667</v>
      </c>
      <c r="EA387" s="350">
        <v>3722931.8866666667</v>
      </c>
      <c r="EB387" s="350">
        <v>3722931.8866666667</v>
      </c>
      <c r="EC387" s="350">
        <v>3722931.8866666667</v>
      </c>
      <c r="ED387" s="350">
        <v>3722931.8866666667</v>
      </c>
      <c r="EE387" s="350">
        <v>3722931.8866666667</v>
      </c>
      <c r="EF387" s="350">
        <v>3722931.8866666667</v>
      </c>
      <c r="EG387" s="350">
        <v>3722931.8866666667</v>
      </c>
      <c r="EH387" s="350">
        <v>174340.51</v>
      </c>
      <c r="EI387" s="350">
        <v>177326.85</v>
      </c>
      <c r="EJ387" s="350">
        <v>7687779.1100000003</v>
      </c>
      <c r="EK387" s="350">
        <v>191127.48</v>
      </c>
      <c r="EL387" s="350">
        <v>949797.77</v>
      </c>
      <c r="EM387" s="350">
        <v>2019268.13</v>
      </c>
      <c r="EN387" s="350">
        <v>10660481.32</v>
      </c>
      <c r="EO387" s="350">
        <v>11526152.189999999</v>
      </c>
      <c r="EP387" s="350">
        <v>10016017.119999999</v>
      </c>
      <c r="EQ387" s="350">
        <v>1834828.67</v>
      </c>
      <c r="ER387" s="350">
        <v>2345417.37</v>
      </c>
      <c r="ES387" s="350">
        <v>4329305.63</v>
      </c>
      <c r="ET387" s="360">
        <v>116701.86</v>
      </c>
      <c r="EU387" s="361">
        <v>867332.36</v>
      </c>
      <c r="EV387" s="361">
        <v>7801367.0199999996</v>
      </c>
      <c r="EW387" s="361">
        <v>4481623.79</v>
      </c>
      <c r="EX387" s="361">
        <v>2831467.37</v>
      </c>
      <c r="EY387" s="361">
        <v>7170000.0800000001</v>
      </c>
      <c r="EZ387" s="361">
        <v>82322.3</v>
      </c>
      <c r="FA387" s="361">
        <v>10832753.109999999</v>
      </c>
      <c r="FB387" s="361">
        <v>1958366.01</v>
      </c>
      <c r="FC387" s="361">
        <v>1510132.11</v>
      </c>
      <c r="FD387" s="361">
        <v>834059.15</v>
      </c>
      <c r="FE387" s="361">
        <v>12202154.65</v>
      </c>
      <c r="FF387" s="366">
        <v>84944.84</v>
      </c>
      <c r="FG387" s="366">
        <v>835385.84</v>
      </c>
      <c r="FH387" s="366">
        <v>1812259.88</v>
      </c>
      <c r="FI387" s="366">
        <v>4541832.53</v>
      </c>
      <c r="FJ387" s="366">
        <v>2836722.65</v>
      </c>
      <c r="FK387" s="366">
        <v>7054086.1200000001</v>
      </c>
      <c r="FL387" s="366">
        <v>87625.45</v>
      </c>
      <c r="FM387" s="366">
        <v>10838080.380000001</v>
      </c>
      <c r="FN387" s="366">
        <v>1831359.63</v>
      </c>
      <c r="FO387" s="366">
        <v>1571862.21</v>
      </c>
      <c r="FP387" s="366">
        <v>839459.36</v>
      </c>
      <c r="FQ387" s="366">
        <v>11766381.15</v>
      </c>
      <c r="FR387" s="263">
        <v>91120.67</v>
      </c>
      <c r="FS387" s="263">
        <v>840866.05</v>
      </c>
      <c r="FT387" s="263">
        <v>1854795.8</v>
      </c>
      <c r="FU387" s="263">
        <v>1603894.94</v>
      </c>
      <c r="FV387" s="263">
        <v>5842278.7800000003</v>
      </c>
      <c r="FW387" s="263">
        <v>2108294.2799999998</v>
      </c>
      <c r="FX387" s="263">
        <v>10093234.060000001</v>
      </c>
      <c r="FY387" s="263">
        <v>5750000</v>
      </c>
      <c r="FZ387" s="263">
        <v>1782460.98</v>
      </c>
      <c r="GA387" s="263">
        <v>6541765.7599999998</v>
      </c>
      <c r="GB387" s="263">
        <v>81160000</v>
      </c>
      <c r="GC387" s="263">
        <v>2041288.68</v>
      </c>
      <c r="GE387" s="446">
        <v>119710000</v>
      </c>
    </row>
    <row r="388" spans="1:187" ht="30">
      <c r="D388" s="72" t="str">
        <f t="shared" si="92"/>
        <v>4612p</v>
      </c>
      <c r="E388" s="76" t="s">
        <v>359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70">
        <v>9006700.020833334</v>
      </c>
      <c r="CY388" s="273">
        <v>9006700.020833334</v>
      </c>
      <c r="CZ388" s="273">
        <v>9006700.020833334</v>
      </c>
      <c r="DA388" s="273">
        <v>9006700.020833334</v>
      </c>
      <c r="DB388" s="273">
        <v>9006700.020833334</v>
      </c>
      <c r="DC388" s="273">
        <v>9006700.020833334</v>
      </c>
      <c r="DD388" s="273">
        <v>9006700.020833334</v>
      </c>
      <c r="DE388" s="273">
        <v>9006700.020833334</v>
      </c>
      <c r="DF388" s="273">
        <v>9006700.020833334</v>
      </c>
      <c r="DG388" s="273">
        <v>9006700.020833334</v>
      </c>
      <c r="DH388" s="273">
        <v>9006700.020833334</v>
      </c>
      <c r="DI388" s="269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84">
        <v>25764453.791666668</v>
      </c>
      <c r="DW388" s="284">
        <v>25764453.791666668</v>
      </c>
      <c r="DX388" s="284">
        <v>25764453.791666668</v>
      </c>
      <c r="DY388" s="284">
        <v>25764453.791666668</v>
      </c>
      <c r="DZ388" s="284">
        <v>25764453.791666668</v>
      </c>
      <c r="EA388" s="284">
        <v>25764453.791666668</v>
      </c>
      <c r="EB388" s="284">
        <v>25764453.791666668</v>
      </c>
      <c r="EC388" s="284">
        <v>25764453.791666668</v>
      </c>
      <c r="ED388" s="284">
        <v>25764453.791666668</v>
      </c>
      <c r="EE388" s="284">
        <v>25764453.791666668</v>
      </c>
      <c r="EF388" s="284">
        <v>25764453.791666668</v>
      </c>
      <c r="EG388" s="284">
        <v>25764453.791666668</v>
      </c>
      <c r="EH388" s="284">
        <v>1633418.82</v>
      </c>
      <c r="EI388" s="284">
        <v>2261145.37</v>
      </c>
      <c r="EJ388" s="284">
        <v>7968157.7999999998</v>
      </c>
      <c r="EK388" s="284">
        <v>64460029.890000001</v>
      </c>
      <c r="EL388" s="284">
        <v>6488035.7800000003</v>
      </c>
      <c r="EM388" s="284">
        <v>11217367.199999999</v>
      </c>
      <c r="EN388" s="284">
        <v>9633418.8100000005</v>
      </c>
      <c r="EO388" s="284">
        <v>2541146.46</v>
      </c>
      <c r="EP388" s="284">
        <v>4493182.74</v>
      </c>
      <c r="EQ388" s="284">
        <v>5042202.5</v>
      </c>
      <c r="ER388" s="284">
        <v>6559700.5300000003</v>
      </c>
      <c r="ES388" s="284">
        <v>12489356.300000001</v>
      </c>
      <c r="ET388" s="360">
        <v>2071825.5645770216</v>
      </c>
      <c r="EU388" s="361">
        <v>2862393.2253735214</v>
      </c>
      <c r="EV388" s="361">
        <v>12467636.918240691</v>
      </c>
      <c r="EW388" s="361">
        <v>17326274.372907523</v>
      </c>
      <c r="EX388" s="361">
        <v>15150457.606090657</v>
      </c>
      <c r="EY388" s="361">
        <v>8947929.7645770218</v>
      </c>
      <c r="EZ388" s="361">
        <v>2071825.5545770216</v>
      </c>
      <c r="FA388" s="361">
        <v>2989936.9753735219</v>
      </c>
      <c r="FB388" s="361">
        <v>16625761.232895471</v>
      </c>
      <c r="FC388" s="361">
        <v>4165314.0029075216</v>
      </c>
      <c r="FD388" s="361">
        <v>6972714.957903021</v>
      </c>
      <c r="FE388" s="361">
        <v>369847929.82457697</v>
      </c>
      <c r="FF388" s="366">
        <v>1633418.82</v>
      </c>
      <c r="FG388" s="366">
        <v>2527307.11</v>
      </c>
      <c r="FH388" s="366">
        <v>15808665.810000001</v>
      </c>
      <c r="FI388" s="366">
        <v>16675362.76</v>
      </c>
      <c r="FJ388" s="366">
        <v>178652835.22999999</v>
      </c>
      <c r="FK388" s="366">
        <v>9790699.6799999997</v>
      </c>
      <c r="FL388" s="366">
        <v>61633418.82</v>
      </c>
      <c r="FM388" s="366">
        <v>2916660.71</v>
      </c>
      <c r="FN388" s="366">
        <v>15999957.68</v>
      </c>
      <c r="FO388" s="366">
        <v>4579294.0199999996</v>
      </c>
      <c r="FP388" s="366">
        <v>9337046.5099999998</v>
      </c>
      <c r="FQ388" s="366">
        <v>9945332.8100000005</v>
      </c>
      <c r="FR388" s="263">
        <v>1634718.43</v>
      </c>
      <c r="FS388" s="263">
        <v>2464451.21</v>
      </c>
      <c r="FT388" s="263">
        <v>337613648.45999998</v>
      </c>
      <c r="FU388" s="263">
        <v>15873513.619999999</v>
      </c>
      <c r="FV388" s="263">
        <v>9599165.7599999998</v>
      </c>
      <c r="FW388" s="263">
        <v>9938531.6699999999</v>
      </c>
      <c r="FX388" s="263">
        <v>1633418.81</v>
      </c>
      <c r="FY388" s="263">
        <v>2874889.18</v>
      </c>
      <c r="FZ388" s="263">
        <v>16228632.82</v>
      </c>
      <c r="GA388" s="263">
        <v>3313886.84</v>
      </c>
      <c r="GB388" s="263">
        <v>8632355.4399999995</v>
      </c>
      <c r="GC388" s="263">
        <v>10072787.76</v>
      </c>
      <c r="GE388" s="446"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92"/>
        <v>462p</v>
      </c>
      <c r="E389" s="119" t="s">
        <v>361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04">+SUM(CL390:CL391)</f>
        <v>0</v>
      </c>
      <c r="CM389" s="121">
        <f t="shared" si="104"/>
        <v>0</v>
      </c>
      <c r="CN389" s="121">
        <f t="shared" si="104"/>
        <v>0</v>
      </c>
      <c r="CO389" s="121">
        <f t="shared" si="104"/>
        <v>0</v>
      </c>
      <c r="CP389" s="121">
        <f t="shared" si="104"/>
        <v>0</v>
      </c>
      <c r="CQ389" s="121">
        <f t="shared" si="104"/>
        <v>0</v>
      </c>
      <c r="CR389" s="121">
        <f t="shared" si="104"/>
        <v>0</v>
      </c>
      <c r="CS389" s="121">
        <f t="shared" si="104"/>
        <v>0</v>
      </c>
      <c r="CT389" s="121">
        <f t="shared" si="104"/>
        <v>0</v>
      </c>
      <c r="CU389" s="121">
        <f t="shared" si="104"/>
        <v>0</v>
      </c>
      <c r="CV389" s="121">
        <f t="shared" si="104"/>
        <v>0</v>
      </c>
      <c r="CW389" s="122">
        <f t="shared" si="104"/>
        <v>0</v>
      </c>
      <c r="CX389" s="271">
        <f t="shared" si="104"/>
        <v>0</v>
      </c>
      <c r="CY389" s="274">
        <f t="shared" ref="CY389:DI389" si="105">+SUM(CY390:CY391)</f>
        <v>0</v>
      </c>
      <c r="CZ389" s="274">
        <f t="shared" si="105"/>
        <v>0</v>
      </c>
      <c r="DA389" s="274">
        <f t="shared" si="105"/>
        <v>0</v>
      </c>
      <c r="DB389" s="274">
        <f t="shared" si="105"/>
        <v>0</v>
      </c>
      <c r="DC389" s="274">
        <f t="shared" si="105"/>
        <v>0</v>
      </c>
      <c r="DD389" s="274">
        <f t="shared" si="105"/>
        <v>0</v>
      </c>
      <c r="DE389" s="274">
        <f t="shared" si="105"/>
        <v>0</v>
      </c>
      <c r="DF389" s="274">
        <f t="shared" si="105"/>
        <v>0</v>
      </c>
      <c r="DG389" s="274">
        <f t="shared" si="105"/>
        <v>0</v>
      </c>
      <c r="DH389" s="274">
        <f t="shared" si="105"/>
        <v>0</v>
      </c>
      <c r="DI389" s="272">
        <f t="shared" si="105"/>
        <v>0</v>
      </c>
      <c r="DJ389" s="120">
        <f>+SUM(DJ390:DJ391)</f>
        <v>0</v>
      </c>
      <c r="DK389" s="121">
        <f t="shared" ref="DK389:DU389" si="106">+SUM(DK390:DK391)</f>
        <v>0</v>
      </c>
      <c r="DL389" s="121">
        <f t="shared" si="106"/>
        <v>0</v>
      </c>
      <c r="DM389" s="121">
        <f t="shared" si="106"/>
        <v>0</v>
      </c>
      <c r="DN389" s="121">
        <f t="shared" si="106"/>
        <v>0</v>
      </c>
      <c r="DO389" s="121">
        <f t="shared" si="106"/>
        <v>0</v>
      </c>
      <c r="DP389" s="121">
        <f t="shared" si="106"/>
        <v>0</v>
      </c>
      <c r="DQ389" s="121">
        <f t="shared" si="106"/>
        <v>0</v>
      </c>
      <c r="DR389" s="121">
        <f t="shared" si="106"/>
        <v>0</v>
      </c>
      <c r="DS389" s="121">
        <f t="shared" si="106"/>
        <v>0</v>
      </c>
      <c r="DT389" s="121">
        <f t="shared" si="106"/>
        <v>0</v>
      </c>
      <c r="DU389" s="122">
        <f t="shared" si="106"/>
        <v>0</v>
      </c>
      <c r="DV389" s="285">
        <v>0</v>
      </c>
      <c r="DW389" s="285">
        <v>0</v>
      </c>
      <c r="DX389" s="285">
        <v>0</v>
      </c>
      <c r="DY389" s="285">
        <v>0</v>
      </c>
      <c r="DZ389" s="285">
        <v>0</v>
      </c>
      <c r="EA389" s="285">
        <v>0</v>
      </c>
      <c r="EB389" s="285">
        <v>0</v>
      </c>
      <c r="EC389" s="285">
        <v>0</v>
      </c>
      <c r="ED389" s="285">
        <v>0</v>
      </c>
      <c r="EE389" s="285">
        <v>0</v>
      </c>
      <c r="EF389" s="285">
        <v>0</v>
      </c>
      <c r="EG389" s="285">
        <v>0</v>
      </c>
      <c r="EH389" s="285">
        <v>0</v>
      </c>
      <c r="EI389" s="285">
        <v>0</v>
      </c>
      <c r="EJ389" s="285">
        <v>0</v>
      </c>
      <c r="EK389" s="285">
        <v>0</v>
      </c>
      <c r="EL389" s="285">
        <v>0</v>
      </c>
      <c r="EM389" s="285">
        <v>0</v>
      </c>
      <c r="EN389" s="285">
        <v>0</v>
      </c>
      <c r="EO389" s="285">
        <v>0</v>
      </c>
      <c r="EP389" s="285">
        <v>0</v>
      </c>
      <c r="EQ389" s="285">
        <v>0</v>
      </c>
      <c r="ER389" s="285">
        <v>0</v>
      </c>
      <c r="ES389" s="285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41">
        <v>0</v>
      </c>
      <c r="FS389" s="341">
        <v>0</v>
      </c>
      <c r="FT389" s="341">
        <v>0</v>
      </c>
      <c r="FU389" s="341">
        <v>0</v>
      </c>
      <c r="FV389" s="341">
        <v>0</v>
      </c>
      <c r="FW389" s="341">
        <v>0</v>
      </c>
      <c r="FX389" s="341">
        <v>0</v>
      </c>
      <c r="FY389" s="341">
        <v>0</v>
      </c>
      <c r="FZ389" s="341">
        <v>0</v>
      </c>
      <c r="GA389" s="341">
        <v>0</v>
      </c>
      <c r="GB389" s="341">
        <v>0</v>
      </c>
      <c r="GC389" s="341">
        <v>0</v>
      </c>
      <c r="GE389" s="445">
        <v>0</v>
      </c>
    </row>
    <row r="390" spans="1:187">
      <c r="D390" s="72" t="str">
        <f t="shared" si="92"/>
        <v>4621p</v>
      </c>
      <c r="E390" s="76" t="s">
        <v>363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70">
        <v>0</v>
      </c>
      <c r="CY390" s="273">
        <v>0</v>
      </c>
      <c r="CZ390" s="273">
        <v>0</v>
      </c>
      <c r="DA390" s="273">
        <v>0</v>
      </c>
      <c r="DB390" s="273">
        <v>0</v>
      </c>
      <c r="DC390" s="273">
        <v>0</v>
      </c>
      <c r="DD390" s="273">
        <v>0</v>
      </c>
      <c r="DE390" s="273">
        <v>0</v>
      </c>
      <c r="DF390" s="273">
        <v>0</v>
      </c>
      <c r="DG390" s="273">
        <v>0</v>
      </c>
      <c r="DH390" s="273">
        <v>0</v>
      </c>
      <c r="DI390" s="269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2"/>
      <c r="EJ390" s="282"/>
      <c r="EK390" s="282"/>
      <c r="EL390" s="282"/>
      <c r="EM390" s="282"/>
      <c r="EN390" s="282"/>
      <c r="EO390" s="282"/>
      <c r="EP390" s="282"/>
      <c r="EQ390" s="282"/>
      <c r="ER390" s="282"/>
      <c r="ES390" s="282"/>
      <c r="FR390" s="263">
        <v>0</v>
      </c>
      <c r="FS390" s="263">
        <v>0</v>
      </c>
      <c r="FT390" s="263">
        <v>0</v>
      </c>
      <c r="FU390" s="263">
        <v>0</v>
      </c>
      <c r="FV390" s="263">
        <v>0</v>
      </c>
      <c r="FW390" s="263">
        <v>0</v>
      </c>
      <c r="FX390" s="263">
        <v>0</v>
      </c>
      <c r="FY390" s="263">
        <v>0</v>
      </c>
      <c r="FZ390" s="263">
        <v>0</v>
      </c>
      <c r="GA390" s="263">
        <v>0</v>
      </c>
      <c r="GB390" s="263">
        <v>0</v>
      </c>
      <c r="GC390" s="263">
        <v>0</v>
      </c>
      <c r="GE390" s="446">
        <v>0</v>
      </c>
    </row>
    <row r="391" spans="1:187">
      <c r="D391" s="72" t="str">
        <f t="shared" si="92"/>
        <v>4622p</v>
      </c>
      <c r="E391" s="76" t="s">
        <v>365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70">
        <v>0</v>
      </c>
      <c r="CY391" s="273">
        <v>0</v>
      </c>
      <c r="CZ391" s="273">
        <v>0</v>
      </c>
      <c r="DA391" s="273">
        <v>0</v>
      </c>
      <c r="DB391" s="273">
        <v>0</v>
      </c>
      <c r="DC391" s="273">
        <v>0</v>
      </c>
      <c r="DD391" s="273">
        <v>0</v>
      </c>
      <c r="DE391" s="273">
        <v>0</v>
      </c>
      <c r="DF391" s="273">
        <v>0</v>
      </c>
      <c r="DG391" s="273">
        <v>0</v>
      </c>
      <c r="DH391" s="273">
        <v>0</v>
      </c>
      <c r="DI391" s="269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2"/>
      <c r="EJ391" s="282"/>
      <c r="EK391" s="282"/>
      <c r="EL391" s="282"/>
      <c r="EM391" s="282"/>
      <c r="EN391" s="282"/>
      <c r="EO391" s="282"/>
      <c r="EP391" s="282"/>
      <c r="EQ391" s="282"/>
      <c r="ER391" s="282"/>
      <c r="ES391" s="282"/>
      <c r="FR391" s="263">
        <v>0</v>
      </c>
      <c r="FS391" s="263">
        <v>0</v>
      </c>
      <c r="FT391" s="263">
        <v>0</v>
      </c>
      <c r="FU391" s="263">
        <v>0</v>
      </c>
      <c r="FV391" s="263">
        <v>0</v>
      </c>
      <c r="FW391" s="263">
        <v>0</v>
      </c>
      <c r="FX391" s="263">
        <v>0</v>
      </c>
      <c r="FY391" s="263">
        <v>0</v>
      </c>
      <c r="FZ391" s="263">
        <v>0</v>
      </c>
      <c r="GA391" s="263">
        <v>0</v>
      </c>
      <c r="GB391" s="263">
        <v>0</v>
      </c>
      <c r="GC391" s="263">
        <v>0</v>
      </c>
      <c r="GE391" s="44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92"/>
        <v>4630p</v>
      </c>
      <c r="E392" s="119" t="s">
        <v>367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41">
        <v>2681427.6666666665</v>
      </c>
      <c r="CS392" s="341">
        <v>2681427.6666666665</v>
      </c>
      <c r="CT392" s="341">
        <v>2681427.6666666665</v>
      </c>
      <c r="CU392" s="341">
        <v>2681427.6666666665</v>
      </c>
      <c r="CV392" s="341">
        <v>2681427.6666666665</v>
      </c>
      <c r="CW392" s="341">
        <v>2681427.6666666665</v>
      </c>
      <c r="CX392" s="341">
        <v>2778179.9974999996</v>
      </c>
      <c r="CY392" s="341">
        <v>2778179.9974999996</v>
      </c>
      <c r="CZ392" s="341">
        <v>2778179.9974999996</v>
      </c>
      <c r="DA392" s="341">
        <v>2778179.9974999996</v>
      </c>
      <c r="DB392" s="341">
        <v>2778179.9974999996</v>
      </c>
      <c r="DC392" s="341">
        <v>2778179.9974999996</v>
      </c>
      <c r="DD392" s="341">
        <v>2778179.9974999996</v>
      </c>
      <c r="DE392" s="341">
        <v>2778179.9974999996</v>
      </c>
      <c r="DF392" s="341">
        <v>2778179.9974999996</v>
      </c>
      <c r="DG392" s="341">
        <v>2778179.9974999996</v>
      </c>
      <c r="DH392" s="341">
        <v>2778179.9974999996</v>
      </c>
      <c r="DI392" s="341">
        <v>2778179.9974999996</v>
      </c>
      <c r="DJ392" s="341">
        <v>2817590</v>
      </c>
      <c r="DK392" s="341">
        <v>2817590</v>
      </c>
      <c r="DL392" s="341">
        <v>2817590</v>
      </c>
      <c r="DM392" s="341">
        <v>2817590</v>
      </c>
      <c r="DN392" s="341">
        <v>2817590</v>
      </c>
      <c r="DO392" s="341">
        <v>2817590</v>
      </c>
      <c r="DP392" s="341">
        <v>2817590</v>
      </c>
      <c r="DQ392" s="341">
        <v>2817590</v>
      </c>
      <c r="DR392" s="341">
        <v>2817590</v>
      </c>
      <c r="DS392" s="341">
        <v>2817590</v>
      </c>
      <c r="DT392" s="341">
        <v>2817590</v>
      </c>
      <c r="DU392" s="341">
        <v>2817590</v>
      </c>
      <c r="DV392" s="341">
        <v>3281229.6141666663</v>
      </c>
      <c r="DW392" s="341">
        <v>3281229.6141666663</v>
      </c>
      <c r="DX392" s="341">
        <v>3281229.6141666663</v>
      </c>
      <c r="DY392" s="341">
        <v>3281229.6141666663</v>
      </c>
      <c r="DZ392" s="341">
        <v>3281229.6141666663</v>
      </c>
      <c r="EA392" s="341">
        <v>3281229.6141666663</v>
      </c>
      <c r="EB392" s="341">
        <v>3281229.6141666663</v>
      </c>
      <c r="EC392" s="341">
        <v>3281229.6141666663</v>
      </c>
      <c r="ED392" s="341">
        <v>3281229.6141666663</v>
      </c>
      <c r="EE392" s="341">
        <v>3281229.6141666663</v>
      </c>
      <c r="EF392" s="341">
        <v>3281229.6141666663</v>
      </c>
      <c r="EG392" s="341">
        <v>3281229.6141666663</v>
      </c>
      <c r="EH392" s="341">
        <v>2809708.2333333329</v>
      </c>
      <c r="EI392" s="341">
        <v>2809708.2333333329</v>
      </c>
      <c r="EJ392" s="341">
        <v>2809708.2333333329</v>
      </c>
      <c r="EK392" s="341">
        <v>2809708.2333333329</v>
      </c>
      <c r="EL392" s="341">
        <v>2809708.2333333329</v>
      </c>
      <c r="EM392" s="341">
        <v>2809708.2333333329</v>
      </c>
      <c r="EN392" s="341">
        <v>2809708.2333333329</v>
      </c>
      <c r="EO392" s="341">
        <v>2809708.2333333329</v>
      </c>
      <c r="EP392" s="341">
        <v>2809708.2333333329</v>
      </c>
      <c r="EQ392" s="341">
        <v>2809708.2333333329</v>
      </c>
      <c r="ER392" s="341">
        <v>2809708.2333333329</v>
      </c>
      <c r="ES392" s="341">
        <v>2809708.2333333329</v>
      </c>
      <c r="ET392" s="341">
        <v>1807457.9166666667</v>
      </c>
      <c r="EU392" s="341">
        <v>1882457.9166666667</v>
      </c>
      <c r="EV392" s="341">
        <v>1937457.9166666667</v>
      </c>
      <c r="EW392" s="341">
        <v>1912457.9166666667</v>
      </c>
      <c r="EX392" s="341">
        <v>1967457.9166666667</v>
      </c>
      <c r="EY392" s="341">
        <v>1907457.9166666667</v>
      </c>
      <c r="EZ392" s="341">
        <v>3852457.9166666665</v>
      </c>
      <c r="FA392" s="341">
        <v>3337457.9166666665</v>
      </c>
      <c r="FB392" s="341">
        <v>2702457.9166666698</v>
      </c>
      <c r="FC392" s="341">
        <v>2797457.9166666698</v>
      </c>
      <c r="FD392" s="341">
        <v>2792457.9166666698</v>
      </c>
      <c r="FE392" s="341">
        <v>3347457.9166666698</v>
      </c>
      <c r="FF392" s="341">
        <v>1281814.4500000002</v>
      </c>
      <c r="FG392" s="341">
        <v>1266814.4500000002</v>
      </c>
      <c r="FH392" s="341">
        <v>1451704.4</v>
      </c>
      <c r="FI392" s="341">
        <v>1544149.3599999999</v>
      </c>
      <c r="FJ392" s="341">
        <v>1677270.12</v>
      </c>
      <c r="FK392" s="341">
        <v>1669874.52</v>
      </c>
      <c r="FL392" s="341">
        <v>1839973.2600000002</v>
      </c>
      <c r="FM392" s="341">
        <v>1832577.67</v>
      </c>
      <c r="FN392" s="341">
        <v>1610709.73</v>
      </c>
      <c r="FO392" s="341">
        <v>1374050.6099999999</v>
      </c>
      <c r="FP392" s="341">
        <v>1448006.5899999999</v>
      </c>
      <c r="FQ392" s="341">
        <v>1533053.84</v>
      </c>
      <c r="FR392" s="367">
        <v>1234088.2</v>
      </c>
      <c r="FS392" s="367">
        <v>1922034.51</v>
      </c>
      <c r="FT392" s="367">
        <v>1368605.81</v>
      </c>
      <c r="FU392" s="367">
        <v>1039845.76</v>
      </c>
      <c r="FV392" s="367">
        <v>1116425.95</v>
      </c>
      <c r="FW392" s="367">
        <v>1374921.7142857143</v>
      </c>
      <c r="FX392" s="367">
        <v>1374921.7142857143</v>
      </c>
      <c r="FY392" s="367">
        <v>1374921.7142857143</v>
      </c>
      <c r="FZ392" s="367">
        <v>1374921.7142857143</v>
      </c>
      <c r="GA392" s="367">
        <v>1374921.7142857143</v>
      </c>
      <c r="GB392" s="367">
        <v>1374921.7142857143</v>
      </c>
      <c r="GC392" s="367">
        <v>1374921.7142857143</v>
      </c>
      <c r="GE392" s="445">
        <v>16305476.209999997</v>
      </c>
    </row>
    <row r="393" spans="1:187" s="9" customFormat="1">
      <c r="A393" s="118" t="s">
        <v>94</v>
      </c>
      <c r="B393" s="118">
        <v>47</v>
      </c>
      <c r="C393" s="118"/>
      <c r="D393" s="118" t="str">
        <f t="shared" si="92"/>
        <v>47p</v>
      </c>
      <c r="E393" s="119" t="s">
        <v>368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07">+SUM(CL394:CL396)</f>
        <v>613005.79833333334</v>
      </c>
      <c r="CM393" s="121">
        <f t="shared" si="107"/>
        <v>613005.79833333334</v>
      </c>
      <c r="CN393" s="121">
        <f t="shared" si="107"/>
        <v>613005.79833333334</v>
      </c>
      <c r="CO393" s="121">
        <f t="shared" si="107"/>
        <v>613005.79833333334</v>
      </c>
      <c r="CP393" s="121">
        <f t="shared" si="107"/>
        <v>613005.79833333334</v>
      </c>
      <c r="CQ393" s="121">
        <f t="shared" si="107"/>
        <v>613005.79833333334</v>
      </c>
      <c r="CR393" s="121">
        <f t="shared" si="107"/>
        <v>613005.79833333334</v>
      </c>
      <c r="CS393" s="121">
        <f t="shared" si="107"/>
        <v>613005.79833333334</v>
      </c>
      <c r="CT393" s="121">
        <f t="shared" si="107"/>
        <v>613005.79833333334</v>
      </c>
      <c r="CU393" s="121">
        <f t="shared" si="107"/>
        <v>613005.79833333334</v>
      </c>
      <c r="CV393" s="121">
        <f t="shared" si="107"/>
        <v>613005.79833333334</v>
      </c>
      <c r="CW393" s="122">
        <f t="shared" si="107"/>
        <v>613005.79833333334</v>
      </c>
      <c r="CX393" s="271">
        <f t="shared" si="107"/>
        <v>737887.48083333333</v>
      </c>
      <c r="CY393" s="274">
        <f t="shared" ref="CY393:DI393" si="108">+SUM(CY394:CY396)</f>
        <v>737887.48083333333</v>
      </c>
      <c r="CZ393" s="274">
        <f t="shared" si="108"/>
        <v>737887.48083333333</v>
      </c>
      <c r="DA393" s="274">
        <f t="shared" si="108"/>
        <v>737887.48083333333</v>
      </c>
      <c r="DB393" s="274">
        <f t="shared" si="108"/>
        <v>737887.48083333333</v>
      </c>
      <c r="DC393" s="274">
        <f t="shared" si="108"/>
        <v>737887.48083333333</v>
      </c>
      <c r="DD393" s="274">
        <f t="shared" si="108"/>
        <v>737887.48083333333</v>
      </c>
      <c r="DE393" s="274">
        <f t="shared" si="108"/>
        <v>737887.48083333333</v>
      </c>
      <c r="DF393" s="274">
        <f t="shared" si="108"/>
        <v>737887.48083333333</v>
      </c>
      <c r="DG393" s="274">
        <f t="shared" si="108"/>
        <v>737887.48083333333</v>
      </c>
      <c r="DH393" s="274">
        <f t="shared" si="108"/>
        <v>737887.48083333333</v>
      </c>
      <c r="DI393" s="272">
        <f t="shared" si="108"/>
        <v>737887.48083333333</v>
      </c>
      <c r="DJ393" s="120">
        <f>+SUM(DJ394:DJ396)</f>
        <v>1087930.2858333334</v>
      </c>
      <c r="DK393" s="121">
        <f t="shared" ref="DK393:DU393" si="109">+SUM(DK394:DK396)</f>
        <v>1087930.2858333334</v>
      </c>
      <c r="DL393" s="121">
        <f t="shared" si="109"/>
        <v>1087930.2858333334</v>
      </c>
      <c r="DM393" s="121">
        <f t="shared" si="109"/>
        <v>1087930.2858333334</v>
      </c>
      <c r="DN393" s="121">
        <f t="shared" si="109"/>
        <v>1087930.2858333334</v>
      </c>
      <c r="DO393" s="121">
        <f t="shared" si="109"/>
        <v>1087930.2858333334</v>
      </c>
      <c r="DP393" s="121">
        <f t="shared" si="109"/>
        <v>1087930.2858333334</v>
      </c>
      <c r="DQ393" s="121">
        <f t="shared" si="109"/>
        <v>1087930.2858333334</v>
      </c>
      <c r="DR393" s="121">
        <f t="shared" si="109"/>
        <v>1087930.2858333334</v>
      </c>
      <c r="DS393" s="121">
        <f t="shared" si="109"/>
        <v>1087930.2858333334</v>
      </c>
      <c r="DT393" s="121">
        <f t="shared" si="109"/>
        <v>1087930.2858333334</v>
      </c>
      <c r="DU393" s="122">
        <f t="shared" si="109"/>
        <v>1087930.2858333334</v>
      </c>
      <c r="DV393" s="285">
        <v>1202439.8216666665</v>
      </c>
      <c r="DW393" s="285">
        <v>1202439.8216666665</v>
      </c>
      <c r="DX393" s="285">
        <v>1202439.8216666665</v>
      </c>
      <c r="DY393" s="285">
        <v>1202439.8216666665</v>
      </c>
      <c r="DZ393" s="285">
        <v>1202439.8216666665</v>
      </c>
      <c r="EA393" s="285">
        <v>1202439.8216666665</v>
      </c>
      <c r="EB393" s="285">
        <v>1202439.8216666665</v>
      </c>
      <c r="EC393" s="285">
        <v>1202439.8216666665</v>
      </c>
      <c r="ED393" s="285">
        <v>1202439.8216666665</v>
      </c>
      <c r="EE393" s="285">
        <v>1202439.8216666665</v>
      </c>
      <c r="EF393" s="285">
        <v>1202439.8216666665</v>
      </c>
      <c r="EG393" s="285">
        <v>1202439.8216666665</v>
      </c>
      <c r="EH393" s="285">
        <v>1191556.1566666667</v>
      </c>
      <c r="EI393" s="285">
        <v>1191556.1566666667</v>
      </c>
      <c r="EJ393" s="285">
        <v>1191556.1566666667</v>
      </c>
      <c r="EK393" s="285">
        <v>1191556.1566666667</v>
      </c>
      <c r="EL393" s="285">
        <v>1191556.1566666667</v>
      </c>
      <c r="EM393" s="285">
        <v>1191556.1566666667</v>
      </c>
      <c r="EN393" s="285">
        <v>1191556.1566666667</v>
      </c>
      <c r="EO393" s="285">
        <v>1191556.1566666667</v>
      </c>
      <c r="EP393" s="285">
        <v>1191556.1566666667</v>
      </c>
      <c r="EQ393" s="285">
        <v>1191556.1566666667</v>
      </c>
      <c r="ER393" s="285">
        <v>1191556.1566666667</v>
      </c>
      <c r="ES393" s="285">
        <v>1191556.1566666667</v>
      </c>
      <c r="ET393" s="341">
        <v>830846.24800000002</v>
      </c>
      <c r="EU393" s="341">
        <v>830846.24800000002</v>
      </c>
      <c r="EV393" s="341">
        <v>830846.24800000002</v>
      </c>
      <c r="EW393" s="341">
        <v>949846.13199999998</v>
      </c>
      <c r="EX393" s="341">
        <v>1306845.784</v>
      </c>
      <c r="EY393" s="341">
        <v>830846.24800000002</v>
      </c>
      <c r="EZ393" s="341">
        <v>1246269.3720000002</v>
      </c>
      <c r="FA393" s="341">
        <v>1246269.3720000002</v>
      </c>
      <c r="FB393" s="341">
        <v>5393218.1470000008</v>
      </c>
      <c r="FC393" s="341">
        <v>5393218.1470000008</v>
      </c>
      <c r="FD393" s="341">
        <v>5393218.1470000008</v>
      </c>
      <c r="FE393" s="341">
        <v>5393218.1470000008</v>
      </c>
      <c r="FF393" s="341">
        <v>1650583.3333333333</v>
      </c>
      <c r="FG393" s="341">
        <v>1843583.3333333333</v>
      </c>
      <c r="FH393" s="341">
        <v>1650583.3333333333</v>
      </c>
      <c r="FI393" s="341">
        <v>1650583.3333333333</v>
      </c>
      <c r="FJ393" s="341">
        <v>1650583.3333333333</v>
      </c>
      <c r="FK393" s="341">
        <v>1650583.3333333333</v>
      </c>
      <c r="FL393" s="341">
        <v>4650583.3333333302</v>
      </c>
      <c r="FM393" s="341">
        <v>1650583.3333333333</v>
      </c>
      <c r="FN393" s="341">
        <v>1650583.3333333333</v>
      </c>
      <c r="FO393" s="341">
        <v>2317250</v>
      </c>
      <c r="FP393" s="341">
        <v>2317250</v>
      </c>
      <c r="FQ393" s="341">
        <v>2317250</v>
      </c>
      <c r="FR393" s="341">
        <v>1941194</v>
      </c>
      <c r="FS393" s="341">
        <v>720000</v>
      </c>
      <c r="FT393" s="341">
        <v>117020</v>
      </c>
      <c r="FU393" s="341">
        <v>3138464.05</v>
      </c>
      <c r="FV393" s="341">
        <v>16941995.850000001</v>
      </c>
      <c r="FW393" s="341">
        <v>19000000</v>
      </c>
      <c r="FX393" s="341">
        <v>13000000</v>
      </c>
      <c r="FY393" s="341">
        <v>13000000</v>
      </c>
      <c r="FZ393" s="341">
        <v>13000000</v>
      </c>
      <c r="GA393" s="341">
        <v>38000000</v>
      </c>
      <c r="GB393" s="341">
        <v>7385913.0500000007</v>
      </c>
      <c r="GC393" s="341">
        <v>7385913.0500000007</v>
      </c>
      <c r="GE393" s="445">
        <v>133630523.90000001</v>
      </c>
    </row>
    <row r="394" spans="1:187">
      <c r="A394" s="72" t="s">
        <v>94</v>
      </c>
      <c r="B394" s="72" t="s">
        <v>94</v>
      </c>
      <c r="C394" s="72">
        <v>471</v>
      </c>
      <c r="D394" s="72" t="str">
        <f t="shared" ref="D394:D396" si="110">+CONCATENATE(D185,"p")</f>
        <v>4710p</v>
      </c>
      <c r="E394" s="76" t="s">
        <v>370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70">
        <v>737887.48083333333</v>
      </c>
      <c r="CY394" s="273">
        <v>737887.48083333333</v>
      </c>
      <c r="CZ394" s="273">
        <v>737887.48083333333</v>
      </c>
      <c r="DA394" s="273">
        <v>737887.48083333333</v>
      </c>
      <c r="DB394" s="273">
        <v>737887.48083333333</v>
      </c>
      <c r="DC394" s="273">
        <v>737887.48083333333</v>
      </c>
      <c r="DD394" s="273">
        <v>737887.48083333333</v>
      </c>
      <c r="DE394" s="273">
        <v>737887.48083333333</v>
      </c>
      <c r="DF394" s="273">
        <v>737887.48083333333</v>
      </c>
      <c r="DG394" s="273">
        <v>737887.48083333333</v>
      </c>
      <c r="DH394" s="273">
        <v>737887.48083333333</v>
      </c>
      <c r="DI394" s="269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2"/>
      <c r="EJ394" s="282"/>
      <c r="EK394" s="282"/>
      <c r="EL394" s="282"/>
      <c r="EM394" s="282"/>
      <c r="EN394" s="282"/>
      <c r="EO394" s="282"/>
      <c r="EP394" s="282"/>
      <c r="EQ394" s="282"/>
      <c r="ER394" s="282"/>
      <c r="ES394" s="282"/>
      <c r="ET394" s="341">
        <v>830846.24800000002</v>
      </c>
      <c r="EU394" s="341">
        <v>830846.24800000002</v>
      </c>
      <c r="EV394" s="341">
        <v>830846.24800000002</v>
      </c>
      <c r="EW394" s="341">
        <v>830846.24800000002</v>
      </c>
      <c r="EX394" s="341">
        <v>830846.24800000002</v>
      </c>
      <c r="EY394" s="341">
        <v>830846.24800000002</v>
      </c>
      <c r="EZ394" s="341">
        <v>1246269.3720000002</v>
      </c>
      <c r="FA394" s="341">
        <v>1246269.3720000002</v>
      </c>
      <c r="FB394" s="341">
        <v>2223304.53675</v>
      </c>
      <c r="FC394" s="341">
        <v>3116522.6837499999</v>
      </c>
      <c r="FD394" s="341">
        <v>8116522.6837499999</v>
      </c>
      <c r="FE394" s="341">
        <v>8116522.6837499999</v>
      </c>
      <c r="FF394" s="366">
        <v>1650583.3333333333</v>
      </c>
      <c r="FG394" s="366">
        <v>1843583.3333333333</v>
      </c>
      <c r="FH394" s="366">
        <v>1650583.3333333333</v>
      </c>
      <c r="FI394" s="366">
        <v>1650583.3333333333</v>
      </c>
      <c r="FJ394" s="366">
        <v>1650583.3333333333</v>
      </c>
      <c r="FK394" s="366">
        <v>1650583.3333333333</v>
      </c>
      <c r="FL394" s="366">
        <f>1650583.33333333+3000000</f>
        <v>4650583.3333333302</v>
      </c>
      <c r="FM394" s="366">
        <v>1650583.3333333333</v>
      </c>
      <c r="FN394" s="366">
        <v>1650583.3333333333</v>
      </c>
      <c r="FO394" s="366">
        <f>3317250-1000000</f>
        <v>2317250</v>
      </c>
      <c r="FP394" s="366">
        <f>3317250-1000000</f>
        <v>2317250</v>
      </c>
      <c r="FQ394" s="366">
        <f>3317250-1000000</f>
        <v>2317250</v>
      </c>
      <c r="FR394" s="263">
        <v>7166598.9199999999</v>
      </c>
      <c r="FS394" s="263">
        <v>7166598.9199999999</v>
      </c>
      <c r="FT394" s="263">
        <v>7166598.9199999999</v>
      </c>
      <c r="FU394" s="263">
        <v>7166598.9199999999</v>
      </c>
      <c r="FV394" s="263">
        <v>7166598.9199999999</v>
      </c>
      <c r="FW394" s="263">
        <v>7166598.9199999999</v>
      </c>
      <c r="FX394" s="263">
        <v>7166598.9199999999</v>
      </c>
      <c r="FY394" s="263">
        <v>7166598.9199999999</v>
      </c>
      <c r="FZ394" s="263">
        <v>7166598.9199999999</v>
      </c>
      <c r="GA394" s="263">
        <v>7166598.9199999999</v>
      </c>
      <c r="GB394" s="263">
        <v>7166598.9199999999</v>
      </c>
      <c r="GC394" s="263">
        <v>7166598.8899999997</v>
      </c>
      <c r="GE394" s="446">
        <v>85999187.010000005</v>
      </c>
    </row>
    <row r="395" spans="1:187">
      <c r="C395" s="72">
        <v>472</v>
      </c>
      <c r="D395" s="72" t="str">
        <f t="shared" si="110"/>
        <v>4720p</v>
      </c>
      <c r="E395" s="76" t="s">
        <v>372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70">
        <v>0</v>
      </c>
      <c r="CY395" s="273">
        <v>0</v>
      </c>
      <c r="CZ395" s="273">
        <v>0</v>
      </c>
      <c r="DA395" s="273">
        <v>0</v>
      </c>
      <c r="DB395" s="273">
        <v>0</v>
      </c>
      <c r="DC395" s="273">
        <v>0</v>
      </c>
      <c r="DD395" s="273">
        <v>0</v>
      </c>
      <c r="DE395" s="273">
        <v>0</v>
      </c>
      <c r="DF395" s="273">
        <v>0</v>
      </c>
      <c r="DG395" s="273">
        <v>0</v>
      </c>
      <c r="DH395" s="273">
        <v>0</v>
      </c>
      <c r="DI395" s="269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2"/>
      <c r="EJ395" s="282"/>
      <c r="EK395" s="282"/>
      <c r="EL395" s="282"/>
      <c r="EM395" s="282"/>
      <c r="EN395" s="282"/>
      <c r="EO395" s="282"/>
      <c r="EP395" s="282"/>
      <c r="EQ395" s="282"/>
      <c r="ER395" s="282"/>
      <c r="ES395" s="282"/>
      <c r="ET395" s="341">
        <v>0</v>
      </c>
      <c r="EU395" s="341">
        <v>0</v>
      </c>
      <c r="EV395" s="341">
        <v>0</v>
      </c>
      <c r="EW395" s="341">
        <v>118999.88400000001</v>
      </c>
      <c r="EX395" s="341">
        <v>475999.53600000002</v>
      </c>
      <c r="EY395" s="341">
        <v>0</v>
      </c>
      <c r="EZ395" s="341">
        <v>0</v>
      </c>
      <c r="FA395" s="341">
        <v>0</v>
      </c>
      <c r="FB395" s="341">
        <v>0</v>
      </c>
      <c r="FC395" s="341">
        <v>0</v>
      </c>
      <c r="FD395" s="341">
        <v>0</v>
      </c>
      <c r="FE395" s="341">
        <v>0</v>
      </c>
      <c r="FF395" s="366"/>
      <c r="FR395" s="263">
        <v>208401.08</v>
      </c>
      <c r="FS395" s="263">
        <v>208401.08</v>
      </c>
      <c r="FT395" s="263">
        <v>208401.08</v>
      </c>
      <c r="FU395" s="263">
        <v>208401.08</v>
      </c>
      <c r="FV395" s="263">
        <v>208401.08</v>
      </c>
      <c r="FW395" s="263">
        <v>208401.08</v>
      </c>
      <c r="FX395" s="263">
        <v>208401.08</v>
      </c>
      <c r="FY395" s="263">
        <v>208401.08</v>
      </c>
      <c r="FZ395" s="263">
        <v>208401.08</v>
      </c>
      <c r="GA395" s="263">
        <v>208401.08</v>
      </c>
      <c r="GB395" s="263">
        <v>208401.08</v>
      </c>
      <c r="GC395" s="263">
        <v>208401.11</v>
      </c>
      <c r="GE395" s="446">
        <v>2500812.9900000002</v>
      </c>
    </row>
    <row r="396" spans="1:187">
      <c r="C396" s="72">
        <v>473</v>
      </c>
      <c r="D396" s="72" t="str">
        <f t="shared" si="110"/>
        <v>4730p</v>
      </c>
      <c r="E396" s="76" t="s">
        <v>374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70">
        <v>0</v>
      </c>
      <c r="CY396" s="273">
        <v>0</v>
      </c>
      <c r="CZ396" s="273">
        <v>0</v>
      </c>
      <c r="DA396" s="273">
        <v>0</v>
      </c>
      <c r="DB396" s="273">
        <v>0</v>
      </c>
      <c r="DC396" s="273">
        <v>0</v>
      </c>
      <c r="DD396" s="273">
        <v>0</v>
      </c>
      <c r="DE396" s="273">
        <v>0</v>
      </c>
      <c r="DF396" s="273">
        <v>0</v>
      </c>
      <c r="DG396" s="273">
        <v>0</v>
      </c>
      <c r="DH396" s="273">
        <v>0</v>
      </c>
      <c r="DI396" s="269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2"/>
      <c r="EJ396" s="282"/>
      <c r="EK396" s="282"/>
      <c r="EL396" s="282"/>
      <c r="EM396" s="282"/>
      <c r="EN396" s="282"/>
      <c r="EO396" s="282"/>
      <c r="EP396" s="282"/>
      <c r="EQ396" s="282"/>
      <c r="ER396" s="282"/>
      <c r="ES396" s="282"/>
      <c r="FR396" s="263">
        <v>0</v>
      </c>
      <c r="FS396" s="263">
        <v>0</v>
      </c>
      <c r="FT396" s="263">
        <v>0</v>
      </c>
      <c r="FU396" s="263">
        <v>0</v>
      </c>
      <c r="FV396" s="263">
        <v>0</v>
      </c>
      <c r="FW396" s="263">
        <v>0</v>
      </c>
      <c r="FX396" s="263">
        <v>0</v>
      </c>
      <c r="FY396" s="263">
        <v>0</v>
      </c>
      <c r="FZ396" s="263">
        <v>0</v>
      </c>
      <c r="GA396" s="263">
        <v>0</v>
      </c>
      <c r="GB396" s="263">
        <v>0</v>
      </c>
      <c r="GC396" s="263">
        <v>0</v>
      </c>
      <c r="GE396" s="446">
        <v>0</v>
      </c>
    </row>
    <row r="397" spans="1:187">
      <c r="D397" s="72">
        <v>1005</v>
      </c>
      <c r="E397" s="76" t="s">
        <v>687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84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FR397" s="263"/>
      <c r="FS397" s="263"/>
      <c r="FT397" s="263"/>
      <c r="FU397" s="263"/>
      <c r="FV397" s="263"/>
      <c r="FW397" s="263"/>
      <c r="FX397" s="263"/>
      <c r="FY397" s="263"/>
      <c r="FZ397" s="263"/>
      <c r="GA397" s="263"/>
      <c r="GB397" s="263"/>
      <c r="GC397" s="263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8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</row>
    <row r="399" spans="1:187">
      <c r="FF399" s="343"/>
      <c r="GE399" s="447"/>
    </row>
    <row r="400" spans="1:187">
      <c r="GE400" s="450"/>
    </row>
    <row r="401" spans="187:187">
      <c r="GE401" s="44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4"/>
  <sheetViews>
    <sheetView zoomScaleNormal="100" workbookViewId="0">
      <pane ySplit="4" topLeftCell="A68" activePane="bottomLeft" state="frozen"/>
      <selection pane="bottomLeft" activeCell="E81" sqref="E81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61">
        <v>1</v>
      </c>
      <c r="C2" s="56" t="s">
        <v>0</v>
      </c>
    </row>
    <row r="3" spans="2:7" ht="15.75" thickBot="1">
      <c r="B3" s="262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2">
        <v>2020</v>
      </c>
      <c r="C4" s="56" t="s">
        <v>682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4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774</v>
      </c>
      <c r="F8" s="34" t="s">
        <v>775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368"/>
      <c r="E11" s="11" t="s">
        <v>793</v>
      </c>
      <c r="F11" s="12" t="s">
        <v>794</v>
      </c>
      <c r="G11" s="52" t="str">
        <f t="shared" si="0"/>
        <v>Mjesečni podaci 2020</v>
      </c>
    </row>
    <row r="12" spans="2:7">
      <c r="D12" s="41"/>
      <c r="E12" s="11" t="s">
        <v>759</v>
      </c>
      <c r="F12" s="12" t="s">
        <v>760</v>
      </c>
      <c r="G12" s="52" t="str">
        <f t="shared" si="0"/>
        <v>Mjesečni podaci 2019</v>
      </c>
    </row>
    <row r="13" spans="2:7">
      <c r="D13" s="41"/>
      <c r="E13" s="11" t="s">
        <v>757</v>
      </c>
      <c r="F13" s="12" t="s">
        <v>758</v>
      </c>
      <c r="G13" s="52" t="str">
        <f t="shared" si="0"/>
        <v>Mjesečni podaci 2018</v>
      </c>
    </row>
    <row r="14" spans="2:7">
      <c r="D14" s="41"/>
      <c r="E14" s="11" t="s">
        <v>738</v>
      </c>
      <c r="F14" s="12" t="s">
        <v>739</v>
      </c>
      <c r="G14" s="52" t="str">
        <f t="shared" si="0"/>
        <v>Mjesečni podaci 2017</v>
      </c>
    </row>
    <row r="15" spans="2:7">
      <c r="D15" s="41"/>
      <c r="E15" s="11" t="s">
        <v>719</v>
      </c>
      <c r="F15" s="12" t="s">
        <v>720</v>
      </c>
      <c r="G15" s="52" t="str">
        <f t="shared" si="0"/>
        <v>Mjesečni podaci 2016</v>
      </c>
    </row>
    <row r="16" spans="2:7">
      <c r="E16" s="11" t="s">
        <v>691</v>
      </c>
      <c r="F16" s="12" t="s">
        <v>692</v>
      </c>
      <c r="G16" s="52" t="str">
        <f t="shared" si="0"/>
        <v>Mjesečni podaci 2015</v>
      </c>
    </row>
    <row r="17" spans="2:7">
      <c r="E17" s="11" t="s">
        <v>12</v>
      </c>
      <c r="F17" s="12" t="s">
        <v>13</v>
      </c>
      <c r="G17" s="52" t="str">
        <f t="shared" si="0"/>
        <v>Mjesečni podaci 2014</v>
      </c>
    </row>
    <row r="18" spans="2:7">
      <c r="E18" s="11" t="s">
        <v>14</v>
      </c>
      <c r="F18" s="12" t="s">
        <v>15</v>
      </c>
      <c r="G18" s="52" t="str">
        <f t="shared" si="0"/>
        <v>Mjesečni podaci 2013</v>
      </c>
    </row>
    <row r="19" spans="2:7">
      <c r="E19" s="11" t="s">
        <v>740</v>
      </c>
      <c r="F19" s="12" t="s">
        <v>741</v>
      </c>
      <c r="G19" s="52" t="str">
        <f t="shared" si="0"/>
        <v>Mjesečni podaci 2012</v>
      </c>
    </row>
    <row r="20" spans="2:7">
      <c r="E20" s="11" t="s">
        <v>742</v>
      </c>
      <c r="F20" s="12" t="s">
        <v>743</v>
      </c>
      <c r="G20" s="52" t="str">
        <f t="shared" si="0"/>
        <v>Mjesečni podaci 2011</v>
      </c>
    </row>
    <row r="21" spans="2:7">
      <c r="E21" s="11" t="s">
        <v>16</v>
      </c>
      <c r="F21" s="12" t="s">
        <v>406</v>
      </c>
      <c r="G21" s="52" t="str">
        <f t="shared" si="0"/>
        <v>Istorijski podaci, od 2006</v>
      </c>
    </row>
    <row r="22" spans="2:7">
      <c r="E22" s="11" t="s">
        <v>17</v>
      </c>
      <c r="F22" s="12" t="s">
        <v>18</v>
      </c>
      <c r="G22" s="52" t="str">
        <f t="shared" si="0"/>
        <v>Javni dug</v>
      </c>
    </row>
    <row r="23" spans="2:7">
      <c r="E23" s="11" t="s">
        <v>413</v>
      </c>
      <c r="F23" s="12" t="s">
        <v>413</v>
      </c>
      <c r="G23" s="52" t="str">
        <f t="shared" si="0"/>
        <v>Plan</v>
      </c>
    </row>
    <row r="24" spans="2:7">
      <c r="E24" s="11" t="s">
        <v>414</v>
      </c>
      <c r="F24" s="12" t="s">
        <v>415</v>
      </c>
      <c r="G24" s="52" t="str">
        <f t="shared" si="0"/>
        <v>Ostvarenje</v>
      </c>
    </row>
    <row r="25" spans="2:7">
      <c r="D25" s="43"/>
      <c r="E25" s="33" t="s">
        <v>416</v>
      </c>
      <c r="F25" s="34" t="s">
        <v>417</v>
      </c>
      <c r="G25" s="53" t="str">
        <f t="shared" si="0"/>
        <v>Početak</v>
      </c>
    </row>
    <row r="26" spans="2:7">
      <c r="D26" s="39"/>
      <c r="E26" s="40"/>
      <c r="F26" s="40"/>
      <c r="G26" s="54" t="str">
        <f t="shared" si="0"/>
        <v/>
      </c>
    </row>
    <row r="27" spans="2:7">
      <c r="E27" s="11"/>
      <c r="F27" s="12"/>
      <c r="G27" s="52" t="str">
        <f t="shared" si="0"/>
        <v/>
      </c>
    </row>
    <row r="28" spans="2:7">
      <c r="B28" s="13"/>
      <c r="C28" s="44"/>
      <c r="D28" s="44">
        <v>7</v>
      </c>
      <c r="E28" s="15" t="s">
        <v>683</v>
      </c>
      <c r="F28" s="16" t="s">
        <v>20</v>
      </c>
      <c r="G28" s="52" t="str">
        <f t="shared" si="0"/>
        <v>Prihodi budžeta</v>
      </c>
    </row>
    <row r="29" spans="2:7">
      <c r="B29" s="13"/>
      <c r="C29" s="45"/>
      <c r="D29" s="45">
        <v>71</v>
      </c>
      <c r="E29" s="15" t="s">
        <v>21</v>
      </c>
      <c r="F29" s="16" t="s">
        <v>22</v>
      </c>
      <c r="G29" s="52" t="str">
        <f t="shared" si="0"/>
        <v>Tekući prihodi</v>
      </c>
    </row>
    <row r="30" spans="2:7">
      <c r="B30" s="17"/>
      <c r="C30" s="46"/>
      <c r="D30" s="45">
        <v>711</v>
      </c>
      <c r="E30" s="18" t="s">
        <v>23</v>
      </c>
      <c r="F30" s="19" t="s">
        <v>24</v>
      </c>
      <c r="G30" s="52" t="str">
        <f t="shared" si="0"/>
        <v>Porezi</v>
      </c>
    </row>
    <row r="31" spans="2:7">
      <c r="B31" s="17"/>
      <c r="C31" s="47"/>
      <c r="D31" s="47">
        <v>7111</v>
      </c>
      <c r="E31" s="21" t="s">
        <v>25</v>
      </c>
      <c r="F31" s="22" t="s">
        <v>26</v>
      </c>
      <c r="G31" s="52" t="str">
        <f t="shared" si="0"/>
        <v>Porez na dohodak fizičkih lica</v>
      </c>
    </row>
    <row r="32" spans="2:7">
      <c r="B32" s="20"/>
      <c r="C32" s="47"/>
      <c r="D32" s="47">
        <v>7112</v>
      </c>
      <c r="E32" s="21" t="s">
        <v>27</v>
      </c>
      <c r="F32" s="22" t="s">
        <v>28</v>
      </c>
      <c r="G32" s="52" t="str">
        <f t="shared" si="0"/>
        <v>Porez na dobit pravnih lica</v>
      </c>
    </row>
    <row r="33" spans="2:7">
      <c r="B33" s="20"/>
      <c r="C33" s="47"/>
      <c r="D33" s="47">
        <v>7113</v>
      </c>
      <c r="E33" s="21" t="s">
        <v>29</v>
      </c>
      <c r="F33" s="22" t="s">
        <v>30</v>
      </c>
      <c r="G33" s="52" t="str">
        <f t="shared" si="0"/>
        <v>Porez na promet nepokretnosti</v>
      </c>
    </row>
    <row r="34" spans="2:7">
      <c r="B34" s="20"/>
      <c r="C34" s="47"/>
      <c r="D34" s="47">
        <v>7114</v>
      </c>
      <c r="E34" s="21" t="s">
        <v>31</v>
      </c>
      <c r="F34" s="22" t="s">
        <v>32</v>
      </c>
      <c r="G34" s="52" t="str">
        <f t="shared" si="0"/>
        <v>Porez na dodatu vrijednost</v>
      </c>
    </row>
    <row r="35" spans="2:7">
      <c r="B35" s="20"/>
      <c r="C35" s="47"/>
      <c r="D35" s="47">
        <v>7115</v>
      </c>
      <c r="E35" s="21" t="s">
        <v>33</v>
      </c>
      <c r="F35" s="22" t="s">
        <v>34</v>
      </c>
      <c r="G35" s="52" t="str">
        <f t="shared" si="0"/>
        <v>Akcize</v>
      </c>
    </row>
    <row r="36" spans="2:7">
      <c r="B36" s="20"/>
      <c r="C36" s="47"/>
      <c r="D36" s="47">
        <v>7116</v>
      </c>
      <c r="E36" s="21" t="s">
        <v>35</v>
      </c>
      <c r="F36" s="22" t="s">
        <v>36</v>
      </c>
      <c r="G36" s="52" t="str">
        <f t="shared" si="0"/>
        <v>Porez na međunarodnu trgovinu i transakcije</v>
      </c>
    </row>
    <row r="37" spans="2:7">
      <c r="B37" s="20"/>
      <c r="C37" s="47"/>
      <c r="D37" s="47"/>
      <c r="E37" s="21"/>
      <c r="F37" s="22"/>
    </row>
    <row r="38" spans="2:7">
      <c r="B38" s="20"/>
      <c r="C38" s="47"/>
      <c r="D38" s="47">
        <v>7118</v>
      </c>
      <c r="E38" s="21" t="s">
        <v>724</v>
      </c>
      <c r="F38" s="22" t="s">
        <v>38</v>
      </c>
      <c r="G38" s="52" t="str">
        <f t="shared" si="0"/>
        <v>Ostali državni porezi</v>
      </c>
    </row>
    <row r="39" spans="2:7">
      <c r="B39" s="20"/>
      <c r="C39" s="46"/>
      <c r="D39" s="45">
        <v>712</v>
      </c>
      <c r="E39" s="18" t="s">
        <v>39</v>
      </c>
      <c r="F39" s="19" t="s">
        <v>40</v>
      </c>
      <c r="G39" s="52" t="str">
        <f t="shared" si="0"/>
        <v>Doprinosi</v>
      </c>
    </row>
    <row r="40" spans="2:7">
      <c r="B40" s="17"/>
      <c r="C40" s="47"/>
      <c r="D40" s="47">
        <v>7121</v>
      </c>
      <c r="E40" s="21" t="s">
        <v>41</v>
      </c>
      <c r="F40" s="22" t="s">
        <v>42</v>
      </c>
      <c r="G40" s="52" t="str">
        <f t="shared" si="0"/>
        <v>Doprinosi za penzijsko i invalidsko osiguranje</v>
      </c>
    </row>
    <row r="41" spans="2:7">
      <c r="B41" s="20"/>
      <c r="C41" s="47"/>
      <c r="D41" s="47">
        <v>7122</v>
      </c>
      <c r="E41" s="21" t="s">
        <v>43</v>
      </c>
      <c r="F41" s="22" t="s">
        <v>44</v>
      </c>
      <c r="G41" s="52" t="str">
        <f t="shared" si="0"/>
        <v>Doprinosi za zdravstveno osiguranje</v>
      </c>
    </row>
    <row r="42" spans="2:7">
      <c r="B42" s="20"/>
      <c r="C42" s="47"/>
      <c r="D42" s="47">
        <v>7123</v>
      </c>
      <c r="E42" s="21" t="s">
        <v>45</v>
      </c>
      <c r="F42" s="22" t="s">
        <v>46</v>
      </c>
      <c r="G42" s="52" t="str">
        <f t="shared" si="0"/>
        <v>Doprinosi za osiguranje od nezaposlenosti</v>
      </c>
    </row>
    <row r="43" spans="2:7">
      <c r="B43" s="20"/>
      <c r="C43" s="47"/>
      <c r="D43" s="47">
        <v>7124</v>
      </c>
      <c r="E43" s="21" t="s">
        <v>47</v>
      </c>
      <c r="F43" s="22" t="s">
        <v>48</v>
      </c>
      <c r="G43" s="52" t="str">
        <f t="shared" si="0"/>
        <v>Ostali doprinosi</v>
      </c>
    </row>
    <row r="44" spans="2:7">
      <c r="B44" s="20"/>
      <c r="C44" s="46"/>
      <c r="D44" s="45">
        <v>713</v>
      </c>
      <c r="E44" s="18" t="s">
        <v>49</v>
      </c>
      <c r="F44" s="19" t="s">
        <v>50</v>
      </c>
      <c r="G44" s="52" t="str">
        <f t="shared" si="0"/>
        <v>Takse</v>
      </c>
    </row>
    <row r="45" spans="2:7">
      <c r="B45" s="17"/>
      <c r="C45" s="47"/>
      <c r="D45" s="47">
        <v>7131</v>
      </c>
      <c r="E45" s="21" t="s">
        <v>51</v>
      </c>
      <c r="F45" s="22" t="s">
        <v>52</v>
      </c>
      <c r="G45" s="52" t="str">
        <f t="shared" si="0"/>
        <v>Administrativne takse</v>
      </c>
    </row>
    <row r="46" spans="2:7">
      <c r="B46" s="20"/>
      <c r="C46" s="47"/>
      <c r="D46" s="47">
        <v>7132</v>
      </c>
      <c r="E46" s="21" t="s">
        <v>53</v>
      </c>
      <c r="F46" s="22" t="s">
        <v>54</v>
      </c>
      <c r="G46" s="52" t="str">
        <f t="shared" si="0"/>
        <v>Sudske takse</v>
      </c>
    </row>
    <row r="47" spans="2:7">
      <c r="B47" s="20"/>
      <c r="C47" s="47"/>
      <c r="D47" s="47">
        <v>7133</v>
      </c>
      <c r="E47" s="21" t="s">
        <v>55</v>
      </c>
      <c r="F47" s="22" t="s">
        <v>56</v>
      </c>
      <c r="G47" s="52" t="str">
        <f t="shared" si="0"/>
        <v>Boravišne takse</v>
      </c>
    </row>
    <row r="48" spans="2:7">
      <c r="B48" s="20"/>
      <c r="C48" s="47"/>
      <c r="D48" s="47">
        <v>7134</v>
      </c>
      <c r="E48" s="21" t="s">
        <v>57</v>
      </c>
      <c r="F48" s="22" t="s">
        <v>58</v>
      </c>
      <c r="G48" s="52" t="str">
        <f t="shared" si="0"/>
        <v>Registracione takse</v>
      </c>
    </row>
    <row r="49" spans="2:7">
      <c r="B49" s="20"/>
      <c r="C49" s="47"/>
      <c r="D49" s="47">
        <v>7135</v>
      </c>
      <c r="E49" s="21" t="s">
        <v>59</v>
      </c>
      <c r="F49" s="22" t="s">
        <v>60</v>
      </c>
      <c r="G49" s="52" t="str">
        <f t="shared" si="0"/>
        <v>Lokalne komunalne takse</v>
      </c>
    </row>
    <row r="50" spans="2:7">
      <c r="B50" s="20"/>
      <c r="C50" s="47"/>
      <c r="D50" s="47">
        <v>7136</v>
      </c>
      <c r="E50" s="21" t="s">
        <v>61</v>
      </c>
      <c r="F50" s="22" t="s">
        <v>62</v>
      </c>
      <c r="G50" s="52" t="str">
        <f t="shared" si="0"/>
        <v>Ostale takse</v>
      </c>
    </row>
    <row r="51" spans="2:7">
      <c r="B51" s="20"/>
      <c r="C51" s="46"/>
      <c r="D51" s="45">
        <v>714</v>
      </c>
      <c r="E51" s="18" t="s">
        <v>63</v>
      </c>
      <c r="F51" s="19" t="s">
        <v>64</v>
      </c>
      <c r="G51" s="52" t="str">
        <f t="shared" si="0"/>
        <v>Naknade</v>
      </c>
    </row>
    <row r="52" spans="2:7" ht="23.25">
      <c r="B52" s="17"/>
      <c r="C52" s="47"/>
      <c r="D52" s="47">
        <v>7141</v>
      </c>
      <c r="E52" s="21" t="s">
        <v>65</v>
      </c>
      <c r="F52" s="22" t="s">
        <v>66</v>
      </c>
      <c r="G52" s="52" t="str">
        <f t="shared" si="0"/>
        <v>Naknade za korišćenje dobara od opšteg interesa</v>
      </c>
    </row>
    <row r="53" spans="2:7">
      <c r="B53" s="20"/>
      <c r="C53" s="47"/>
      <c r="D53" s="47">
        <v>7142</v>
      </c>
      <c r="E53" s="21" t="s">
        <v>67</v>
      </c>
      <c r="F53" s="22" t="s">
        <v>68</v>
      </c>
      <c r="G53" s="52" t="str">
        <f t="shared" si="0"/>
        <v>Naknade za korišćenje prirodnih dobara</v>
      </c>
    </row>
    <row r="54" spans="2:7">
      <c r="B54" s="20"/>
      <c r="C54" s="47"/>
      <c r="D54" s="47">
        <v>7143</v>
      </c>
      <c r="E54" s="21" t="s">
        <v>69</v>
      </c>
      <c r="F54" s="22" t="s">
        <v>70</v>
      </c>
      <c r="G54" s="52" t="str">
        <f t="shared" si="0"/>
        <v>Ekološke naknade</v>
      </c>
    </row>
    <row r="55" spans="2:7">
      <c r="B55" s="20"/>
      <c r="C55" s="47"/>
      <c r="D55" s="47">
        <v>7144</v>
      </c>
      <c r="E55" s="21" t="s">
        <v>71</v>
      </c>
      <c r="F55" s="22" t="s">
        <v>72</v>
      </c>
      <c r="G55" s="52" t="str">
        <f t="shared" si="0"/>
        <v>Naknade za priređivanje igara na sreću</v>
      </c>
    </row>
    <row r="56" spans="2:7">
      <c r="B56" s="20"/>
      <c r="C56" s="47"/>
      <c r="D56" s="47">
        <v>7145</v>
      </c>
      <c r="E56" s="21" t="s">
        <v>73</v>
      </c>
      <c r="F56" s="22" t="s">
        <v>74</v>
      </c>
      <c r="G56" s="52" t="str">
        <f t="shared" si="0"/>
        <v>Naknade za korišćenje građevinskog zemljišta</v>
      </c>
    </row>
    <row r="57" spans="2:7" ht="23.25">
      <c r="B57" s="20"/>
      <c r="C57" s="47"/>
      <c r="D57" s="47">
        <v>7146</v>
      </c>
      <c r="E57" s="21" t="s">
        <v>75</v>
      </c>
      <c r="F57" s="22" t="s">
        <v>76</v>
      </c>
      <c r="G57" s="52" t="str">
        <f t="shared" si="0"/>
        <v xml:space="preserve">Naknade za uređivanje i izgradnju građevinskog zemljišta </v>
      </c>
    </row>
    <row r="58" spans="2:7" ht="34.5">
      <c r="B58" s="20"/>
      <c r="C58" s="47"/>
      <c r="D58" s="47">
        <v>7147</v>
      </c>
      <c r="E58" s="21" t="s">
        <v>77</v>
      </c>
      <c r="F58" s="22" t="s">
        <v>78</v>
      </c>
      <c r="G58" s="52" t="str">
        <f t="shared" si="0"/>
        <v xml:space="preserve">Naknade za izgradnju i održavanje lokalnih puteva i drugih javnih objekata od opštinskog značaja </v>
      </c>
    </row>
    <row r="59" spans="2:7">
      <c r="B59" s="20"/>
      <c r="C59" s="47"/>
      <c r="D59" s="47">
        <v>7148</v>
      </c>
      <c r="E59" s="21" t="s">
        <v>79</v>
      </c>
      <c r="F59" s="22" t="s">
        <v>80</v>
      </c>
      <c r="G59" s="52" t="str">
        <f t="shared" si="0"/>
        <v>Naknada za puteve</v>
      </c>
    </row>
    <row r="60" spans="2:7">
      <c r="B60" s="20"/>
      <c r="C60" s="47"/>
      <c r="D60" s="47">
        <v>7149</v>
      </c>
      <c r="E60" s="21" t="s">
        <v>81</v>
      </c>
      <c r="F60" s="22" t="s">
        <v>82</v>
      </c>
      <c r="G60" s="52" t="str">
        <f t="shared" si="0"/>
        <v>Ostale naknade</v>
      </c>
    </row>
    <row r="61" spans="2:7">
      <c r="B61" s="20"/>
      <c r="C61" s="46"/>
      <c r="D61" s="45">
        <v>715</v>
      </c>
      <c r="E61" s="18" t="s">
        <v>83</v>
      </c>
      <c r="F61" s="19" t="s">
        <v>84</v>
      </c>
      <c r="G61" s="52" t="str">
        <f t="shared" si="0"/>
        <v>Ostali prihodi</v>
      </c>
    </row>
    <row r="62" spans="2:7">
      <c r="B62" s="17"/>
      <c r="C62" s="47"/>
      <c r="D62" s="47">
        <v>7151</v>
      </c>
      <c r="E62" s="21" t="s">
        <v>85</v>
      </c>
      <c r="F62" s="22" t="s">
        <v>86</v>
      </c>
      <c r="G62" s="52" t="str">
        <f t="shared" si="0"/>
        <v>Prihodi od kapitala</v>
      </c>
    </row>
    <row r="63" spans="2:7">
      <c r="B63" s="20"/>
      <c r="C63" s="47"/>
      <c r="D63" s="47">
        <v>7152</v>
      </c>
      <c r="E63" s="21" t="s">
        <v>87</v>
      </c>
      <c r="F63" s="22" t="s">
        <v>88</v>
      </c>
      <c r="G63" s="52" t="str">
        <f t="shared" si="0"/>
        <v>Novčane kazne i oduzete imovinske koristi</v>
      </c>
    </row>
    <row r="64" spans="2:7" ht="23.25">
      <c r="B64" s="20"/>
      <c r="C64" s="47"/>
      <c r="D64" s="47">
        <v>7153</v>
      </c>
      <c r="E64" s="21" t="s">
        <v>89</v>
      </c>
      <c r="F64" s="22" t="s">
        <v>90</v>
      </c>
      <c r="G64" s="52" t="str">
        <f t="shared" si="0"/>
        <v>Prihodi koje organi ostvaruju vršenjem svoje djelatnosti</v>
      </c>
    </row>
    <row r="65" spans="2:7">
      <c r="B65" s="20"/>
      <c r="C65" s="47"/>
      <c r="D65" s="47">
        <v>7154</v>
      </c>
      <c r="E65" s="21" t="s">
        <v>91</v>
      </c>
      <c r="F65" s="22" t="s">
        <v>92</v>
      </c>
      <c r="G65" s="52" t="str">
        <f t="shared" si="0"/>
        <v>Samodoprinosi</v>
      </c>
    </row>
    <row r="66" spans="2:7">
      <c r="B66" s="20"/>
      <c r="C66" s="47"/>
      <c r="D66" s="47">
        <v>7155</v>
      </c>
      <c r="E66" s="21" t="s">
        <v>83</v>
      </c>
      <c r="F66" s="22" t="s">
        <v>93</v>
      </c>
      <c r="G66" s="52" t="str">
        <f t="shared" si="0"/>
        <v>Ostali prihodi</v>
      </c>
    </row>
    <row r="67" spans="2:7">
      <c r="B67" s="20"/>
      <c r="C67" s="45" t="s">
        <v>94</v>
      </c>
      <c r="D67" s="45">
        <v>72</v>
      </c>
      <c r="E67" s="23" t="s">
        <v>95</v>
      </c>
      <c r="F67" s="16" t="s">
        <v>96</v>
      </c>
      <c r="G67" s="52" t="str">
        <f t="shared" si="0"/>
        <v>Primici od prodaje imovine</v>
      </c>
    </row>
    <row r="68" spans="2:7">
      <c r="B68" s="17"/>
      <c r="C68" s="47">
        <v>721</v>
      </c>
      <c r="D68" s="47">
        <v>7212</v>
      </c>
      <c r="E68" s="21" t="s">
        <v>97</v>
      </c>
      <c r="F68" s="22" t="s">
        <v>98</v>
      </c>
      <c r="G68" s="52" t="str">
        <f t="shared" si="0"/>
        <v>Primici od prodaje nefinansijske imovine</v>
      </c>
    </row>
    <row r="69" spans="2:7">
      <c r="B69" s="20"/>
      <c r="C69" s="47">
        <v>722</v>
      </c>
      <c r="D69" s="47">
        <v>7222</v>
      </c>
      <c r="E69" s="21" t="s">
        <v>99</v>
      </c>
      <c r="F69" s="22" t="s">
        <v>100</v>
      </c>
      <c r="G69" s="52" t="str">
        <f t="shared" si="0"/>
        <v>Primici od prodaje finansijske imovine</v>
      </c>
    </row>
    <row r="70" spans="2:7" ht="23.25">
      <c r="B70" s="20"/>
      <c r="C70" s="45"/>
      <c r="D70" s="45">
        <v>73</v>
      </c>
      <c r="E70" s="23" t="s">
        <v>101</v>
      </c>
      <c r="F70" s="16" t="s">
        <v>102</v>
      </c>
      <c r="G70" s="52" t="str">
        <f t="shared" si="0"/>
        <v>Primici od otplate kredita i sredstva prenesena iz prethodne godine</v>
      </c>
    </row>
    <row r="71" spans="2:7">
      <c r="B71" s="17"/>
      <c r="C71" s="47">
        <v>731</v>
      </c>
      <c r="D71" s="47">
        <v>7311</v>
      </c>
      <c r="E71" s="21" t="s">
        <v>103</v>
      </c>
      <c r="F71" s="22" t="s">
        <v>104</v>
      </c>
      <c r="G71" s="52" t="str">
        <f t="shared" si="0"/>
        <v>Primici od otplate kredita</v>
      </c>
    </row>
    <row r="72" spans="2:7">
      <c r="B72" s="20"/>
      <c r="C72" s="47">
        <v>732</v>
      </c>
      <c r="D72" s="47">
        <v>7321</v>
      </c>
      <c r="E72" s="21" t="s">
        <v>105</v>
      </c>
      <c r="F72" s="22" t="s">
        <v>106</v>
      </c>
      <c r="G72" s="52" t="str">
        <f t="shared" si="0"/>
        <v>Sredstva prenesena iz prethodne godine</v>
      </c>
    </row>
    <row r="73" spans="2:7">
      <c r="B73" s="20"/>
      <c r="C73" s="45" t="s">
        <v>94</v>
      </c>
      <c r="D73" s="45">
        <v>74</v>
      </c>
      <c r="E73" s="23" t="s">
        <v>107</v>
      </c>
      <c r="F73" s="16" t="s">
        <v>108</v>
      </c>
      <c r="G73" s="52" t="str">
        <f t="shared" si="0"/>
        <v>Donacije i transferi</v>
      </c>
    </row>
    <row r="74" spans="2:7">
      <c r="B74" s="17"/>
      <c r="C74" s="47">
        <v>741</v>
      </c>
      <c r="D74" s="47">
        <v>7411</v>
      </c>
      <c r="E74" s="21" t="s">
        <v>109</v>
      </c>
      <c r="F74" s="22" t="s">
        <v>110</v>
      </c>
      <c r="G74" s="52" t="str">
        <f t="shared" si="0"/>
        <v>Donacije</v>
      </c>
    </row>
    <row r="75" spans="2:7">
      <c r="B75" s="20"/>
      <c r="C75" s="47">
        <v>742</v>
      </c>
      <c r="D75" s="47">
        <v>7421</v>
      </c>
      <c r="E75" s="21" t="s">
        <v>111</v>
      </c>
      <c r="F75" s="22" t="s">
        <v>112</v>
      </c>
      <c r="G75" s="52" t="str">
        <f t="shared" ref="G75:G140" si="1">+IF(ISBLANK(IF($B$2=1,E75,F75)),"",IF($B$2=1,E75,F75))</f>
        <v>Transferi</v>
      </c>
    </row>
    <row r="76" spans="2:7">
      <c r="B76" s="20"/>
      <c r="C76" s="46"/>
      <c r="D76" s="45">
        <v>75</v>
      </c>
      <c r="E76" s="23" t="s">
        <v>113</v>
      </c>
      <c r="F76" s="16" t="s">
        <v>114</v>
      </c>
      <c r="G76" s="52" t="str">
        <f t="shared" si="1"/>
        <v xml:space="preserve">Pozajmice i krediti </v>
      </c>
    </row>
    <row r="77" spans="2:7">
      <c r="B77" s="17"/>
      <c r="C77" s="45"/>
      <c r="D77" s="45">
        <v>751</v>
      </c>
      <c r="E77" s="18" t="s">
        <v>115</v>
      </c>
      <c r="F77" s="19" t="s">
        <v>114</v>
      </c>
      <c r="G77" s="52" t="str">
        <f t="shared" si="1"/>
        <v>Pozajmice i krediti</v>
      </c>
    </row>
    <row r="78" spans="2:7">
      <c r="B78" s="17"/>
      <c r="C78" s="47"/>
      <c r="D78" s="47">
        <v>7511</v>
      </c>
      <c r="E78" s="21" t="s">
        <v>116</v>
      </c>
      <c r="F78" s="22" t="s">
        <v>117</v>
      </c>
      <c r="G78" s="52" t="str">
        <f t="shared" si="1"/>
        <v>Pozajmice i krediti od domaćih izvora</v>
      </c>
    </row>
    <row r="79" spans="2:7">
      <c r="B79" s="20"/>
      <c r="C79" s="48"/>
      <c r="D79" s="48">
        <v>7512</v>
      </c>
      <c r="E79" s="24" t="s">
        <v>118</v>
      </c>
      <c r="F79" s="62" t="s">
        <v>119</v>
      </c>
      <c r="G79" s="53" t="str">
        <f t="shared" si="1"/>
        <v>Pozajmice i krediti od inostranih izvora</v>
      </c>
    </row>
    <row r="80" spans="2:7">
      <c r="B80" s="20"/>
      <c r="C80" s="44"/>
      <c r="D80" s="44">
        <v>4</v>
      </c>
      <c r="E80" s="15" t="s">
        <v>807</v>
      </c>
      <c r="F80" s="16" t="s">
        <v>121</v>
      </c>
      <c r="G80" s="52" t="str">
        <f t="shared" si="1"/>
        <v>Izdaci budžeta</v>
      </c>
    </row>
    <row r="81" spans="2:7">
      <c r="B81" s="20"/>
      <c r="C81" s="44"/>
      <c r="D81" s="44">
        <v>40</v>
      </c>
      <c r="E81" s="15" t="s">
        <v>778</v>
      </c>
      <c r="F81" s="16" t="s">
        <v>779</v>
      </c>
      <c r="G81" s="52" t="str">
        <f t="shared" si="1"/>
        <v>Tekuća budžetska potrošnja</v>
      </c>
    </row>
    <row r="82" spans="2:7">
      <c r="B82" s="13"/>
      <c r="C82" s="44"/>
      <c r="D82" s="44">
        <v>41</v>
      </c>
      <c r="E82" s="15" t="s">
        <v>122</v>
      </c>
      <c r="F82" s="16" t="s">
        <v>123</v>
      </c>
      <c r="G82" s="52" t="str">
        <f t="shared" si="1"/>
        <v>Tekući izdaci</v>
      </c>
    </row>
    <row r="83" spans="2:7">
      <c r="B83" s="14" t="s">
        <v>94</v>
      </c>
      <c r="C83" s="46"/>
      <c r="D83" s="44">
        <v>411</v>
      </c>
      <c r="E83" s="18" t="s">
        <v>124</v>
      </c>
      <c r="F83" s="19" t="s">
        <v>125</v>
      </c>
      <c r="G83" s="52" t="str">
        <f t="shared" si="1"/>
        <v>Bruto zarade i doprinosi na teret poslodavca</v>
      </c>
    </row>
    <row r="84" spans="2:7">
      <c r="B84" s="14"/>
      <c r="C84" s="49"/>
      <c r="D84" s="49">
        <v>4111</v>
      </c>
      <c r="E84" s="21" t="s">
        <v>126</v>
      </c>
      <c r="F84" s="22" t="s">
        <v>127</v>
      </c>
      <c r="G84" s="52" t="str">
        <f t="shared" si="1"/>
        <v>Neto zarade</v>
      </c>
    </row>
    <row r="85" spans="2:7">
      <c r="B85" s="25"/>
      <c r="C85" s="49"/>
      <c r="D85" s="49">
        <v>4112</v>
      </c>
      <c r="E85" s="21" t="s">
        <v>128</v>
      </c>
      <c r="F85" s="22" t="s">
        <v>26</v>
      </c>
      <c r="G85" s="52" t="str">
        <f t="shared" si="1"/>
        <v>Porez na zarade</v>
      </c>
    </row>
    <row r="86" spans="2:7">
      <c r="B86" s="25"/>
      <c r="C86" s="49"/>
      <c r="D86" s="49">
        <v>4113</v>
      </c>
      <c r="E86" s="21" t="s">
        <v>129</v>
      </c>
      <c r="F86" s="22" t="s">
        <v>130</v>
      </c>
      <c r="G86" s="52" t="str">
        <f t="shared" si="1"/>
        <v>Doprinosi na teret zaposlenog</v>
      </c>
    </row>
    <row r="87" spans="2:7" ht="15.75">
      <c r="B87" s="25"/>
      <c r="C87" s="50"/>
      <c r="D87" s="49">
        <v>4114</v>
      </c>
      <c r="E87" s="21" t="s">
        <v>131</v>
      </c>
      <c r="F87" s="22" t="s">
        <v>132</v>
      </c>
      <c r="G87" s="52" t="str">
        <f t="shared" si="1"/>
        <v>Doprinosi na teret poslodavca</v>
      </c>
    </row>
    <row r="88" spans="2:7" ht="15.75">
      <c r="B88" s="26"/>
      <c r="C88" s="49"/>
      <c r="D88" s="49">
        <v>4115</v>
      </c>
      <c r="E88" s="21" t="s">
        <v>133</v>
      </c>
      <c r="F88" s="22" t="s">
        <v>134</v>
      </c>
      <c r="G88" s="52" t="str">
        <f t="shared" si="1"/>
        <v>Opštinski prirez</v>
      </c>
    </row>
    <row r="89" spans="2:7">
      <c r="B89" s="25"/>
      <c r="C89" s="46"/>
      <c r="D89" s="44">
        <v>412</v>
      </c>
      <c r="E89" s="18" t="s">
        <v>135</v>
      </c>
      <c r="F89" s="19" t="s">
        <v>136</v>
      </c>
      <c r="G89" s="52" t="str">
        <f t="shared" si="1"/>
        <v>Ostala lična primanja</v>
      </c>
    </row>
    <row r="90" spans="2:7">
      <c r="B90" s="14"/>
      <c r="C90" s="49"/>
      <c r="D90" s="49">
        <v>4121</v>
      </c>
      <c r="E90" s="21" t="s">
        <v>137</v>
      </c>
      <c r="F90" s="22" t="s">
        <v>138</v>
      </c>
      <c r="G90" s="52" t="str">
        <f t="shared" si="1"/>
        <v>Naknada za zimnicu</v>
      </c>
    </row>
    <row r="91" spans="2:7">
      <c r="B91" s="25"/>
      <c r="C91" s="49"/>
      <c r="D91" s="49">
        <v>4122</v>
      </c>
      <c r="E91" s="21" t="s">
        <v>139</v>
      </c>
      <c r="F91" s="22" t="s">
        <v>140</v>
      </c>
      <c r="G91" s="52" t="str">
        <f t="shared" si="1"/>
        <v>Naknada za stanovanje i odvojen život</v>
      </c>
    </row>
    <row r="92" spans="2:7">
      <c r="B92" s="25"/>
      <c r="C92" s="49"/>
      <c r="D92" s="49">
        <v>4123</v>
      </c>
      <c r="E92" s="21" t="s">
        <v>141</v>
      </c>
      <c r="F92" s="22" t="s">
        <v>142</v>
      </c>
      <c r="G92" s="52" t="str">
        <f t="shared" si="1"/>
        <v>Naknada za prevoz</v>
      </c>
    </row>
    <row r="93" spans="2:7">
      <c r="B93" s="25"/>
      <c r="C93" s="49"/>
      <c r="D93" s="49">
        <v>4124</v>
      </c>
      <c r="E93" s="21" t="s">
        <v>143</v>
      </c>
      <c r="F93" s="22" t="s">
        <v>144</v>
      </c>
      <c r="G93" s="52" t="str">
        <f t="shared" si="1"/>
        <v>Jubilarne nagrade</v>
      </c>
    </row>
    <row r="94" spans="2:7">
      <c r="B94" s="25"/>
      <c r="C94" s="49"/>
      <c r="D94" s="49">
        <v>4125</v>
      </c>
      <c r="E94" s="21" t="s">
        <v>145</v>
      </c>
      <c r="F94" s="22" t="s">
        <v>146</v>
      </c>
      <c r="G94" s="52" t="str">
        <f t="shared" si="1"/>
        <v>Otpremnine</v>
      </c>
    </row>
    <row r="95" spans="2:7">
      <c r="B95" s="25"/>
      <c r="C95" s="49"/>
      <c r="D95" s="49">
        <v>4126</v>
      </c>
      <c r="E95" s="21" t="s">
        <v>147</v>
      </c>
      <c r="F95" s="22" t="s">
        <v>148</v>
      </c>
      <c r="G95" s="52" t="str">
        <f t="shared" si="1"/>
        <v>Naknada skupstinskim poslanicima</v>
      </c>
    </row>
    <row r="96" spans="2:7">
      <c r="B96" s="25"/>
      <c r="C96" s="49"/>
      <c r="D96" s="49">
        <v>4127</v>
      </c>
      <c r="E96" s="21" t="s">
        <v>81</v>
      </c>
      <c r="F96" s="22" t="s">
        <v>149</v>
      </c>
      <c r="G96" s="52" t="str">
        <f t="shared" si="1"/>
        <v>Ostale naknade</v>
      </c>
    </row>
    <row r="97" spans="2:7">
      <c r="B97" s="25"/>
      <c r="C97" s="49"/>
      <c r="D97" s="49">
        <v>4128</v>
      </c>
      <c r="E97" s="21" t="s">
        <v>721</v>
      </c>
      <c r="F97" s="22" t="s">
        <v>723</v>
      </c>
      <c r="G97" s="52" t="str">
        <f t="shared" si="1"/>
        <v>Ostala prava iz oblasti socijalne zaštite</v>
      </c>
    </row>
    <row r="98" spans="2:7">
      <c r="B98" s="25"/>
      <c r="C98" s="46"/>
      <c r="D98" s="44">
        <v>413</v>
      </c>
      <c r="E98" s="18" t="s">
        <v>150</v>
      </c>
      <c r="F98" s="19" t="s">
        <v>151</v>
      </c>
      <c r="G98" s="52" t="str">
        <f t="shared" si="1"/>
        <v>Rashodi za materijal</v>
      </c>
    </row>
    <row r="99" spans="2:7">
      <c r="B99" s="14"/>
      <c r="C99" s="49"/>
      <c r="D99" s="49">
        <v>4131</v>
      </c>
      <c r="E99" s="21" t="s">
        <v>152</v>
      </c>
      <c r="F99" s="22" t="s">
        <v>153</v>
      </c>
      <c r="G99" s="52" t="str">
        <f t="shared" si="1"/>
        <v>Administrativni materijal</v>
      </c>
    </row>
    <row r="100" spans="2:7">
      <c r="B100" s="25"/>
      <c r="C100" s="49"/>
      <c r="D100" s="49">
        <v>4132</v>
      </c>
      <c r="E100" s="21" t="s">
        <v>154</v>
      </c>
      <c r="F100" s="22" t="s">
        <v>155</v>
      </c>
      <c r="G100" s="52" t="str">
        <f t="shared" si="1"/>
        <v>Materijal za zdravstvenu zaštitu</v>
      </c>
    </row>
    <row r="101" spans="2:7">
      <c r="B101" s="25"/>
      <c r="C101" s="49"/>
      <c r="D101" s="49">
        <v>4133</v>
      </c>
      <c r="E101" s="21" t="s">
        <v>156</v>
      </c>
      <c r="F101" s="22" t="s">
        <v>157</v>
      </c>
      <c r="G101" s="52" t="str">
        <f t="shared" si="1"/>
        <v>Materijal za posebne namjene</v>
      </c>
    </row>
    <row r="102" spans="2:7">
      <c r="B102" s="25"/>
      <c r="C102" s="49"/>
      <c r="D102" s="49">
        <v>4134</v>
      </c>
      <c r="E102" s="21" t="s">
        <v>158</v>
      </c>
      <c r="F102" s="22" t="s">
        <v>159</v>
      </c>
      <c r="G102" s="52" t="str">
        <f t="shared" si="1"/>
        <v>Rashodi za energiju</v>
      </c>
    </row>
    <row r="103" spans="2:7">
      <c r="B103" s="25"/>
      <c r="C103" s="49"/>
      <c r="D103" s="49">
        <v>4135</v>
      </c>
      <c r="E103" s="21" t="s">
        <v>160</v>
      </c>
      <c r="F103" s="22" t="s">
        <v>161</v>
      </c>
      <c r="G103" s="52" t="str">
        <f t="shared" si="1"/>
        <v>Rashodi za gorivo</v>
      </c>
    </row>
    <row r="104" spans="2:7">
      <c r="B104" s="25"/>
      <c r="C104" s="49"/>
      <c r="D104" s="49">
        <v>4139</v>
      </c>
      <c r="E104" s="21" t="s">
        <v>162</v>
      </c>
      <c r="F104" s="22" t="s">
        <v>163</v>
      </c>
      <c r="G104" s="52" t="str">
        <f t="shared" si="1"/>
        <v>Ostali rashodi za materijal</v>
      </c>
    </row>
    <row r="105" spans="2:7">
      <c r="B105" s="25"/>
      <c r="C105" s="46"/>
      <c r="D105" s="44">
        <v>414</v>
      </c>
      <c r="E105" s="18" t="s">
        <v>164</v>
      </c>
      <c r="F105" s="19" t="s">
        <v>165</v>
      </c>
      <c r="G105" s="52" t="str">
        <f t="shared" si="1"/>
        <v>Rashodi za usluge</v>
      </c>
    </row>
    <row r="106" spans="2:7">
      <c r="B106" s="14"/>
      <c r="C106" s="49"/>
      <c r="D106" s="49">
        <v>4141</v>
      </c>
      <c r="E106" s="21" t="s">
        <v>166</v>
      </c>
      <c r="F106" s="22" t="s">
        <v>167</v>
      </c>
      <c r="G106" s="52" t="str">
        <f t="shared" si="1"/>
        <v>Službena putovanja</v>
      </c>
    </row>
    <row r="107" spans="2:7">
      <c r="B107" s="25"/>
      <c r="C107" s="49"/>
      <c r="D107" s="49">
        <v>4142</v>
      </c>
      <c r="E107" s="21" t="s">
        <v>168</v>
      </c>
      <c r="F107" s="22" t="s">
        <v>169</v>
      </c>
      <c r="G107" s="52" t="str">
        <f t="shared" si="1"/>
        <v>Reprezentacija</v>
      </c>
    </row>
    <row r="108" spans="2:7">
      <c r="B108" s="25"/>
      <c r="C108" s="49"/>
      <c r="D108" s="49">
        <v>4143</v>
      </c>
      <c r="E108" s="21" t="s">
        <v>170</v>
      </c>
      <c r="F108" s="22" t="s">
        <v>171</v>
      </c>
      <c r="G108" s="52" t="str">
        <f t="shared" si="1"/>
        <v>Komunikacione usluge</v>
      </c>
    </row>
    <row r="109" spans="2:7">
      <c r="B109" s="25"/>
      <c r="C109" s="49"/>
      <c r="D109" s="49">
        <v>4144</v>
      </c>
      <c r="E109" s="21" t="s">
        <v>172</v>
      </c>
      <c r="F109" s="22" t="s">
        <v>173</v>
      </c>
      <c r="G109" s="52" t="str">
        <f t="shared" si="1"/>
        <v>Bankarske usluge i negativne kursne razlike</v>
      </c>
    </row>
    <row r="110" spans="2:7">
      <c r="B110" s="25"/>
      <c r="C110" s="49"/>
      <c r="D110" s="49">
        <v>4145</v>
      </c>
      <c r="E110" s="21" t="s">
        <v>174</v>
      </c>
      <c r="F110" s="22" t="s">
        <v>175</v>
      </c>
      <c r="G110" s="52" t="str">
        <f t="shared" si="1"/>
        <v>Usluge prevoza</v>
      </c>
    </row>
    <row r="111" spans="2:7">
      <c r="B111" s="25"/>
      <c r="C111" s="49"/>
      <c r="D111" s="49">
        <v>4146</v>
      </c>
      <c r="E111" s="21" t="s">
        <v>176</v>
      </c>
      <c r="F111" s="22" t="s">
        <v>177</v>
      </c>
      <c r="G111" s="52" t="str">
        <f t="shared" si="1"/>
        <v>Advokatske, notarske i pravne usluge</v>
      </c>
    </row>
    <row r="112" spans="2:7">
      <c r="B112" s="25"/>
      <c r="C112" s="49"/>
      <c r="D112" s="49">
        <v>4147</v>
      </c>
      <c r="E112" s="21" t="s">
        <v>178</v>
      </c>
      <c r="F112" s="22" t="s">
        <v>179</v>
      </c>
      <c r="G112" s="52" t="str">
        <f t="shared" si="1"/>
        <v>Konsultantske usluge, projekti i studije</v>
      </c>
    </row>
    <row r="113" spans="2:7">
      <c r="B113" s="25"/>
      <c r="C113" s="49"/>
      <c r="D113" s="49">
        <v>4148</v>
      </c>
      <c r="E113" s="21" t="s">
        <v>180</v>
      </c>
      <c r="F113" s="22" t="s">
        <v>181</v>
      </c>
      <c r="G113" s="52" t="str">
        <f t="shared" si="1"/>
        <v>Usluge stručnog usavršavanja</v>
      </c>
    </row>
    <row r="114" spans="2:7">
      <c r="B114" s="25"/>
      <c r="C114" s="49"/>
      <c r="D114" s="49">
        <v>4149</v>
      </c>
      <c r="E114" s="21" t="s">
        <v>182</v>
      </c>
      <c r="F114" s="22" t="s">
        <v>183</v>
      </c>
      <c r="G114" s="52" t="str">
        <f t="shared" si="1"/>
        <v>Ostale usluge</v>
      </c>
    </row>
    <row r="115" spans="2:7">
      <c r="B115" s="25"/>
      <c r="C115" s="46"/>
      <c r="D115" s="44">
        <v>415</v>
      </c>
      <c r="E115" s="18" t="s">
        <v>184</v>
      </c>
      <c r="F115" s="19" t="s">
        <v>185</v>
      </c>
      <c r="G115" s="52" t="str">
        <f t="shared" si="1"/>
        <v>Rashodi za tekuće održavanje</v>
      </c>
    </row>
    <row r="116" spans="2:7">
      <c r="B116" s="14"/>
      <c r="C116" s="49"/>
      <c r="D116" s="49">
        <v>4151</v>
      </c>
      <c r="E116" s="21" t="s">
        <v>186</v>
      </c>
      <c r="F116" s="22" t="s">
        <v>187</v>
      </c>
      <c r="G116" s="52" t="str">
        <f t="shared" si="1"/>
        <v>Tekuće održavanje javne infrastrukture</v>
      </c>
    </row>
    <row r="117" spans="2:7">
      <c r="B117" s="25"/>
      <c r="C117" s="49"/>
      <c r="D117" s="49">
        <v>4152</v>
      </c>
      <c r="E117" s="21" t="s">
        <v>188</v>
      </c>
      <c r="F117" s="22" t="s">
        <v>189</v>
      </c>
      <c r="G117" s="52" t="str">
        <f t="shared" si="1"/>
        <v>Tekuće održavanje građevinskih objekata</v>
      </c>
    </row>
    <row r="118" spans="2:7">
      <c r="B118" s="25"/>
      <c r="C118" s="49"/>
      <c r="D118" s="49">
        <v>4153</v>
      </c>
      <c r="E118" s="21" t="s">
        <v>190</v>
      </c>
      <c r="F118" s="22" t="s">
        <v>191</v>
      </c>
      <c r="G118" s="52" t="str">
        <f t="shared" si="1"/>
        <v>Tekuće održavanje opreme</v>
      </c>
    </row>
    <row r="119" spans="2:7">
      <c r="B119" s="25"/>
      <c r="C119" s="46"/>
      <c r="D119" s="44">
        <v>416</v>
      </c>
      <c r="E119" s="18" t="s">
        <v>192</v>
      </c>
      <c r="F119" s="19" t="s">
        <v>193</v>
      </c>
      <c r="G119" s="52" t="str">
        <f t="shared" si="1"/>
        <v>Kamate</v>
      </c>
    </row>
    <row r="120" spans="2:7">
      <c r="B120" s="14"/>
      <c r="C120" s="49"/>
      <c r="D120" s="49">
        <v>4161</v>
      </c>
      <c r="E120" s="21" t="s">
        <v>194</v>
      </c>
      <c r="F120" s="22" t="s">
        <v>195</v>
      </c>
      <c r="G120" s="52" t="str">
        <f t="shared" si="1"/>
        <v>Kamate rezidentima</v>
      </c>
    </row>
    <row r="121" spans="2:7">
      <c r="B121" s="25"/>
      <c r="C121" s="49"/>
      <c r="D121" s="49">
        <v>4162</v>
      </c>
      <c r="E121" s="21" t="s">
        <v>196</v>
      </c>
      <c r="F121" s="22" t="s">
        <v>197</v>
      </c>
      <c r="G121" s="52" t="str">
        <f t="shared" si="1"/>
        <v>Kamate nerezidentima</v>
      </c>
    </row>
    <row r="122" spans="2:7">
      <c r="B122" s="25"/>
      <c r="C122" s="46"/>
      <c r="D122" s="44">
        <v>417</v>
      </c>
      <c r="E122" s="18" t="s">
        <v>198</v>
      </c>
      <c r="F122" s="19" t="s">
        <v>199</v>
      </c>
      <c r="G122" s="52" t="str">
        <f t="shared" si="1"/>
        <v>Renta</v>
      </c>
    </row>
    <row r="123" spans="2:7">
      <c r="B123" s="14"/>
      <c r="C123" s="49"/>
      <c r="D123" s="49">
        <v>4171</v>
      </c>
      <c r="E123" s="21" t="s">
        <v>200</v>
      </c>
      <c r="F123" s="22" t="s">
        <v>201</v>
      </c>
      <c r="G123" s="52" t="str">
        <f t="shared" si="1"/>
        <v>Zakup objekata</v>
      </c>
    </row>
    <row r="124" spans="2:7">
      <c r="B124" s="25"/>
      <c r="C124" s="49"/>
      <c r="D124" s="49">
        <v>4172</v>
      </c>
      <c r="E124" s="21" t="s">
        <v>202</v>
      </c>
      <c r="F124" s="22" t="s">
        <v>203</v>
      </c>
      <c r="G124" s="52" t="str">
        <f t="shared" si="1"/>
        <v>Zakup opreme</v>
      </c>
    </row>
    <row r="125" spans="2:7">
      <c r="B125" s="25"/>
      <c r="C125" s="49"/>
      <c r="D125" s="49">
        <v>4173</v>
      </c>
      <c r="E125" s="21" t="s">
        <v>204</v>
      </c>
      <c r="F125" s="22" t="s">
        <v>205</v>
      </c>
      <c r="G125" s="52" t="str">
        <f t="shared" si="1"/>
        <v>Zakup zemljišta</v>
      </c>
    </row>
    <row r="126" spans="2:7">
      <c r="B126" s="25"/>
      <c r="C126" s="46"/>
      <c r="D126" s="44">
        <v>418</v>
      </c>
      <c r="E126" s="18" t="s">
        <v>206</v>
      </c>
      <c r="F126" s="19" t="s">
        <v>207</v>
      </c>
      <c r="G126" s="52" t="str">
        <f t="shared" si="1"/>
        <v>Subvencije</v>
      </c>
    </row>
    <row r="127" spans="2:7">
      <c r="B127" s="14"/>
      <c r="C127" s="49"/>
      <c r="D127" s="49">
        <v>4181</v>
      </c>
      <c r="E127" s="21" t="s">
        <v>208</v>
      </c>
      <c r="F127" s="22" t="s">
        <v>209</v>
      </c>
      <c r="G127" s="52" t="str">
        <f t="shared" si="1"/>
        <v>Subvencije za proizvodnju i pružanje usluga</v>
      </c>
    </row>
    <row r="128" spans="2:7">
      <c r="B128" s="25"/>
      <c r="C128" s="49"/>
      <c r="D128" s="49">
        <v>4182</v>
      </c>
      <c r="E128" s="21" t="s">
        <v>210</v>
      </c>
      <c r="F128" s="22" t="s">
        <v>211</v>
      </c>
      <c r="G128" s="52" t="str">
        <f t="shared" si="1"/>
        <v>Izvozne subvencije</v>
      </c>
    </row>
    <row r="129" spans="2:7">
      <c r="B129" s="25"/>
      <c r="C129" s="49"/>
      <c r="D129" s="49">
        <v>4183</v>
      </c>
      <c r="E129" s="21" t="s">
        <v>212</v>
      </c>
      <c r="F129" s="22" t="s">
        <v>213</v>
      </c>
      <c r="G129" s="52" t="str">
        <f t="shared" si="1"/>
        <v>Uvozne subvencije</v>
      </c>
    </row>
    <row r="130" spans="2:7">
      <c r="B130" s="25"/>
      <c r="C130" s="46"/>
      <c r="D130" s="44">
        <v>419</v>
      </c>
      <c r="E130" s="18" t="s">
        <v>214</v>
      </c>
      <c r="F130" s="19" t="s">
        <v>215</v>
      </c>
      <c r="G130" s="52" t="str">
        <f t="shared" si="1"/>
        <v>Ostali izdaci</v>
      </c>
    </row>
    <row r="131" spans="2:7">
      <c r="B131" s="14"/>
      <c r="C131" s="49"/>
      <c r="D131" s="49">
        <v>4191</v>
      </c>
      <c r="E131" s="21" t="s">
        <v>216</v>
      </c>
      <c r="F131" s="22" t="s">
        <v>217</v>
      </c>
      <c r="G131" s="52" t="str">
        <f t="shared" si="1"/>
        <v>Izdaci po osnovu isplate ugovora o djelu</v>
      </c>
    </row>
    <row r="132" spans="2:7">
      <c r="B132" s="25"/>
      <c r="C132" s="49"/>
      <c r="D132" s="49">
        <v>4192</v>
      </c>
      <c r="E132" s="21" t="s">
        <v>218</v>
      </c>
      <c r="F132" s="22" t="s">
        <v>219</v>
      </c>
      <c r="G132" s="52" t="str">
        <f t="shared" si="1"/>
        <v>Izdaci po osnovu troškova sudskih postupaka</v>
      </c>
    </row>
    <row r="133" spans="2:7">
      <c r="B133" s="25"/>
      <c r="C133" s="49"/>
      <c r="D133" s="49">
        <v>4193</v>
      </c>
      <c r="E133" s="21" t="s">
        <v>220</v>
      </c>
      <c r="F133" s="22" t="s">
        <v>221</v>
      </c>
      <c r="G133" s="52" t="str">
        <f t="shared" si="1"/>
        <v>Izrada i održavanje softvera</v>
      </c>
    </row>
    <row r="134" spans="2:7">
      <c r="B134" s="25"/>
      <c r="C134" s="49"/>
      <c r="D134" s="49">
        <v>4194</v>
      </c>
      <c r="E134" s="21" t="s">
        <v>222</v>
      </c>
      <c r="F134" s="22" t="s">
        <v>223</v>
      </c>
      <c r="G134" s="52" t="str">
        <f t="shared" si="1"/>
        <v>Osiguranje</v>
      </c>
    </row>
    <row r="135" spans="2:7" ht="23.25">
      <c r="B135" s="25"/>
      <c r="C135" s="47"/>
      <c r="D135" s="47">
        <v>4195</v>
      </c>
      <c r="E135" s="27" t="s">
        <v>224</v>
      </c>
      <c r="F135" s="22" t="s">
        <v>225</v>
      </c>
      <c r="G135" s="52" t="str">
        <f t="shared" si="1"/>
        <v>Kontribucije za članstvo u domaćim i međunarodnim organizacijama</v>
      </c>
    </row>
    <row r="136" spans="2:7">
      <c r="B136" s="20"/>
      <c r="C136" s="49"/>
      <c r="D136" s="49">
        <v>4196</v>
      </c>
      <c r="E136" s="21" t="s">
        <v>226</v>
      </c>
      <c r="F136" s="22" t="s">
        <v>227</v>
      </c>
      <c r="G136" s="52" t="str">
        <f t="shared" si="1"/>
        <v>Komunalne naknade</v>
      </c>
    </row>
    <row r="137" spans="2:7">
      <c r="B137" s="25"/>
      <c r="C137" s="49"/>
      <c r="D137" s="47">
        <v>4197</v>
      </c>
      <c r="E137" s="21" t="s">
        <v>228</v>
      </c>
      <c r="F137" s="22" t="s">
        <v>229</v>
      </c>
      <c r="G137" s="52" t="str">
        <f t="shared" si="1"/>
        <v>Kazne</v>
      </c>
    </row>
    <row r="138" spans="2:7">
      <c r="B138" s="25"/>
      <c r="C138" s="49"/>
      <c r="D138" s="49">
        <v>4198</v>
      </c>
      <c r="E138" s="21" t="s">
        <v>49</v>
      </c>
      <c r="F138" s="22" t="s">
        <v>64</v>
      </c>
      <c r="G138" s="52" t="str">
        <f t="shared" si="1"/>
        <v>Takse</v>
      </c>
    </row>
    <row r="139" spans="2:7">
      <c r="B139" s="25"/>
      <c r="C139" s="49"/>
      <c r="D139" s="47">
        <v>4199</v>
      </c>
      <c r="E139" s="21" t="s">
        <v>230</v>
      </c>
      <c r="F139" s="22" t="s">
        <v>231</v>
      </c>
      <c r="G139" s="52" t="str">
        <f t="shared" si="1"/>
        <v>Ostalo</v>
      </c>
    </row>
    <row r="140" spans="2:7">
      <c r="B140" s="25"/>
      <c r="C140" s="44" t="s">
        <v>94</v>
      </c>
      <c r="D140" s="44">
        <v>42</v>
      </c>
      <c r="E140" s="15" t="s">
        <v>232</v>
      </c>
      <c r="F140" s="16" t="s">
        <v>233</v>
      </c>
      <c r="G140" s="52" t="str">
        <f t="shared" si="1"/>
        <v>Transferi za socijalnu zaštitu</v>
      </c>
    </row>
    <row r="141" spans="2:7">
      <c r="B141" s="14"/>
      <c r="C141" s="46"/>
      <c r="D141" s="44">
        <v>421</v>
      </c>
      <c r="E141" s="18" t="s">
        <v>234</v>
      </c>
      <c r="F141" s="19" t="s">
        <v>235</v>
      </c>
      <c r="G141" s="52" t="str">
        <f t="shared" ref="G141:G204" si="2">+IF(ISBLANK(IF($B$2=1,E141,F141)),"",IF($B$2=1,E141,F141))</f>
        <v>Prava iz oblasti socijalne zaštite</v>
      </c>
    </row>
    <row r="142" spans="2:7">
      <c r="B142" s="14"/>
      <c r="C142" s="49" t="s">
        <v>94</v>
      </c>
      <c r="D142" s="49">
        <v>4211</v>
      </c>
      <c r="E142" s="21" t="s">
        <v>236</v>
      </c>
      <c r="F142" s="22" t="s">
        <v>237</v>
      </c>
      <c r="G142" s="52" t="str">
        <f t="shared" si="2"/>
        <v>Dječiji dodaci</v>
      </c>
    </row>
    <row r="143" spans="2:7">
      <c r="B143" s="25"/>
      <c r="C143" s="49"/>
      <c r="D143" s="49">
        <v>4212</v>
      </c>
      <c r="E143" s="21" t="s">
        <v>238</v>
      </c>
      <c r="F143" s="22" t="s">
        <v>239</v>
      </c>
      <c r="G143" s="52" t="str">
        <f t="shared" si="2"/>
        <v>Boračko invalidska zaštita</v>
      </c>
    </row>
    <row r="144" spans="2:7">
      <c r="B144" s="25"/>
      <c r="C144" s="49"/>
      <c r="D144" s="49">
        <v>4213</v>
      </c>
      <c r="E144" s="21" t="s">
        <v>240</v>
      </c>
      <c r="F144" s="22" t="s">
        <v>241</v>
      </c>
      <c r="G144" s="52" t="str">
        <f t="shared" si="2"/>
        <v>Materijalno obezbjeđenje porodice</v>
      </c>
    </row>
    <row r="145" spans="2:7">
      <c r="B145" s="25"/>
      <c r="C145" s="49"/>
      <c r="D145" s="49">
        <v>4214</v>
      </c>
      <c r="E145" s="21" t="s">
        <v>242</v>
      </c>
      <c r="F145" s="22" t="s">
        <v>243</v>
      </c>
      <c r="G145" s="52" t="str">
        <f t="shared" si="2"/>
        <v>Porodiljska odsustva</v>
      </c>
    </row>
    <row r="146" spans="2:7">
      <c r="B146" s="25"/>
      <c r="C146" s="49"/>
      <c r="D146" s="49">
        <v>4215</v>
      </c>
      <c r="E146" s="21" t="s">
        <v>244</v>
      </c>
      <c r="F146" s="22" t="s">
        <v>245</v>
      </c>
      <c r="G146" s="52" t="str">
        <f t="shared" si="2"/>
        <v>Tuđa njega i pomoć</v>
      </c>
    </row>
    <row r="147" spans="2:7">
      <c r="B147" s="25"/>
      <c r="C147" s="49"/>
      <c r="D147" s="49">
        <v>4216</v>
      </c>
      <c r="E147" s="21" t="s">
        <v>246</v>
      </c>
      <c r="F147" s="22" t="s">
        <v>247</v>
      </c>
      <c r="G147" s="52" t="str">
        <f t="shared" si="2"/>
        <v>Ishrana djece u predškolskim ustanovama</v>
      </c>
    </row>
    <row r="148" spans="2:7">
      <c r="B148" s="25"/>
      <c r="C148" s="49"/>
      <c r="D148" s="49">
        <v>4217</v>
      </c>
      <c r="E148" s="21" t="s">
        <v>248</v>
      </c>
      <c r="F148" s="22" t="s">
        <v>249</v>
      </c>
      <c r="G148" s="52" t="str">
        <f t="shared" si="2"/>
        <v>Izdržavanje štićenika u domovima</v>
      </c>
    </row>
    <row r="149" spans="2:7">
      <c r="B149" s="25"/>
      <c r="C149" s="49"/>
      <c r="D149" s="49">
        <v>4218</v>
      </c>
      <c r="E149" s="21" t="s">
        <v>721</v>
      </c>
      <c r="F149" s="22" t="s">
        <v>722</v>
      </c>
      <c r="G149" s="52" t="str">
        <f t="shared" si="2"/>
        <v>Ostala prava iz oblasti socijalne zaštite</v>
      </c>
    </row>
    <row r="150" spans="2:7">
      <c r="B150" s="25"/>
      <c r="C150" s="46"/>
      <c r="D150" s="44">
        <v>422</v>
      </c>
      <c r="E150" s="18" t="s">
        <v>250</v>
      </c>
      <c r="F150" s="19" t="s">
        <v>251</v>
      </c>
      <c r="G150" s="52" t="str">
        <f t="shared" si="2"/>
        <v>Sredstva za tehnološke viškove</v>
      </c>
    </row>
    <row r="151" spans="2:7">
      <c r="B151" s="14"/>
      <c r="C151" s="49"/>
      <c r="D151" s="49">
        <v>4221</v>
      </c>
      <c r="E151" s="21" t="s">
        <v>252</v>
      </c>
      <c r="F151" s="22" t="s">
        <v>253</v>
      </c>
      <c r="G151" s="52" t="str">
        <f t="shared" si="2"/>
        <v>Garantovane zarade</v>
      </c>
    </row>
    <row r="152" spans="2:7">
      <c r="B152" s="25"/>
      <c r="C152" s="49"/>
      <c r="D152" s="49">
        <v>4222</v>
      </c>
      <c r="E152" s="21" t="s">
        <v>254</v>
      </c>
      <c r="F152" s="22" t="s">
        <v>255</v>
      </c>
      <c r="G152" s="52" t="str">
        <f t="shared" si="2"/>
        <v>Otpremnine za tehnološke viškove</v>
      </c>
    </row>
    <row r="153" spans="2:7">
      <c r="B153" s="25"/>
      <c r="C153" s="49"/>
      <c r="D153" s="49">
        <v>4223</v>
      </c>
      <c r="E153" s="21" t="s">
        <v>256</v>
      </c>
      <c r="F153" s="22" t="s">
        <v>257</v>
      </c>
      <c r="G153" s="52" t="str">
        <f t="shared" si="2"/>
        <v>Dokup staža</v>
      </c>
    </row>
    <row r="154" spans="2:7">
      <c r="B154" s="25"/>
      <c r="C154" s="49"/>
      <c r="D154" s="49">
        <v>4224</v>
      </c>
      <c r="E154" s="21" t="s">
        <v>258</v>
      </c>
      <c r="F154" s="22" t="s">
        <v>259</v>
      </c>
      <c r="G154" s="52" t="str">
        <f t="shared" si="2"/>
        <v>Naknade nezaposlenim licima</v>
      </c>
    </row>
    <row r="155" spans="2:7">
      <c r="B155" s="25"/>
      <c r="C155" s="49"/>
      <c r="D155" s="49">
        <v>4225</v>
      </c>
      <c r="E155" s="21" t="s">
        <v>230</v>
      </c>
      <c r="F155" s="22" t="s">
        <v>260</v>
      </c>
      <c r="G155" s="52" t="str">
        <f t="shared" si="2"/>
        <v>Ostalo</v>
      </c>
    </row>
    <row r="156" spans="2:7">
      <c r="B156" s="25"/>
      <c r="C156" s="46"/>
      <c r="D156" s="44">
        <v>423</v>
      </c>
      <c r="E156" s="18" t="s">
        <v>261</v>
      </c>
      <c r="F156" s="19" t="s">
        <v>262</v>
      </c>
      <c r="G156" s="52" t="str">
        <f t="shared" si="2"/>
        <v>Prava iz oblasti penzijskog i invalidskog osiguranja</v>
      </c>
    </row>
    <row r="157" spans="2:7">
      <c r="B157" s="14"/>
      <c r="C157" s="49"/>
      <c r="D157" s="49">
        <v>4231</v>
      </c>
      <c r="E157" s="21" t="s">
        <v>263</v>
      </c>
      <c r="F157" s="22" t="s">
        <v>264</v>
      </c>
      <c r="G157" s="52" t="str">
        <f t="shared" si="2"/>
        <v>Starosna penzija</v>
      </c>
    </row>
    <row r="158" spans="2:7">
      <c r="B158" s="25"/>
      <c r="C158" s="49"/>
      <c r="D158" s="49">
        <v>4232</v>
      </c>
      <c r="E158" s="21" t="s">
        <v>265</v>
      </c>
      <c r="F158" s="22" t="s">
        <v>266</v>
      </c>
      <c r="G158" s="52" t="str">
        <f t="shared" si="2"/>
        <v>Invalidska penzija</v>
      </c>
    </row>
    <row r="159" spans="2:7">
      <c r="B159" s="25"/>
      <c r="C159" s="49"/>
      <c r="D159" s="49">
        <v>4233</v>
      </c>
      <c r="E159" s="21" t="s">
        <v>267</v>
      </c>
      <c r="F159" s="22" t="s">
        <v>268</v>
      </c>
      <c r="G159" s="52" t="str">
        <f t="shared" si="2"/>
        <v>Porodična penzija</v>
      </c>
    </row>
    <row r="160" spans="2:7">
      <c r="B160" s="25"/>
      <c r="C160" s="49"/>
      <c r="D160" s="49">
        <v>4234</v>
      </c>
      <c r="E160" s="21" t="s">
        <v>63</v>
      </c>
      <c r="F160" s="22" t="s">
        <v>269</v>
      </c>
      <c r="G160" s="52" t="str">
        <f t="shared" si="2"/>
        <v>Naknade</v>
      </c>
    </row>
    <row r="161" spans="2:7">
      <c r="B161" s="25"/>
      <c r="C161" s="49"/>
      <c r="D161" s="49">
        <v>4235</v>
      </c>
      <c r="E161" s="21" t="s">
        <v>270</v>
      </c>
      <c r="F161" s="22" t="s">
        <v>271</v>
      </c>
      <c r="G161" s="52" t="str">
        <f t="shared" si="2"/>
        <v>Dodaci</v>
      </c>
    </row>
    <row r="162" spans="2:7">
      <c r="B162" s="25"/>
      <c r="C162" s="49"/>
      <c r="D162" s="49">
        <v>4236</v>
      </c>
      <c r="E162" s="21" t="s">
        <v>272</v>
      </c>
      <c r="F162" s="22" t="s">
        <v>273</v>
      </c>
      <c r="G162" s="52" t="str">
        <f t="shared" si="2"/>
        <v>Ostala prava</v>
      </c>
    </row>
    <row r="163" spans="2:7">
      <c r="B163" s="25"/>
      <c r="C163" s="49"/>
      <c r="D163" s="49">
        <v>4237</v>
      </c>
      <c r="E163" s="21" t="s">
        <v>274</v>
      </c>
      <c r="F163" s="22" t="s">
        <v>275</v>
      </c>
      <c r="G163" s="52" t="str">
        <f t="shared" si="2"/>
        <v>Doprinos za zdravstvenu zaštitu penzionera</v>
      </c>
    </row>
    <row r="164" spans="2:7">
      <c r="B164" s="25"/>
      <c r="C164" s="46"/>
      <c r="D164" s="44">
        <v>424</v>
      </c>
      <c r="E164" s="18" t="s">
        <v>276</v>
      </c>
      <c r="F164" s="19" t="s">
        <v>277</v>
      </c>
      <c r="G164" s="52" t="str">
        <f t="shared" si="2"/>
        <v>Ostala prava iz oblasti zdravstvene zaštite</v>
      </c>
    </row>
    <row r="165" spans="2:7">
      <c r="B165" s="14"/>
      <c r="C165" s="49"/>
      <c r="D165" s="49">
        <v>4241</v>
      </c>
      <c r="E165" s="21" t="s">
        <v>278</v>
      </c>
      <c r="F165" s="22" t="s">
        <v>279</v>
      </c>
      <c r="G165" s="52" t="str">
        <f t="shared" si="2"/>
        <v>Liječenje van Crne Gore</v>
      </c>
    </row>
    <row r="166" spans="2:7">
      <c r="B166" s="25"/>
      <c r="C166" s="46"/>
      <c r="D166" s="44">
        <v>425</v>
      </c>
      <c r="E166" s="18" t="s">
        <v>280</v>
      </c>
      <c r="F166" s="19" t="s">
        <v>281</v>
      </c>
      <c r="G166" s="52" t="str">
        <f t="shared" si="2"/>
        <v>Ostala prava iz zdravstvenog osiguranja</v>
      </c>
    </row>
    <row r="167" spans="2:7">
      <c r="B167" s="14"/>
      <c r="C167" s="49"/>
      <c r="D167" s="49">
        <v>4251</v>
      </c>
      <c r="E167" s="21" t="s">
        <v>282</v>
      </c>
      <c r="F167" s="22" t="s">
        <v>283</v>
      </c>
      <c r="G167" s="52" t="str">
        <f t="shared" si="2"/>
        <v>Ortopedske sprave i pomagala</v>
      </c>
    </row>
    <row r="168" spans="2:7">
      <c r="B168" s="25"/>
      <c r="C168" s="49"/>
      <c r="D168" s="49">
        <v>4252</v>
      </c>
      <c r="E168" s="21" t="s">
        <v>284</v>
      </c>
      <c r="F168" s="22" t="s">
        <v>285</v>
      </c>
      <c r="G168" s="52" t="str">
        <f t="shared" si="2"/>
        <v>Naknade za bolovanje preko 60 dana</v>
      </c>
    </row>
    <row r="169" spans="2:7">
      <c r="B169" s="25"/>
      <c r="C169" s="49"/>
      <c r="D169" s="49">
        <v>4253</v>
      </c>
      <c r="E169" s="21" t="s">
        <v>286</v>
      </c>
      <c r="F169" s="22" t="s">
        <v>287</v>
      </c>
      <c r="G169" s="52" t="str">
        <f t="shared" si="2"/>
        <v>Naknade za putne troškove osiguranika</v>
      </c>
    </row>
    <row r="170" spans="2:7" ht="23.25">
      <c r="B170" s="25"/>
      <c r="C170" s="44"/>
      <c r="D170" s="44">
        <v>43</v>
      </c>
      <c r="E170" s="15" t="s">
        <v>288</v>
      </c>
      <c r="F170" s="16" t="s">
        <v>289</v>
      </c>
      <c r="G170" s="52" t="str">
        <f t="shared" si="2"/>
        <v xml:space="preserve">Transferi institucijama, pojedincima, nevladinom i javnom sektoru </v>
      </c>
    </row>
    <row r="171" spans="2:7" ht="23.25">
      <c r="B171" s="14" t="s">
        <v>94</v>
      </c>
      <c r="C171" s="46"/>
      <c r="D171" s="44">
        <v>431</v>
      </c>
      <c r="E171" s="18" t="s">
        <v>288</v>
      </c>
      <c r="F171" s="19" t="s">
        <v>289</v>
      </c>
      <c r="G171" s="52" t="str">
        <f t="shared" si="2"/>
        <v xml:space="preserve">Transferi institucijama, pojedincima, nevladinom i javnom sektoru </v>
      </c>
    </row>
    <row r="172" spans="2:7">
      <c r="B172" s="14" t="s">
        <v>94</v>
      </c>
      <c r="C172" s="49"/>
      <c r="D172" s="49">
        <v>4311</v>
      </c>
      <c r="E172" s="21" t="s">
        <v>290</v>
      </c>
      <c r="F172" s="22" t="s">
        <v>291</v>
      </c>
      <c r="G172" s="52" t="str">
        <f t="shared" si="2"/>
        <v xml:space="preserve">Transferi za zdravstvenu zaštitu </v>
      </c>
    </row>
    <row r="173" spans="2:7">
      <c r="B173" s="25"/>
      <c r="C173" s="49"/>
      <c r="D173" s="49">
        <v>4312</v>
      </c>
      <c r="E173" s="21" t="s">
        <v>292</v>
      </c>
      <c r="F173" s="22" t="s">
        <v>293</v>
      </c>
      <c r="G173" s="52" t="str">
        <f t="shared" si="2"/>
        <v>Transferi obrazovanju</v>
      </c>
    </row>
    <row r="174" spans="2:7">
      <c r="B174" s="25"/>
      <c r="C174" s="49"/>
      <c r="D174" s="49">
        <v>4313</v>
      </c>
      <c r="E174" s="21" t="s">
        <v>294</v>
      </c>
      <c r="F174" s="22" t="s">
        <v>295</v>
      </c>
      <c r="G174" s="52" t="str">
        <f t="shared" si="2"/>
        <v>Transferi institucijama kulture i sporta</v>
      </c>
    </row>
    <row r="175" spans="2:7">
      <c r="B175" s="25"/>
      <c r="C175" s="49"/>
      <c r="D175" s="49">
        <v>4314</v>
      </c>
      <c r="E175" s="21" t="s">
        <v>296</v>
      </c>
      <c r="F175" s="22" t="s">
        <v>297</v>
      </c>
      <c r="G175" s="52" t="str">
        <f t="shared" si="2"/>
        <v>Transferi nevladinim organizacijama</v>
      </c>
    </row>
    <row r="176" spans="2:7" ht="23.25">
      <c r="B176" s="25"/>
      <c r="C176" s="49"/>
      <c r="D176" s="49">
        <v>4315</v>
      </c>
      <c r="E176" s="21" t="s">
        <v>298</v>
      </c>
      <c r="F176" s="22" t="s">
        <v>299</v>
      </c>
      <c r="G176" s="52" t="str">
        <f t="shared" si="2"/>
        <v>Transferi političkim partijama, strankama i udruženjima</v>
      </c>
    </row>
    <row r="177" spans="2:7">
      <c r="B177" s="25"/>
      <c r="C177" s="49"/>
      <c r="D177" s="49">
        <v>4316</v>
      </c>
      <c r="E177" s="21" t="s">
        <v>300</v>
      </c>
      <c r="F177" s="22" t="s">
        <v>301</v>
      </c>
      <c r="G177" s="52" t="str">
        <f t="shared" si="2"/>
        <v>Transferi za jednokratne socijalne pomoći</v>
      </c>
    </row>
    <row r="178" spans="2:7">
      <c r="B178" s="25"/>
      <c r="C178" s="49"/>
      <c r="D178" s="49">
        <v>4317</v>
      </c>
      <c r="E178" s="21" t="s">
        <v>302</v>
      </c>
      <c r="F178" s="22" t="s">
        <v>303</v>
      </c>
      <c r="G178" s="52" t="str">
        <f t="shared" si="2"/>
        <v>Transferi za lična primanja pripravnika</v>
      </c>
    </row>
    <row r="179" spans="2:7">
      <c r="B179" s="25"/>
      <c r="C179" s="49"/>
      <c r="D179" s="49">
        <v>4318</v>
      </c>
      <c r="E179" s="21" t="s">
        <v>304</v>
      </c>
      <c r="F179" s="22" t="s">
        <v>305</v>
      </c>
      <c r="G179" s="52" t="str">
        <f t="shared" si="2"/>
        <v>Ostali transferi pojedincima</v>
      </c>
    </row>
    <row r="180" spans="2:7">
      <c r="B180" s="25"/>
      <c r="C180" s="49"/>
      <c r="D180" s="49">
        <v>4319</v>
      </c>
      <c r="E180" s="21" t="s">
        <v>306</v>
      </c>
      <c r="F180" s="22" t="s">
        <v>307</v>
      </c>
      <c r="G180" s="52" t="str">
        <f t="shared" si="2"/>
        <v>Ostali transferi institucijama</v>
      </c>
    </row>
    <row r="181" spans="2:7">
      <c r="B181" s="25"/>
      <c r="C181" s="46"/>
      <c r="D181" s="44">
        <v>432</v>
      </c>
      <c r="E181" s="18" t="s">
        <v>308</v>
      </c>
      <c r="F181" s="19" t="s">
        <v>309</v>
      </c>
      <c r="G181" s="52" t="str">
        <f t="shared" si="2"/>
        <v xml:space="preserve">Ostali transferi </v>
      </c>
    </row>
    <row r="182" spans="2:7" ht="23.25">
      <c r="B182" s="14" t="s">
        <v>94</v>
      </c>
      <c r="C182" s="49"/>
      <c r="D182" s="49">
        <v>4321</v>
      </c>
      <c r="E182" s="21" t="s">
        <v>310</v>
      </c>
      <c r="F182" s="22" t="s">
        <v>311</v>
      </c>
      <c r="G182" s="52" t="str">
        <f t="shared" si="2"/>
        <v>Transferi Fondu penzijskog i invalidskog osiguranja</v>
      </c>
    </row>
    <row r="183" spans="2:7">
      <c r="B183" s="25"/>
      <c r="C183" s="49"/>
      <c r="D183" s="49">
        <v>4322</v>
      </c>
      <c r="E183" s="21" t="s">
        <v>312</v>
      </c>
      <c r="F183" s="22" t="s">
        <v>313</v>
      </c>
      <c r="G183" s="52" t="str">
        <f t="shared" si="2"/>
        <v>Transferi Fondu zdravstva</v>
      </c>
    </row>
    <row r="184" spans="2:7">
      <c r="B184" s="25"/>
      <c r="C184" s="49"/>
      <c r="D184" s="49">
        <v>4323</v>
      </c>
      <c r="E184" s="21" t="s">
        <v>314</v>
      </c>
      <c r="F184" s="22" t="s">
        <v>315</v>
      </c>
      <c r="G184" s="52" t="str">
        <f t="shared" si="2"/>
        <v>Transferi zavodu za zapošljavanje</v>
      </c>
    </row>
    <row r="185" spans="2:7">
      <c r="B185" s="25"/>
      <c r="C185" s="49"/>
      <c r="D185" s="49">
        <v>4324</v>
      </c>
      <c r="E185" s="21" t="s">
        <v>316</v>
      </c>
      <c r="F185" s="22" t="s">
        <v>317</v>
      </c>
      <c r="G185" s="52" t="str">
        <f t="shared" si="2"/>
        <v>Transferi opštinama</v>
      </c>
    </row>
    <row r="186" spans="2:7">
      <c r="B186" s="25"/>
      <c r="C186" s="49"/>
      <c r="D186" s="49">
        <v>4325</v>
      </c>
      <c r="E186" s="21" t="s">
        <v>318</v>
      </c>
      <c r="F186" s="22" t="s">
        <v>319</v>
      </c>
      <c r="G186" s="52" t="str">
        <f t="shared" si="2"/>
        <v>Transferi budžetu države</v>
      </c>
    </row>
    <row r="187" spans="2:7">
      <c r="B187" s="25"/>
      <c r="C187" s="49"/>
      <c r="D187" s="49">
        <v>4326</v>
      </c>
      <c r="E187" s="21" t="s">
        <v>320</v>
      </c>
      <c r="F187" s="22" t="s">
        <v>321</v>
      </c>
      <c r="G187" s="52" t="str">
        <f t="shared" si="2"/>
        <v>Transferi javnim preduzećima</v>
      </c>
    </row>
    <row r="188" spans="2:7">
      <c r="B188" s="14" t="s">
        <v>94</v>
      </c>
      <c r="C188" s="46"/>
      <c r="D188" s="44">
        <v>44</v>
      </c>
      <c r="E188" s="18" t="s">
        <v>322</v>
      </c>
      <c r="F188" s="19" t="s">
        <v>323</v>
      </c>
      <c r="G188" s="52" t="str">
        <f t="shared" si="2"/>
        <v>Kapitalni izdaci</v>
      </c>
    </row>
    <row r="189" spans="2:7">
      <c r="B189" s="14"/>
      <c r="C189" s="49"/>
      <c r="D189" s="49">
        <v>4411</v>
      </c>
      <c r="E189" s="21" t="s">
        <v>324</v>
      </c>
      <c r="F189" s="22" t="s">
        <v>325</v>
      </c>
      <c r="G189" s="52" t="str">
        <f t="shared" si="2"/>
        <v>Izdaci za infrastrukturu opšeg značaja</v>
      </c>
    </row>
    <row r="190" spans="2:7">
      <c r="B190" s="25"/>
      <c r="C190" s="49"/>
      <c r="D190" s="49">
        <v>4412</v>
      </c>
      <c r="E190" s="21" t="s">
        <v>326</v>
      </c>
      <c r="F190" s="22" t="s">
        <v>327</v>
      </c>
      <c r="G190" s="52" t="str">
        <f t="shared" si="2"/>
        <v>Izdaci za lokalnu infrastrukturu</v>
      </c>
    </row>
    <row r="191" spans="2:7">
      <c r="B191" s="25"/>
      <c r="C191" s="49"/>
      <c r="D191" s="49">
        <v>4413</v>
      </c>
      <c r="E191" s="21" t="s">
        <v>328</v>
      </c>
      <c r="F191" s="22" t="s">
        <v>329</v>
      </c>
      <c r="G191" s="52" t="str">
        <f t="shared" si="2"/>
        <v>Izdaci za građevinske objekte</v>
      </c>
    </row>
    <row r="192" spans="2:7">
      <c r="B192" s="25"/>
      <c r="C192" s="49"/>
      <c r="D192" s="49">
        <v>4414</v>
      </c>
      <c r="E192" s="21" t="s">
        <v>330</v>
      </c>
      <c r="F192" s="22" t="s">
        <v>331</v>
      </c>
      <c r="G192" s="52" t="str">
        <f t="shared" si="2"/>
        <v>Izdaci za uređenje zemljišta</v>
      </c>
    </row>
    <row r="193" spans="2:7">
      <c r="B193" s="25"/>
      <c r="C193" s="49"/>
      <c r="D193" s="49">
        <v>4415</v>
      </c>
      <c r="E193" s="21" t="s">
        <v>332</v>
      </c>
      <c r="F193" s="22" t="s">
        <v>333</v>
      </c>
      <c r="G193" s="52" t="str">
        <f t="shared" si="2"/>
        <v>Izdaci za opremu</v>
      </c>
    </row>
    <row r="194" spans="2:7">
      <c r="B194" s="25"/>
      <c r="C194" s="49"/>
      <c r="D194" s="49">
        <v>4416</v>
      </c>
      <c r="E194" s="21" t="s">
        <v>334</v>
      </c>
      <c r="F194" s="22" t="s">
        <v>335</v>
      </c>
      <c r="G194" s="52" t="str">
        <f t="shared" si="2"/>
        <v>Izdaci za investiciono održavanje</v>
      </c>
    </row>
    <row r="195" spans="2:7">
      <c r="B195" s="25"/>
      <c r="C195" s="49"/>
      <c r="D195" s="49">
        <v>4417</v>
      </c>
      <c r="E195" s="21" t="s">
        <v>336</v>
      </c>
      <c r="F195" s="22" t="s">
        <v>337</v>
      </c>
      <c r="G195" s="52" t="str">
        <f t="shared" si="2"/>
        <v>Izdaci za zalihe</v>
      </c>
    </row>
    <row r="196" spans="2:7">
      <c r="B196" s="25"/>
      <c r="C196" s="49"/>
      <c r="D196" s="49">
        <v>4418</v>
      </c>
      <c r="E196" s="21" t="s">
        <v>338</v>
      </c>
      <c r="F196" s="22" t="s">
        <v>339</v>
      </c>
      <c r="G196" s="52" t="str">
        <f t="shared" si="2"/>
        <v>Izdaci za kupovinu hartija od vrijednosti</v>
      </c>
    </row>
    <row r="197" spans="2:7">
      <c r="B197" s="25"/>
      <c r="C197" s="49"/>
      <c r="D197" s="49">
        <v>4419</v>
      </c>
      <c r="E197" s="21" t="s">
        <v>340</v>
      </c>
      <c r="F197" s="22" t="s">
        <v>341</v>
      </c>
      <c r="G197" s="52" t="str">
        <f t="shared" si="2"/>
        <v>Ostali kapitalni izdaci</v>
      </c>
    </row>
    <row r="198" spans="2:7">
      <c r="B198" s="25"/>
      <c r="C198" s="44"/>
      <c r="D198" s="44">
        <v>45</v>
      </c>
      <c r="E198" s="15" t="s">
        <v>342</v>
      </c>
      <c r="F198" s="16" t="s">
        <v>343</v>
      </c>
      <c r="G198" s="52" t="str">
        <f t="shared" si="2"/>
        <v>Krediti i pozajmice</v>
      </c>
    </row>
    <row r="199" spans="2:7">
      <c r="B199" s="14" t="s">
        <v>94</v>
      </c>
      <c r="C199" s="46"/>
      <c r="D199" s="44">
        <v>451</v>
      </c>
      <c r="E199" s="18" t="s">
        <v>115</v>
      </c>
      <c r="F199" s="19" t="s">
        <v>343</v>
      </c>
      <c r="G199" s="52" t="str">
        <f t="shared" si="2"/>
        <v>Pozajmice i krediti</v>
      </c>
    </row>
    <row r="200" spans="2:7" ht="23.25">
      <c r="B200" s="14"/>
      <c r="C200" s="49"/>
      <c r="D200" s="49">
        <v>4511</v>
      </c>
      <c r="E200" s="21" t="s">
        <v>344</v>
      </c>
      <c r="F200" s="22" t="s">
        <v>345</v>
      </c>
      <c r="G200" s="52" t="str">
        <f t="shared" si="2"/>
        <v>Pozajmice i krediti nefinansijskim institucijama</v>
      </c>
    </row>
    <row r="201" spans="2:7">
      <c r="B201" s="25"/>
      <c r="C201" s="49"/>
      <c r="D201" s="49">
        <v>4512</v>
      </c>
      <c r="E201" s="21" t="s">
        <v>346</v>
      </c>
      <c r="F201" s="22" t="s">
        <v>347</v>
      </c>
      <c r="G201" s="52" t="str">
        <f t="shared" si="2"/>
        <v>Pozajmice i krediti finansijskim institucijama</v>
      </c>
    </row>
    <row r="202" spans="2:7">
      <c r="B202" s="25"/>
      <c r="C202" s="49"/>
      <c r="D202" s="49">
        <v>4513</v>
      </c>
      <c r="E202" s="21" t="s">
        <v>348</v>
      </c>
      <c r="F202" s="22" t="s">
        <v>349</v>
      </c>
      <c r="G202" s="52" t="str">
        <f t="shared" si="2"/>
        <v>Pozajmice i krediti pojedincima</v>
      </c>
    </row>
    <row r="203" spans="2:7" ht="23.25">
      <c r="B203" s="25"/>
      <c r="C203" s="49"/>
      <c r="D203" s="49">
        <v>4514</v>
      </c>
      <c r="E203" s="21" t="s">
        <v>350</v>
      </c>
      <c r="F203" s="22" t="s">
        <v>351</v>
      </c>
      <c r="G203" s="52" t="str">
        <f t="shared" si="2"/>
        <v>Pozajmice i krediti vanbudžetskim fondovima i opštinama</v>
      </c>
    </row>
    <row r="204" spans="2:7">
      <c r="B204" s="25"/>
      <c r="C204" s="49"/>
      <c r="D204" s="49">
        <v>4515</v>
      </c>
      <c r="E204" s="21" t="s">
        <v>352</v>
      </c>
      <c r="F204" s="22" t="s">
        <v>353</v>
      </c>
      <c r="G204" s="52" t="str">
        <f t="shared" si="2"/>
        <v>Ostale pozajmice i krediti</v>
      </c>
    </row>
    <row r="205" spans="2:7">
      <c r="B205" s="25"/>
      <c r="C205" s="44"/>
      <c r="D205" s="44">
        <v>46</v>
      </c>
      <c r="E205" s="15" t="s">
        <v>354</v>
      </c>
      <c r="F205" s="16" t="s">
        <v>355</v>
      </c>
      <c r="G205" s="52" t="str">
        <f t="shared" ref="G205:G278" si="3">+IF(ISBLANK(IF($B$2=1,E205,F205)),"",IF($B$2=1,E205,F205))</f>
        <v>Otplata dugova</v>
      </c>
    </row>
    <row r="206" spans="2:7">
      <c r="B206" s="14" t="s">
        <v>94</v>
      </c>
      <c r="C206" s="46"/>
      <c r="D206" s="44">
        <v>461</v>
      </c>
      <c r="E206" s="18" t="s">
        <v>356</v>
      </c>
      <c r="F206" s="19" t="s">
        <v>355</v>
      </c>
      <c r="G206" s="52" t="str">
        <f t="shared" si="3"/>
        <v>Otplata duga</v>
      </c>
    </row>
    <row r="207" spans="2:7" ht="23.25">
      <c r="B207" s="14"/>
      <c r="C207" s="49"/>
      <c r="D207" s="49">
        <v>4611</v>
      </c>
      <c r="E207" s="21" t="s">
        <v>357</v>
      </c>
      <c r="F207" s="22" t="s">
        <v>358</v>
      </c>
      <c r="G207" s="52" t="str">
        <f t="shared" si="3"/>
        <v>Otplata hartija od vrijednosti i kredita rezidentima</v>
      </c>
    </row>
    <row r="208" spans="2:7" ht="23.25">
      <c r="B208" s="25"/>
      <c r="C208" s="49"/>
      <c r="D208" s="49">
        <v>4612</v>
      </c>
      <c r="E208" s="21" t="s">
        <v>359</v>
      </c>
      <c r="F208" s="22" t="s">
        <v>360</v>
      </c>
      <c r="G208" s="52" t="str">
        <f t="shared" si="3"/>
        <v>Otplata hartija od vrijednosti i kredita nerezidentima</v>
      </c>
    </row>
    <row r="209" spans="2:7">
      <c r="B209" s="25"/>
      <c r="C209" s="46"/>
      <c r="D209" s="44">
        <v>462</v>
      </c>
      <c r="E209" s="18" t="s">
        <v>361</v>
      </c>
      <c r="F209" s="19" t="s">
        <v>362</v>
      </c>
      <c r="G209" s="52" t="str">
        <f t="shared" si="3"/>
        <v>Otplata garancija</v>
      </c>
    </row>
    <row r="210" spans="2:7">
      <c r="B210" s="14"/>
      <c r="C210" s="49"/>
      <c r="D210" s="49">
        <v>4621</v>
      </c>
      <c r="E210" s="21" t="s">
        <v>363</v>
      </c>
      <c r="F210" s="22" t="s">
        <v>364</v>
      </c>
      <c r="G210" s="52" t="str">
        <f t="shared" si="3"/>
        <v>Otplata garancija u zemlji</v>
      </c>
    </row>
    <row r="211" spans="2:7">
      <c r="B211" s="25"/>
      <c r="C211" s="49"/>
      <c r="D211" s="49">
        <v>4622</v>
      </c>
      <c r="E211" s="21" t="s">
        <v>365</v>
      </c>
      <c r="F211" s="22" t="s">
        <v>366</v>
      </c>
      <c r="G211" s="52" t="str">
        <f t="shared" si="3"/>
        <v>Otplata garancija u inostranstvu</v>
      </c>
    </row>
    <row r="212" spans="2:7">
      <c r="B212" s="25"/>
      <c r="C212" s="44">
        <v>463</v>
      </c>
      <c r="D212" s="44">
        <v>4630</v>
      </c>
      <c r="E212" s="18" t="s">
        <v>799</v>
      </c>
      <c r="F212" s="19" t="s">
        <v>800</v>
      </c>
      <c r="G212" s="52" t="str">
        <f t="shared" si="3"/>
        <v>Otplata obaveza iz prethodnog perioda</v>
      </c>
    </row>
    <row r="213" spans="2:7">
      <c r="B213" s="14"/>
      <c r="C213" s="44"/>
      <c r="D213" s="44">
        <v>47</v>
      </c>
      <c r="E213" s="28" t="s">
        <v>368</v>
      </c>
      <c r="F213" s="29" t="s">
        <v>369</v>
      </c>
      <c r="G213" s="52" t="str">
        <f t="shared" si="3"/>
        <v>Rezerve</v>
      </c>
    </row>
    <row r="214" spans="2:7">
      <c r="B214" s="14" t="s">
        <v>94</v>
      </c>
      <c r="C214" s="49">
        <v>471</v>
      </c>
      <c r="D214" s="49">
        <v>4710</v>
      </c>
      <c r="E214" s="30" t="s">
        <v>370</v>
      </c>
      <c r="F214" s="31" t="s">
        <v>371</v>
      </c>
      <c r="G214" s="52" t="str">
        <f t="shared" si="3"/>
        <v>Tekuća budžetska rezerva</v>
      </c>
    </row>
    <row r="215" spans="2:7">
      <c r="B215" s="25" t="s">
        <v>94</v>
      </c>
      <c r="C215" s="49">
        <v>472</v>
      </c>
      <c r="D215" s="49">
        <v>4720</v>
      </c>
      <c r="E215" s="30" t="s">
        <v>372</v>
      </c>
      <c r="F215" s="31" t="s">
        <v>373</v>
      </c>
      <c r="G215" s="52" t="str">
        <f t="shared" si="3"/>
        <v>Stalna budžetska rezerva</v>
      </c>
    </row>
    <row r="216" spans="2:7">
      <c r="B216" s="25"/>
      <c r="C216" s="49">
        <v>473</v>
      </c>
      <c r="D216" s="51">
        <v>4730</v>
      </c>
      <c r="E216" s="35" t="s">
        <v>374</v>
      </c>
      <c r="F216" s="36" t="s">
        <v>375</v>
      </c>
      <c r="G216" s="53" t="str">
        <f t="shared" si="3"/>
        <v>Ostale rezerve</v>
      </c>
    </row>
    <row r="217" spans="2:7">
      <c r="B217" s="25"/>
      <c r="C217" s="49"/>
      <c r="D217" s="88"/>
      <c r="E217" s="89"/>
      <c r="F217" s="90"/>
      <c r="G217" s="91"/>
    </row>
    <row r="218" spans="2:7">
      <c r="B218" s="25"/>
      <c r="C218" s="49"/>
      <c r="D218" s="49">
        <v>1000</v>
      </c>
      <c r="E218" s="30" t="s">
        <v>547</v>
      </c>
      <c r="F218" s="92" t="s">
        <v>548</v>
      </c>
      <c r="G218" s="52" t="str">
        <f t="shared" si="3"/>
        <v>Suficit / deficit</v>
      </c>
    </row>
    <row r="219" spans="2:7">
      <c r="B219" s="25"/>
      <c r="C219" s="49"/>
      <c r="D219" s="49">
        <v>1001</v>
      </c>
      <c r="E219" s="30" t="s">
        <v>797</v>
      </c>
      <c r="F219" s="92" t="s">
        <v>798</v>
      </c>
      <c r="G219" s="52" t="str">
        <f t="shared" si="3"/>
        <v>Primarni suficit/deficit</v>
      </c>
    </row>
    <row r="220" spans="2:7">
      <c r="B220" s="25"/>
      <c r="C220" s="49"/>
      <c r="D220" s="49"/>
      <c r="E220" s="30"/>
      <c r="F220" s="92" t="s">
        <v>94</v>
      </c>
      <c r="G220" s="52" t="str">
        <f t="shared" si="3"/>
        <v/>
      </c>
    </row>
    <row r="221" spans="2:7">
      <c r="B221" s="25"/>
      <c r="C221" s="49"/>
      <c r="D221" s="49">
        <v>1002</v>
      </c>
      <c r="E221" s="30" t="s">
        <v>545</v>
      </c>
      <c r="F221" s="92" t="s">
        <v>549</v>
      </c>
      <c r="G221" s="52" t="str">
        <f t="shared" si="3"/>
        <v>Nedostajuća sredstva</v>
      </c>
    </row>
    <row r="222" spans="2:7">
      <c r="B222" s="25"/>
      <c r="C222" s="49"/>
      <c r="D222" s="49">
        <v>1003</v>
      </c>
      <c r="E222" s="30" t="s">
        <v>546</v>
      </c>
      <c r="F222" s="92" t="s">
        <v>550</v>
      </c>
      <c r="G222" s="52" t="str">
        <f t="shared" si="3"/>
        <v>Finansiranje</v>
      </c>
    </row>
    <row r="223" spans="2:7">
      <c r="B223" s="25"/>
      <c r="C223" s="49"/>
      <c r="D223" s="49"/>
      <c r="E223" s="30"/>
      <c r="F223" s="92"/>
      <c r="G223" s="52" t="str">
        <f t="shared" si="3"/>
        <v/>
      </c>
    </row>
    <row r="224" spans="2:7">
      <c r="B224" s="25"/>
      <c r="C224" s="49"/>
      <c r="D224" s="49">
        <v>1004</v>
      </c>
      <c r="E224" s="30" t="s">
        <v>551</v>
      </c>
      <c r="F224" s="92" t="s">
        <v>552</v>
      </c>
      <c r="G224" s="52" t="str">
        <f t="shared" si="3"/>
        <v>Povećanje / smanjenje depozita</v>
      </c>
    </row>
    <row r="225" spans="2:7">
      <c r="B225" s="25"/>
      <c r="C225" s="49"/>
      <c r="D225" s="49"/>
      <c r="E225" s="30"/>
      <c r="F225" s="92"/>
    </row>
    <row r="226" spans="2:7">
      <c r="B226" s="25"/>
      <c r="C226" s="49"/>
      <c r="D226" s="49">
        <v>1005</v>
      </c>
      <c r="E226" s="30" t="s">
        <v>687</v>
      </c>
      <c r="F226" s="92" t="s">
        <v>688</v>
      </c>
      <c r="G226" s="52" t="str">
        <f t="shared" si="3"/>
        <v>Neto povećanje obaveza</v>
      </c>
    </row>
    <row r="227" spans="2:7">
      <c r="B227" s="25"/>
      <c r="C227" s="49"/>
      <c r="D227" s="51"/>
      <c r="E227" s="35"/>
      <c r="F227" s="36"/>
      <c r="G227" s="53"/>
    </row>
    <row r="228" spans="2:7">
      <c r="B228" s="25"/>
      <c r="C228" s="49"/>
      <c r="D228" s="39"/>
      <c r="E228" s="39"/>
      <c r="F228" s="39"/>
      <c r="G228" s="54" t="str">
        <f t="shared" si="3"/>
        <v/>
      </c>
    </row>
    <row r="229" spans="2:7">
      <c r="B229" s="13"/>
      <c r="C229" s="46"/>
      <c r="D229" s="46"/>
      <c r="E229" s="32"/>
      <c r="G229" s="52" t="str">
        <f t="shared" si="3"/>
        <v/>
      </c>
    </row>
    <row r="230" spans="2:7">
      <c r="C230" s="41" t="s">
        <v>418</v>
      </c>
      <c r="D230" s="49">
        <v>1</v>
      </c>
      <c r="E230" s="9" t="s">
        <v>376</v>
      </c>
      <c r="F230" s="10" t="s">
        <v>377</v>
      </c>
      <c r="G230" s="52" t="str">
        <f t="shared" si="3"/>
        <v>Januar</v>
      </c>
    </row>
    <row r="231" spans="2:7">
      <c r="C231" s="41" t="s">
        <v>423</v>
      </c>
      <c r="D231" s="49">
        <v>2</v>
      </c>
      <c r="E231" s="9" t="s">
        <v>378</v>
      </c>
      <c r="F231" s="10" t="s">
        <v>379</v>
      </c>
      <c r="G231" s="52" t="str">
        <f t="shared" si="3"/>
        <v>Februar</v>
      </c>
    </row>
    <row r="232" spans="2:7">
      <c r="C232" s="41" t="s">
        <v>424</v>
      </c>
      <c r="D232" s="49">
        <v>3</v>
      </c>
      <c r="E232" s="9" t="s">
        <v>380</v>
      </c>
      <c r="F232" s="10" t="s">
        <v>381</v>
      </c>
      <c r="G232" s="52" t="str">
        <f t="shared" si="3"/>
        <v>Mart</v>
      </c>
    </row>
    <row r="233" spans="2:7">
      <c r="D233" s="49">
        <v>4</v>
      </c>
      <c r="E233" s="9" t="s">
        <v>382</v>
      </c>
      <c r="F233" s="10" t="s">
        <v>382</v>
      </c>
      <c r="G233" s="52" t="str">
        <f t="shared" si="3"/>
        <v>April</v>
      </c>
    </row>
    <row r="234" spans="2:7">
      <c r="D234" s="49">
        <v>5</v>
      </c>
      <c r="E234" s="9" t="s">
        <v>383</v>
      </c>
      <c r="F234" s="10" t="s">
        <v>384</v>
      </c>
      <c r="G234" s="52" t="str">
        <f t="shared" si="3"/>
        <v>Maj</v>
      </c>
    </row>
    <row r="235" spans="2:7">
      <c r="D235" s="49">
        <v>6</v>
      </c>
      <c r="E235" s="9" t="s">
        <v>385</v>
      </c>
      <c r="F235" s="10" t="s">
        <v>386</v>
      </c>
      <c r="G235" s="52" t="str">
        <f t="shared" si="3"/>
        <v>Jun</v>
      </c>
    </row>
    <row r="236" spans="2:7">
      <c r="D236" s="49">
        <v>7</v>
      </c>
      <c r="E236" s="9" t="s">
        <v>387</v>
      </c>
      <c r="F236" s="10" t="s">
        <v>388</v>
      </c>
      <c r="G236" s="52" t="str">
        <f t="shared" si="3"/>
        <v>Jul</v>
      </c>
    </row>
    <row r="237" spans="2:7">
      <c r="D237" s="49">
        <v>8</v>
      </c>
      <c r="E237" s="9" t="s">
        <v>389</v>
      </c>
      <c r="F237" s="10" t="s">
        <v>390</v>
      </c>
      <c r="G237" s="52" t="str">
        <f t="shared" si="3"/>
        <v>Avgust</v>
      </c>
    </row>
    <row r="238" spans="2:7">
      <c r="D238" s="49">
        <v>9</v>
      </c>
      <c r="E238" s="9" t="s">
        <v>391</v>
      </c>
      <c r="F238" s="10" t="s">
        <v>392</v>
      </c>
      <c r="G238" s="52" t="str">
        <f t="shared" si="3"/>
        <v>Septembar</v>
      </c>
    </row>
    <row r="239" spans="2:7">
      <c r="D239" s="49">
        <v>10</v>
      </c>
      <c r="E239" s="9" t="s">
        <v>393</v>
      </c>
      <c r="F239" s="10" t="s">
        <v>394</v>
      </c>
      <c r="G239" s="52" t="str">
        <f t="shared" si="3"/>
        <v>Oktobar</v>
      </c>
    </row>
    <row r="240" spans="2:7">
      <c r="D240" s="49">
        <v>11</v>
      </c>
      <c r="E240" s="9" t="s">
        <v>395</v>
      </c>
      <c r="F240" s="10" t="s">
        <v>396</v>
      </c>
      <c r="G240" s="52" t="str">
        <f t="shared" si="3"/>
        <v>Novembar</v>
      </c>
    </row>
    <row r="241" spans="4:7">
      <c r="D241" s="49">
        <v>12</v>
      </c>
      <c r="E241" s="9" t="s">
        <v>397</v>
      </c>
      <c r="F241" s="10" t="s">
        <v>398</v>
      </c>
      <c r="G241" s="52" t="str">
        <f t="shared" si="3"/>
        <v>Decembar</v>
      </c>
    </row>
    <row r="242" spans="4:7">
      <c r="D242" s="49"/>
      <c r="E242" s="9"/>
      <c r="F242" s="10"/>
      <c r="G242" s="6"/>
    </row>
    <row r="243" spans="4:7">
      <c r="D243" s="49"/>
      <c r="E243" s="9"/>
      <c r="F243" s="10"/>
      <c r="G243" s="52" t="str">
        <f>+VLOOKUP($B$3,$D$230:$F$241,$B$2+1,FALSE)</f>
        <v>Jul</v>
      </c>
    </row>
    <row r="244" spans="4:7">
      <c r="D244" s="49"/>
      <c r="E244" s="9"/>
      <c r="F244" s="10"/>
      <c r="G244" s="52" t="str">
        <f>+CONCATENATE("Jan - ",LEFT(G243,3))</f>
        <v>Jan - Jul</v>
      </c>
    </row>
    <row r="245" spans="4:7">
      <c r="D245" s="49"/>
      <c r="E245" s="9"/>
      <c r="F245" s="10"/>
      <c r="G245" s="52" t="str">
        <f>+CONCATENATE("Jan - ",LEFT(G241,3))</f>
        <v>Jan - Dec</v>
      </c>
    </row>
    <row r="246" spans="4:7">
      <c r="D246" s="49"/>
      <c r="E246" s="9"/>
      <c r="F246" s="10"/>
    </row>
    <row r="247" spans="4:7">
      <c r="D247" s="46"/>
      <c r="E247" s="9" t="s">
        <v>421</v>
      </c>
      <c r="F247" s="10" t="s">
        <v>422</v>
      </c>
      <c r="G247" s="52" t="str">
        <f t="shared" si="3"/>
        <v>BDP</v>
      </c>
    </row>
    <row r="248" spans="4:7">
      <c r="D248" s="46"/>
      <c r="E248" s="9"/>
      <c r="F248" s="10"/>
      <c r="G248" s="52" t="str">
        <f>+CONCATENATE("% ",G247)</f>
        <v>% BDP</v>
      </c>
    </row>
    <row r="249" spans="4:7">
      <c r="D249" s="46"/>
      <c r="E249" s="9"/>
      <c r="F249" s="10"/>
    </row>
    <row r="250" spans="4:7">
      <c r="D250" s="46"/>
      <c r="E250" s="9" t="s">
        <v>556</v>
      </c>
      <c r="F250" s="10" t="s">
        <v>553</v>
      </c>
      <c r="G250" s="52" t="str">
        <f t="shared" si="3"/>
        <v>Ostvarenje budžeta</v>
      </c>
    </row>
    <row r="251" spans="4:7">
      <c r="D251" s="46"/>
      <c r="E251" s="9" t="s">
        <v>554</v>
      </c>
      <c r="F251" s="10" t="s">
        <v>555</v>
      </c>
      <c r="G251" s="52" t="str">
        <f t="shared" si="3"/>
        <v>Plan ostvarenja budžeta</v>
      </c>
    </row>
    <row r="252" spans="4:7">
      <c r="D252" s="46"/>
      <c r="E252" s="9" t="str">
        <f>+CONCATENATE("Analitika za period ",G243)</f>
        <v>Analitika za period Jul</v>
      </c>
      <c r="F252" s="10" t="str">
        <f>+CONCATENATE("Analytics for period ",G243)</f>
        <v>Analytics for period Jul</v>
      </c>
      <c r="G252" s="52" t="str">
        <f>+IF(ISBLANK(IF($B$2=1,E252,F252)),"",IF($B$2=1,E252,F252))</f>
        <v>Analitika za period Jul</v>
      </c>
    </row>
    <row r="253" spans="4:7">
      <c r="D253" s="46"/>
      <c r="E253" s="9" t="str">
        <f>+CONCATENATE("Analitika za period ",G244)</f>
        <v>Analitika za period Jan - Jul</v>
      </c>
      <c r="F253" s="10" t="str">
        <f>+CONCATENATE("Analytics for period ",G244)</f>
        <v>Analytics for period Jan - Jul</v>
      </c>
      <c r="G253" s="52" t="str">
        <f>+IF(ISBLANK(IF($B$2=1,E253,F253)),"",IF($B$2=1,E253,F253))</f>
        <v>Analitika za period Jan - Jul</v>
      </c>
    </row>
    <row r="254" spans="4:7">
      <c r="D254" s="39"/>
      <c r="E254" s="123"/>
      <c r="F254" s="124"/>
      <c r="G254" s="54"/>
    </row>
    <row r="255" spans="4:7">
      <c r="D255" s="46"/>
      <c r="E255" s="9"/>
      <c r="F255" s="10"/>
    </row>
    <row r="256" spans="4:7">
      <c r="D256" s="46"/>
      <c r="E256" s="9" t="s">
        <v>413</v>
      </c>
      <c r="F256" s="10" t="s">
        <v>413</v>
      </c>
      <c r="G256" s="52" t="str">
        <f t="shared" si="3"/>
        <v>Plan</v>
      </c>
    </row>
    <row r="257" spans="4:7">
      <c r="D257" s="46"/>
      <c r="E257" s="9" t="s">
        <v>414</v>
      </c>
      <c r="F257" s="10" t="s">
        <v>415</v>
      </c>
      <c r="G257" s="52" t="str">
        <f t="shared" si="3"/>
        <v>Ostvarenje</v>
      </c>
    </row>
    <row r="258" spans="4:7">
      <c r="D258" s="46"/>
      <c r="E258" s="9"/>
      <c r="F258" s="10"/>
    </row>
    <row r="259" spans="4:7">
      <c r="D259" s="46"/>
      <c r="E259" s="9" t="s">
        <v>679</v>
      </c>
      <c r="F259" s="10" t="s">
        <v>680</v>
      </c>
      <c r="G259" s="52" t="str">
        <f t="shared" si="3"/>
        <v>Odstupanje</v>
      </c>
    </row>
    <row r="260" spans="4:7">
      <c r="D260" s="46"/>
      <c r="E260" s="9"/>
      <c r="F260" s="10"/>
    </row>
    <row r="261" spans="4:7">
      <c r="D261" s="46"/>
      <c r="E261" s="9" t="s">
        <v>684</v>
      </c>
      <c r="F261" s="10" t="s">
        <v>685</v>
      </c>
      <c r="G261" s="52" t="str">
        <f t="shared" si="3"/>
        <v>Realizacija budžeta</v>
      </c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3"/>
      <c r="E265" s="63"/>
      <c r="F265" s="64"/>
    </row>
    <row r="266" spans="4:7">
      <c r="D266" s="55"/>
      <c r="E266" s="37"/>
      <c r="F266" s="38"/>
      <c r="G266" s="54" t="str">
        <f t="shared" si="3"/>
        <v/>
      </c>
    </row>
    <row r="267" spans="4:7">
      <c r="G267" s="52" t="str">
        <f t="shared" si="3"/>
        <v/>
      </c>
    </row>
    <row r="268" spans="4:7">
      <c r="D268" s="41" t="s">
        <v>420</v>
      </c>
      <c r="E268" s="9" t="s">
        <v>399</v>
      </c>
      <c r="F268" s="10" t="s">
        <v>400</v>
      </c>
      <c r="G268" s="52" t="str">
        <f>+CONCATENATE(IF(ISBLANK(IF($B$2=1,E268,F268)),"",IF($B$2=1,E268,F268))," ",$G$243)</f>
        <v>Prihodi za mjesec Jul</v>
      </c>
    </row>
    <row r="269" spans="4:7">
      <c r="E269" s="9" t="s">
        <v>401</v>
      </c>
      <c r="F269" s="10" t="s">
        <v>402</v>
      </c>
      <c r="G269" s="52" t="str">
        <f>+CONCATENATE(IF(ISBLANK(IF($B$2=1,E269,F269)),"",IF($B$2=1,E269,F269))," ",$G$243)</f>
        <v>Rashodi za mjesec Jul</v>
      </c>
    </row>
    <row r="270" spans="4:7">
      <c r="E270" s="9" t="s">
        <v>725</v>
      </c>
      <c r="F270" s="10" t="s">
        <v>403</v>
      </c>
      <c r="G270" s="52" t="str">
        <f>+CONCATENATE(IF(ISBLANK(IF($B$2=1,E270,F270)),"",IF($B$2=1,E270,F270))," ",$G$243)</f>
        <v>Suficit/Deficit za mjesec Jul</v>
      </c>
    </row>
    <row r="272" spans="4:7">
      <c r="E272" s="9" t="s">
        <v>404</v>
      </c>
      <c r="F272" s="10" t="s">
        <v>407</v>
      </c>
      <c r="G272" s="52" t="str">
        <f>+CONCATENATE(IF(ISBLANK(IF($B$2=1,E272,F272)),"",IF($B$2=1,E272,F272))," ",$G$243)</f>
        <v>Prihodi za period Januar - Jul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",$G$243)</f>
        <v>Rashodi za period Januar - Jul</v>
      </c>
    </row>
    <row r="274" spans="5:7">
      <c r="E274" s="9" t="s">
        <v>776</v>
      </c>
      <c r="F274" s="10" t="s">
        <v>777</v>
      </c>
      <c r="G274" s="52" t="str">
        <f>+CONCATENATE(IF(ISBLANK(IF($B$2=1,E274,F274)),"",IF($B$2=1,E274,F274))," ",$G$243)</f>
        <v>Suficit/Deficit za period Januar - Jul</v>
      </c>
    </row>
    <row r="276" spans="5:7">
      <c r="E276" s="9" t="s">
        <v>411</v>
      </c>
      <c r="F276" s="10" t="s">
        <v>412</v>
      </c>
      <c r="G276" s="52" t="str">
        <f t="shared" si="3"/>
        <v>Stanje javnog duga (% BDP)</v>
      </c>
    </row>
    <row r="278" spans="5:7">
      <c r="E278" s="9" t="s">
        <v>409</v>
      </c>
      <c r="F278" s="10" t="s">
        <v>410</v>
      </c>
      <c r="G278" s="52" t="str">
        <f t="shared" si="3"/>
        <v>Pregled</v>
      </c>
    </row>
    <row r="280" spans="5:7" ht="60">
      <c r="E280" s="258" t="s">
        <v>689</v>
      </c>
      <c r="F280" s="60" t="s">
        <v>690</v>
      </c>
      <c r="G280" s="61" t="str">
        <f>+IF(ISBLANK(IF($B$2=1,E280,F280)),"",IF($B$2=1,E280,F280))</f>
        <v>Kontakt:
e-mail: mf@mif.gov.me
tel/fax: 00 382 20 242 835</v>
      </c>
    </row>
    <row r="281" spans="5:7">
      <c r="E281" s="57"/>
    </row>
    <row r="282" spans="5:7">
      <c r="E282" s="58"/>
    </row>
    <row r="283" spans="5:7">
      <c r="E283" s="58"/>
    </row>
    <row r="284" spans="5:7">
      <c r="E284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Analitika - 2014</vt:lpstr>
      <vt:lpstr>Pregled</vt:lpstr>
      <vt:lpstr>Analitka - 2020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Nevena Cobeljic</cp:lastModifiedBy>
  <cp:lastPrinted>2017-03-01T13:10:49Z</cp:lastPrinted>
  <dcterms:created xsi:type="dcterms:W3CDTF">2014-09-15T13:41:17Z</dcterms:created>
  <dcterms:modified xsi:type="dcterms:W3CDTF">2020-09-01T12:15:02Z</dcterms:modified>
</cp:coreProperties>
</file>