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9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"/>
    </mc:Choice>
  </mc:AlternateContent>
  <bookViews>
    <workbookView xWindow="0" yWindow="0" windowWidth="15480" windowHeight="11010"/>
  </bookViews>
  <sheets>
    <sheet name="Breakdown" sheetId="1" r:id="rId1"/>
    <sheet name="Analitika - 2016" sheetId="11" r:id="rId2"/>
    <sheet name="Analitika - 2014" sheetId="3" state="hidden" r:id="rId3"/>
    <sheet name="2016" sheetId="12" r:id="rId4"/>
    <sheet name="2015" sheetId="10" r:id="rId5"/>
    <sheet name="2014" sheetId="4" r:id="rId6"/>
    <sheet name="DataEx" sheetId="6" state="hidden" r:id="rId7"/>
    <sheet name="2013" sheetId="8" state="hidden" r:id="rId8"/>
    <sheet name="Dug" sheetId="9" state="hidden" r:id="rId9"/>
    <sheet name="Master" sheetId="2" state="hidden" r:id="rId10"/>
  </sheets>
  <definedNames>
    <definedName name="_2013plan" localSheetId="7">'2013'!$A$102:$A$160</definedName>
    <definedName name="_2013plan" localSheetId="8">Dug!$A$101:$A$159</definedName>
    <definedName name="_2014plan" localSheetId="5">'2014'!$A$101:$A$159</definedName>
    <definedName name="_2015plan" localSheetId="4">'2015'!$A$101:$A$158</definedName>
    <definedName name="_2015plan" localSheetId="3">'2016'!$A$101:$A$159</definedName>
  </definedNames>
  <calcPr calcId="152511" iterate="1" iterateDelta="0.1"/>
</workbook>
</file>

<file path=xl/calcChain.xml><?xml version="1.0" encoding="utf-8"?>
<calcChain xmlns="http://schemas.openxmlformats.org/spreadsheetml/2006/main">
  <c r="M30" i="10" l="1"/>
  <c r="B7" i="11"/>
  <c r="G91" i="2" l="1"/>
  <c r="K35" i="12" l="1"/>
  <c r="DX46" i="6" l="1"/>
  <c r="G143" i="2" l="1"/>
  <c r="CY46" i="6" l="1"/>
  <c r="J35" i="12"/>
  <c r="G40" i="12"/>
  <c r="H35" i="12"/>
  <c r="I35" i="12"/>
  <c r="G239" i="2"/>
  <c r="E248" i="2" s="1"/>
  <c r="G248" i="2" s="1"/>
  <c r="G147" i="12"/>
  <c r="O54" i="11"/>
  <c r="H54" i="11"/>
  <c r="DW398" i="6"/>
  <c r="DX398" i="6"/>
  <c r="DY398" i="6"/>
  <c r="DZ398" i="6"/>
  <c r="EA398" i="6"/>
  <c r="EB398" i="6"/>
  <c r="EC398" i="6"/>
  <c r="ED398" i="6"/>
  <c r="EE398" i="6"/>
  <c r="EF398" i="6"/>
  <c r="EG398" i="6"/>
  <c r="DV398" i="6"/>
  <c r="EH391" i="6"/>
  <c r="A153" i="12"/>
  <c r="DW276" i="6"/>
  <c r="DW275" i="6" s="1"/>
  <c r="DX276" i="6"/>
  <c r="DX275" i="6"/>
  <c r="DY276" i="6"/>
  <c r="DY275" i="6" s="1"/>
  <c r="DZ276" i="6"/>
  <c r="DZ275" i="6"/>
  <c r="EA276" i="6"/>
  <c r="EA275" i="6" s="1"/>
  <c r="EB276" i="6"/>
  <c r="EB275" i="6"/>
  <c r="EC276" i="6"/>
  <c r="EC275" i="6" s="1"/>
  <c r="ED276" i="6"/>
  <c r="ED275" i="6"/>
  <c r="EE276" i="6"/>
  <c r="EE275" i="6" s="1"/>
  <c r="EF276" i="6"/>
  <c r="EF275" i="6"/>
  <c r="EG276" i="6"/>
  <c r="EG275" i="6" s="1"/>
  <c r="DV276" i="6"/>
  <c r="DV275" i="6"/>
  <c r="DW272" i="6"/>
  <c r="DX272" i="6"/>
  <c r="DY272" i="6"/>
  <c r="DZ272" i="6"/>
  <c r="EA272" i="6"/>
  <c r="EB272" i="6"/>
  <c r="EC272" i="6"/>
  <c r="ED272" i="6"/>
  <c r="EE272" i="6"/>
  <c r="EF272" i="6"/>
  <c r="EG272" i="6"/>
  <c r="EH226" i="6"/>
  <c r="EH227" i="6"/>
  <c r="EH228" i="6"/>
  <c r="EH229" i="6"/>
  <c r="EH230" i="6"/>
  <c r="EH231" i="6"/>
  <c r="EH233" i="6"/>
  <c r="EH235" i="6"/>
  <c r="EH236" i="6"/>
  <c r="EH237" i="6"/>
  <c r="EH238" i="6"/>
  <c r="EH240" i="6"/>
  <c r="EH241" i="6"/>
  <c r="EH242" i="6"/>
  <c r="EH243" i="6"/>
  <c r="EH244" i="6"/>
  <c r="EH245" i="6"/>
  <c r="EH247" i="6"/>
  <c r="EH248" i="6"/>
  <c r="EH249" i="6"/>
  <c r="EH250" i="6"/>
  <c r="EH251" i="6"/>
  <c r="EH252" i="6"/>
  <c r="EH253" i="6"/>
  <c r="EH254" i="6"/>
  <c r="EH255" i="6"/>
  <c r="EH257" i="6"/>
  <c r="EH258" i="6"/>
  <c r="EH259" i="6"/>
  <c r="EH260" i="6"/>
  <c r="EH261" i="6"/>
  <c r="EH262" i="6"/>
  <c r="EH263" i="6"/>
  <c r="EH264" i="6"/>
  <c r="EH265" i="6"/>
  <c r="EH266" i="6"/>
  <c r="EH267" i="6"/>
  <c r="EH268" i="6"/>
  <c r="EH269" i="6"/>
  <c r="EH270" i="6"/>
  <c r="EH271" i="6"/>
  <c r="EH273" i="6"/>
  <c r="EH274" i="6"/>
  <c r="EH277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EH307" i="6"/>
  <c r="EH308" i="6"/>
  <c r="EH309" i="6"/>
  <c r="EH310" i="6"/>
  <c r="EH311" i="6"/>
  <c r="EH312" i="6"/>
  <c r="EH313" i="6"/>
  <c r="EH314" i="6"/>
  <c r="EH315" i="6"/>
  <c r="EH316" i="6"/>
  <c r="EH317" i="6"/>
  <c r="EH318" i="6"/>
  <c r="EH319" i="6"/>
  <c r="EH320" i="6"/>
  <c r="EH321" i="6"/>
  <c r="EH322" i="6"/>
  <c r="EH323" i="6"/>
  <c r="EH324" i="6"/>
  <c r="EH325" i="6"/>
  <c r="EH326" i="6"/>
  <c r="EH327" i="6"/>
  <c r="EH328" i="6"/>
  <c r="EH329" i="6"/>
  <c r="EH330" i="6"/>
  <c r="EH331" i="6"/>
  <c r="EH332" i="6"/>
  <c r="EH333" i="6"/>
  <c r="EH334" i="6"/>
  <c r="EH335" i="6"/>
  <c r="EH336" i="6"/>
  <c r="EH337" i="6"/>
  <c r="EH338" i="6"/>
  <c r="EH339" i="6"/>
  <c r="EH340" i="6"/>
  <c r="EH341" i="6"/>
  <c r="EH342" i="6"/>
  <c r="EH343" i="6"/>
  <c r="EH344" i="6"/>
  <c r="EH345" i="6"/>
  <c r="EH346" i="6"/>
  <c r="EH347" i="6"/>
  <c r="EH348" i="6"/>
  <c r="EH349" i="6"/>
  <c r="EH350" i="6"/>
  <c r="EH351" i="6"/>
  <c r="EH352" i="6"/>
  <c r="EH353" i="6"/>
  <c r="EH354" i="6"/>
  <c r="EH355" i="6"/>
  <c r="EH356" i="6"/>
  <c r="EH357" i="6"/>
  <c r="EH358" i="6"/>
  <c r="EH359" i="6"/>
  <c r="EH360" i="6"/>
  <c r="EH361" i="6"/>
  <c r="EH362" i="6"/>
  <c r="EH363" i="6"/>
  <c r="EH364" i="6"/>
  <c r="EH365" i="6"/>
  <c r="EH366" i="6"/>
  <c r="EH367" i="6"/>
  <c r="EH368" i="6"/>
  <c r="EH369" i="6"/>
  <c r="EH370" i="6"/>
  <c r="EH371" i="6"/>
  <c r="EH372" i="6"/>
  <c r="EH373" i="6"/>
  <c r="EH374" i="6"/>
  <c r="EH375" i="6"/>
  <c r="EH376" i="6"/>
  <c r="EH377" i="6"/>
  <c r="EH378" i="6"/>
  <c r="EH379" i="6"/>
  <c r="EH380" i="6"/>
  <c r="EH381" i="6"/>
  <c r="EH382" i="6"/>
  <c r="EH383" i="6"/>
  <c r="EH384" i="6"/>
  <c r="EH385" i="6"/>
  <c r="EH386" i="6"/>
  <c r="EH387" i="6"/>
  <c r="EH388" i="6"/>
  <c r="EH389" i="6"/>
  <c r="EH390" i="6"/>
  <c r="EH393" i="6"/>
  <c r="EH394" i="6"/>
  <c r="EH395" i="6"/>
  <c r="EH396" i="6"/>
  <c r="EH397" i="6"/>
  <c r="EH399" i="6"/>
  <c r="EH400" i="6"/>
  <c r="EH401" i="6"/>
  <c r="EH402" i="6"/>
  <c r="EH403" i="6"/>
  <c r="EH404" i="6"/>
  <c r="EH405" i="6"/>
  <c r="EH406" i="6"/>
  <c r="EH407" i="6"/>
  <c r="EH408" i="6"/>
  <c r="EH409" i="6"/>
  <c r="EH410" i="6"/>
  <c r="EH411" i="6"/>
  <c r="DV272" i="6"/>
  <c r="DW256" i="6"/>
  <c r="DX256" i="6"/>
  <c r="DY256" i="6"/>
  <c r="DZ256" i="6"/>
  <c r="EA256" i="6"/>
  <c r="EB256" i="6"/>
  <c r="EC256" i="6"/>
  <c r="ED256" i="6"/>
  <c r="EE256" i="6"/>
  <c r="EF256" i="6"/>
  <c r="EG256" i="6"/>
  <c r="DV256" i="6"/>
  <c r="DW246" i="6"/>
  <c r="DX246" i="6"/>
  <c r="DY246" i="6"/>
  <c r="DZ246" i="6"/>
  <c r="EA246" i="6"/>
  <c r="EB246" i="6"/>
  <c r="EC246" i="6"/>
  <c r="ED246" i="6"/>
  <c r="EE246" i="6"/>
  <c r="EF246" i="6"/>
  <c r="EG246" i="6"/>
  <c r="DV246" i="6"/>
  <c r="DW239" i="6"/>
  <c r="DX239" i="6"/>
  <c r="DY239" i="6"/>
  <c r="DZ239" i="6"/>
  <c r="EA239" i="6"/>
  <c r="EB239" i="6"/>
  <c r="EC239" i="6"/>
  <c r="ED239" i="6"/>
  <c r="EE239" i="6"/>
  <c r="EF239" i="6"/>
  <c r="EG239" i="6"/>
  <c r="DV239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5" i="6"/>
  <c r="DX225" i="6"/>
  <c r="DX224" i="6" s="1"/>
  <c r="DX223" i="6" s="1"/>
  <c r="DY225" i="6"/>
  <c r="DZ225" i="6"/>
  <c r="EA225" i="6"/>
  <c r="EB225" i="6"/>
  <c r="EC225" i="6"/>
  <c r="ED225" i="6"/>
  <c r="EE225" i="6"/>
  <c r="EF225" i="6"/>
  <c r="EG225" i="6"/>
  <c r="DV225" i="6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B148" i="12" s="1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B107" i="12" s="1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L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O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M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R19" i="12"/>
  <c r="Q19" i="12"/>
  <c r="P19" i="12"/>
  <c r="O19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6" i="6"/>
  <c r="DU246" i="6"/>
  <c r="DR246" i="6"/>
  <c r="DT246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6" i="2"/>
  <c r="G274" i="2"/>
  <c r="G272" i="2"/>
  <c r="G266" i="2"/>
  <c r="D19" i="1" s="1"/>
  <c r="G263" i="2"/>
  <c r="G262" i="2"/>
  <c r="G257" i="2"/>
  <c r="G255" i="2"/>
  <c r="G253" i="2"/>
  <c r="G252" i="2"/>
  <c r="G247" i="2"/>
  <c r="B101" i="12"/>
  <c r="G246" i="2"/>
  <c r="B7" i="12" s="1"/>
  <c r="G243" i="2"/>
  <c r="S7" i="12"/>
  <c r="S101" i="12"/>
  <c r="G237" i="2"/>
  <c r="R8" i="12" s="1"/>
  <c r="R102" i="12" s="1"/>
  <c r="G236" i="2"/>
  <c r="Q8" i="12"/>
  <c r="Q102" i="12" s="1"/>
  <c r="G235" i="2"/>
  <c r="P8" i="12" s="1"/>
  <c r="P102" i="12" s="1"/>
  <c r="G234" i="2"/>
  <c r="O8" i="12"/>
  <c r="O102" i="12" s="1"/>
  <c r="G233" i="2"/>
  <c r="N8" i="12"/>
  <c r="N102" i="12" s="1"/>
  <c r="G232" i="2"/>
  <c r="M8" i="12" s="1"/>
  <c r="M102" i="12" s="1"/>
  <c r="G231" i="2"/>
  <c r="L8" i="12"/>
  <c r="L102" i="12" s="1"/>
  <c r="G230" i="2"/>
  <c r="K8" i="12" s="1"/>
  <c r="K102" i="12" s="1"/>
  <c r="G229" i="2"/>
  <c r="J8" i="12"/>
  <c r="J102" i="12" s="1"/>
  <c r="G228" i="2"/>
  <c r="I8" i="12" s="1"/>
  <c r="I102" i="12" s="1"/>
  <c r="G227" i="2"/>
  <c r="H8" i="12"/>
  <c r="H102" i="12" s="1"/>
  <c r="G226" i="2"/>
  <c r="G8" i="12" s="1"/>
  <c r="G102" i="12" s="1"/>
  <c r="G225" i="2"/>
  <c r="G224" i="2"/>
  <c r="G222" i="2"/>
  <c r="B54" i="12"/>
  <c r="G220" i="2"/>
  <c r="B65" i="12" s="1"/>
  <c r="G219" i="2"/>
  <c r="G218" i="2"/>
  <c r="B61" i="12"/>
  <c r="G217" i="2"/>
  <c r="B60" i="12" s="1"/>
  <c r="G216" i="2"/>
  <c r="G215" i="2"/>
  <c r="B56" i="12" s="1"/>
  <c r="G214" i="2"/>
  <c r="B55" i="12"/>
  <c r="G212" i="2"/>
  <c r="G211" i="2"/>
  <c r="G210" i="2"/>
  <c r="G209" i="2"/>
  <c r="B51" i="12"/>
  <c r="G208" i="2"/>
  <c r="B153" i="12" s="1"/>
  <c r="G207" i="2"/>
  <c r="G206" i="2"/>
  <c r="G205" i="2"/>
  <c r="B52" i="12" s="1"/>
  <c r="G204" i="2"/>
  <c r="B59" i="12"/>
  <c r="G203" i="2"/>
  <c r="B58" i="12" s="1"/>
  <c r="G202" i="2"/>
  <c r="G201" i="2"/>
  <c r="B57" i="12" s="1"/>
  <c r="G200" i="2"/>
  <c r="G199" i="2"/>
  <c r="G198" i="2"/>
  <c r="G197" i="2"/>
  <c r="G196" i="2"/>
  <c r="G195" i="2"/>
  <c r="B50" i="12"/>
  <c r="G194" i="2"/>
  <c r="G193" i="2"/>
  <c r="G192" i="2"/>
  <c r="G191" i="2"/>
  <c r="G190" i="2"/>
  <c r="G189" i="2"/>
  <c r="G188" i="2"/>
  <c r="G187" i="2"/>
  <c r="G186" i="2"/>
  <c r="G185" i="2"/>
  <c r="G184" i="2"/>
  <c r="G183" i="2"/>
  <c r="B41" i="12" s="1"/>
  <c r="G182" i="2"/>
  <c r="B49" i="1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B48" i="12" s="1"/>
  <c r="G163" i="2"/>
  <c r="G162" i="2"/>
  <c r="G161" i="2"/>
  <c r="G160" i="2"/>
  <c r="B47" i="12"/>
  <c r="G159" i="2"/>
  <c r="G158" i="2"/>
  <c r="B46" i="12" s="1"/>
  <c r="G157" i="2"/>
  <c r="G156" i="2"/>
  <c r="G155" i="2"/>
  <c r="G154" i="2"/>
  <c r="G153" i="2"/>
  <c r="G152" i="2"/>
  <c r="G151" i="2"/>
  <c r="G150" i="2"/>
  <c r="B45" i="12"/>
  <c r="G149" i="2"/>
  <c r="G148" i="2"/>
  <c r="G147" i="2"/>
  <c r="G146" i="2"/>
  <c r="G145" i="2"/>
  <c r="G144" i="2"/>
  <c r="B44" i="12" s="1"/>
  <c r="G142" i="2"/>
  <c r="G141" i="2"/>
  <c r="G140" i="2"/>
  <c r="G139" i="2"/>
  <c r="G138" i="2"/>
  <c r="G137" i="2"/>
  <c r="G136" i="2"/>
  <c r="G135" i="2"/>
  <c r="B43" i="12"/>
  <c r="G134" i="2"/>
  <c r="B42" i="12" s="1"/>
  <c r="G133" i="2"/>
  <c r="G132" i="2"/>
  <c r="G131" i="2"/>
  <c r="G130" i="2"/>
  <c r="G129" i="2"/>
  <c r="G128" i="2"/>
  <c r="G127" i="2"/>
  <c r="G126" i="2"/>
  <c r="G125" i="2"/>
  <c r="G124" i="2"/>
  <c r="B40" i="12"/>
  <c r="G123" i="2"/>
  <c r="G122" i="2"/>
  <c r="G121" i="2"/>
  <c r="G120" i="2"/>
  <c r="B39" i="12" s="1"/>
  <c r="G119" i="2"/>
  <c r="G118" i="2"/>
  <c r="G117" i="2"/>
  <c r="G116" i="2"/>
  <c r="B38" i="12" s="1"/>
  <c r="G115" i="2"/>
  <c r="G114" i="2"/>
  <c r="G113" i="2"/>
  <c r="B37" i="12" s="1"/>
  <c r="G112" i="2"/>
  <c r="G111" i="2"/>
  <c r="G110" i="2"/>
  <c r="G109" i="2"/>
  <c r="B36" i="12"/>
  <c r="G108" i="2"/>
  <c r="G107" i="2"/>
  <c r="G106" i="2"/>
  <c r="G105" i="2"/>
  <c r="G104" i="2"/>
  <c r="G103" i="2"/>
  <c r="G102" i="2"/>
  <c r="G101" i="2"/>
  <c r="G100" i="2"/>
  <c r="G99" i="2"/>
  <c r="B35" i="12" s="1"/>
  <c r="G98" i="2"/>
  <c r="G97" i="2"/>
  <c r="G96" i="2"/>
  <c r="G95" i="2"/>
  <c r="G94" i="2"/>
  <c r="G93" i="2"/>
  <c r="G92" i="2"/>
  <c r="B34" i="12" s="1"/>
  <c r="G90" i="2"/>
  <c r="G89" i="2"/>
  <c r="G88" i="2"/>
  <c r="G87" i="2"/>
  <c r="G86" i="2"/>
  <c r="G85" i="2"/>
  <c r="G84" i="2"/>
  <c r="G83" i="2"/>
  <c r="B33" i="12"/>
  <c r="G82" i="2"/>
  <c r="G81" i="2"/>
  <c r="G80" i="2"/>
  <c r="G79" i="2"/>
  <c r="G78" i="2"/>
  <c r="G77" i="2"/>
  <c r="B32" i="12" s="1"/>
  <c r="G76" i="2"/>
  <c r="B30" i="12"/>
  <c r="G75" i="2"/>
  <c r="B31" i="12" s="1"/>
  <c r="G74" i="2"/>
  <c r="B29" i="12"/>
  <c r="G73" i="2"/>
  <c r="B63" i="12" s="1"/>
  <c r="G72" i="2"/>
  <c r="B62" i="12"/>
  <c r="G71" i="2"/>
  <c r="G70" i="2"/>
  <c r="G69" i="2"/>
  <c r="G68" i="2"/>
  <c r="G67" i="2"/>
  <c r="B28" i="12" s="1"/>
  <c r="G66" i="2"/>
  <c r="G65" i="2"/>
  <c r="G64" i="2"/>
  <c r="B27" i="12" s="1"/>
  <c r="G63" i="2"/>
  <c r="G62" i="2"/>
  <c r="G61" i="2"/>
  <c r="B64" i="12" s="1"/>
  <c r="G60" i="2"/>
  <c r="G59" i="2"/>
  <c r="G58" i="2"/>
  <c r="G57" i="2"/>
  <c r="G56" i="2"/>
  <c r="G55" i="2"/>
  <c r="B26" i="12" s="1"/>
  <c r="G54" i="2"/>
  <c r="G53" i="2"/>
  <c r="G52" i="2"/>
  <c r="G51" i="2"/>
  <c r="G50" i="2"/>
  <c r="G49" i="2"/>
  <c r="G48" i="2"/>
  <c r="G47" i="2"/>
  <c r="G46" i="2"/>
  <c r="G45" i="2"/>
  <c r="B25" i="12"/>
  <c r="G44" i="2"/>
  <c r="G43" i="2"/>
  <c r="G42" i="2"/>
  <c r="G41" i="2"/>
  <c r="G40" i="2"/>
  <c r="G39" i="2"/>
  <c r="G38" i="2"/>
  <c r="B24" i="12"/>
  <c r="G37" i="2"/>
  <c r="B23" i="12" s="1"/>
  <c r="G36" i="2"/>
  <c r="B22" i="12"/>
  <c r="G35" i="2"/>
  <c r="B21" i="12" s="1"/>
  <c r="G34" i="2"/>
  <c r="B20" i="12"/>
  <c r="G33" i="2"/>
  <c r="B19" i="12" s="1"/>
  <c r="G32" i="2"/>
  <c r="B18" i="12" s="1"/>
  <c r="G30" i="2"/>
  <c r="B17" i="12"/>
  <c r="G29" i="2"/>
  <c r="B16" i="12" s="1"/>
  <c r="G28" i="2"/>
  <c r="B15" i="12"/>
  <c r="G27" i="2"/>
  <c r="B14" i="12" s="1"/>
  <c r="G26" i="2"/>
  <c r="B13" i="12"/>
  <c r="G25" i="2"/>
  <c r="B12" i="12" s="1"/>
  <c r="G24" i="2"/>
  <c r="B11" i="12"/>
  <c r="G23" i="2"/>
  <c r="G22" i="2"/>
  <c r="B10" i="1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E4" i="12" s="1"/>
  <c r="G7" i="2"/>
  <c r="E3" i="12"/>
  <c r="G6" i="2"/>
  <c r="E2" i="12" s="1"/>
  <c r="G5" i="2"/>
  <c r="G3" i="2"/>
  <c r="D409" i="6"/>
  <c r="D408" i="6"/>
  <c r="D407" i="6"/>
  <c r="DU406" i="6"/>
  <c r="DT406" i="6"/>
  <c r="DS406" i="6"/>
  <c r="DR406" i="6"/>
  <c r="DQ406" i="6"/>
  <c r="DP406" i="6"/>
  <c r="DO406" i="6"/>
  <c r="DN406" i="6"/>
  <c r="DM406" i="6"/>
  <c r="DL406" i="6"/>
  <c r="DK406" i="6"/>
  <c r="DJ406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D406" i="6"/>
  <c r="D405" i="6"/>
  <c r="D404" i="6"/>
  <c r="D403" i="6"/>
  <c r="DU402" i="6"/>
  <c r="DT402" i="6"/>
  <c r="DS402" i="6"/>
  <c r="DR402" i="6"/>
  <c r="DQ402" i="6"/>
  <c r="DP402" i="6"/>
  <c r="DO402" i="6"/>
  <c r="DN402" i="6"/>
  <c r="DM402" i="6"/>
  <c r="DL402" i="6"/>
  <c r="DK402" i="6"/>
  <c r="DJ402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CW402" i="6"/>
  <c r="CV402" i="6"/>
  <c r="CU402" i="6"/>
  <c r="CT402" i="6"/>
  <c r="CS402" i="6"/>
  <c r="CS399" i="6"/>
  <c r="CR402" i="6"/>
  <c r="CQ402" i="6"/>
  <c r="CP402" i="6"/>
  <c r="CO402" i="6"/>
  <c r="CO398" i="6" s="1"/>
  <c r="CO399" i="6"/>
  <c r="CN402" i="6"/>
  <c r="CM402" i="6"/>
  <c r="CL402" i="6"/>
  <c r="D402" i="6"/>
  <c r="D401" i="6"/>
  <c r="D400" i="6"/>
  <c r="DU399" i="6"/>
  <c r="DT399" i="6"/>
  <c r="DS399" i="6"/>
  <c r="DR399" i="6"/>
  <c r="DQ399" i="6"/>
  <c r="DP399" i="6"/>
  <c r="DO399" i="6"/>
  <c r="DN399" i="6"/>
  <c r="DM399" i="6"/>
  <c r="DL399" i="6"/>
  <c r="DK399" i="6"/>
  <c r="DJ399" i="6"/>
  <c r="DI399" i="6"/>
  <c r="DH399" i="6"/>
  <c r="DG399" i="6"/>
  <c r="DF399" i="6"/>
  <c r="DE399" i="6"/>
  <c r="DD399" i="6"/>
  <c r="DC399" i="6"/>
  <c r="DB399" i="6"/>
  <c r="DA399" i="6"/>
  <c r="CZ399" i="6"/>
  <c r="CY399" i="6"/>
  <c r="CX399" i="6"/>
  <c r="CW399" i="6"/>
  <c r="CV399" i="6"/>
  <c r="CU399" i="6"/>
  <c r="CT399" i="6"/>
  <c r="CR399" i="6"/>
  <c r="CQ399" i="6"/>
  <c r="CP399" i="6"/>
  <c r="CN399" i="6"/>
  <c r="CM399" i="6"/>
  <c r="CM398" i="6" s="1"/>
  <c r="CL399" i="6"/>
  <c r="D399" i="6"/>
  <c r="D398" i="6"/>
  <c r="D397" i="6"/>
  <c r="D396" i="6"/>
  <c r="D395" i="6"/>
  <c r="D394" i="6"/>
  <c r="D393" i="6"/>
  <c r="DU392" i="6"/>
  <c r="DU391" i="6"/>
  <c r="DT392" i="6"/>
  <c r="DT391" i="6" s="1"/>
  <c r="DS392" i="6"/>
  <c r="DS391" i="6"/>
  <c r="DR392" i="6"/>
  <c r="DR391" i="6" s="1"/>
  <c r="DQ392" i="6"/>
  <c r="DQ391" i="6" s="1"/>
  <c r="DP392" i="6"/>
  <c r="DP391" i="6" s="1"/>
  <c r="DO392" i="6"/>
  <c r="DO391" i="6" s="1"/>
  <c r="DN392" i="6"/>
  <c r="DN391" i="6" s="1"/>
  <c r="DM392" i="6"/>
  <c r="DM391" i="6"/>
  <c r="DL392" i="6"/>
  <c r="DL391" i="6" s="1"/>
  <c r="DK392" i="6"/>
  <c r="DK391" i="6"/>
  <c r="DJ392" i="6"/>
  <c r="DJ391" i="6" s="1"/>
  <c r="DI392" i="6"/>
  <c r="DI391" i="6" s="1"/>
  <c r="DH392" i="6"/>
  <c r="DH391" i="6" s="1"/>
  <c r="DG392" i="6"/>
  <c r="DG391" i="6" s="1"/>
  <c r="DF392" i="6"/>
  <c r="DF391" i="6" s="1"/>
  <c r="DE392" i="6"/>
  <c r="DE391" i="6"/>
  <c r="DD392" i="6"/>
  <c r="DD391" i="6" s="1"/>
  <c r="DC392" i="6"/>
  <c r="DC391" i="6"/>
  <c r="DB392" i="6"/>
  <c r="DB391" i="6" s="1"/>
  <c r="DA392" i="6"/>
  <c r="DA391" i="6" s="1"/>
  <c r="CZ392" i="6"/>
  <c r="CZ391" i="6" s="1"/>
  <c r="CY392" i="6"/>
  <c r="CY391" i="6" s="1"/>
  <c r="CX392" i="6"/>
  <c r="CX391" i="6" s="1"/>
  <c r="CW392" i="6"/>
  <c r="CW391" i="6"/>
  <c r="CV392" i="6"/>
  <c r="CV391" i="6" s="1"/>
  <c r="CU392" i="6"/>
  <c r="CU391" i="6"/>
  <c r="CT392" i="6"/>
  <c r="CT391" i="6" s="1"/>
  <c r="CS392" i="6"/>
  <c r="CS391" i="6" s="1"/>
  <c r="CR392" i="6"/>
  <c r="CR391" i="6" s="1"/>
  <c r="CQ392" i="6"/>
  <c r="CQ391" i="6" s="1"/>
  <c r="CP392" i="6"/>
  <c r="CP391" i="6" s="1"/>
  <c r="CO392" i="6"/>
  <c r="CO391" i="6" s="1"/>
  <c r="CN392" i="6"/>
  <c r="CN391" i="6" s="1"/>
  <c r="CM392" i="6"/>
  <c r="CM391" i="6"/>
  <c r="CL392" i="6"/>
  <c r="CL391" i="6" s="1"/>
  <c r="D392" i="6"/>
  <c r="D391" i="6"/>
  <c r="D390" i="6"/>
  <c r="D389" i="6"/>
  <c r="D388" i="6"/>
  <c r="D387" i="6"/>
  <c r="D386" i="6"/>
  <c r="D385" i="6"/>
  <c r="D384" i="6"/>
  <c r="D383" i="6"/>
  <c r="D382" i="6"/>
  <c r="DU381" i="6"/>
  <c r="DT381" i="6"/>
  <c r="DS381" i="6"/>
  <c r="DR381" i="6"/>
  <c r="DQ381" i="6"/>
  <c r="DP381" i="6"/>
  <c r="DO381" i="6"/>
  <c r="DN381" i="6"/>
  <c r="DM381" i="6"/>
  <c r="DL381" i="6"/>
  <c r="DK381" i="6"/>
  <c r="DJ381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W381" i="6"/>
  <c r="CV381" i="6"/>
  <c r="CU381" i="6"/>
  <c r="CT381" i="6"/>
  <c r="CS381" i="6"/>
  <c r="CR381" i="6"/>
  <c r="CQ381" i="6"/>
  <c r="CP381" i="6"/>
  <c r="CO381" i="6"/>
  <c r="CN381" i="6"/>
  <c r="CM381" i="6"/>
  <c r="CL381" i="6"/>
  <c r="D381" i="6"/>
  <c r="D380" i="6"/>
  <c r="D379" i="6"/>
  <c r="D378" i="6"/>
  <c r="D377" i="6"/>
  <c r="D376" i="6"/>
  <c r="D375" i="6"/>
  <c r="D374" i="6"/>
  <c r="DU373" i="6"/>
  <c r="DT373" i="6"/>
  <c r="DS373" i="6"/>
  <c r="DS363" i="6"/>
  <c r="DS362" i="6" s="1"/>
  <c r="DR373" i="6"/>
  <c r="DQ373" i="6"/>
  <c r="DP373" i="6"/>
  <c r="DO373" i="6"/>
  <c r="DN373" i="6"/>
  <c r="DN362" i="6" s="1"/>
  <c r="DM373" i="6"/>
  <c r="DL373" i="6"/>
  <c r="DK373" i="6"/>
  <c r="DJ373" i="6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CX362" i="6" s="1"/>
  <c r="CW373" i="6"/>
  <c r="CV373" i="6"/>
  <c r="CU373" i="6"/>
  <c r="CT373" i="6"/>
  <c r="CS373" i="6"/>
  <c r="CR373" i="6"/>
  <c r="CQ373" i="6"/>
  <c r="CP373" i="6"/>
  <c r="CO373" i="6"/>
  <c r="CN373" i="6"/>
  <c r="CM373" i="6"/>
  <c r="CL373" i="6"/>
  <c r="D373" i="6"/>
  <c r="D372" i="6"/>
  <c r="D371" i="6"/>
  <c r="D370" i="6"/>
  <c r="D369" i="6"/>
  <c r="D368" i="6"/>
  <c r="D367" i="6"/>
  <c r="D366" i="6"/>
  <c r="D365" i="6"/>
  <c r="D364" i="6"/>
  <c r="DU363" i="6"/>
  <c r="DT363" i="6"/>
  <c r="DR363" i="6"/>
  <c r="DQ363" i="6"/>
  <c r="DP363" i="6"/>
  <c r="DO363" i="6"/>
  <c r="DN363" i="6"/>
  <c r="DM363" i="6"/>
  <c r="DL363" i="6"/>
  <c r="DK363" i="6"/>
  <c r="DJ363" i="6"/>
  <c r="DI363" i="6"/>
  <c r="DH363" i="6"/>
  <c r="DG363" i="6"/>
  <c r="DF363" i="6"/>
  <c r="DE363" i="6"/>
  <c r="DD363" i="6"/>
  <c r="DC363" i="6"/>
  <c r="DB363" i="6"/>
  <c r="DA363" i="6"/>
  <c r="DA362" i="6" s="1"/>
  <c r="CZ363" i="6"/>
  <c r="CY363" i="6"/>
  <c r="CX363" i="6"/>
  <c r="CW363" i="6"/>
  <c r="CV363" i="6"/>
  <c r="CU363" i="6"/>
  <c r="CT363" i="6"/>
  <c r="CS363" i="6"/>
  <c r="CR363" i="6"/>
  <c r="CQ363" i="6"/>
  <c r="CP363" i="6"/>
  <c r="CO363" i="6"/>
  <c r="CN363" i="6"/>
  <c r="CM363" i="6"/>
  <c r="CL363" i="6"/>
  <c r="D363" i="6"/>
  <c r="D362" i="6"/>
  <c r="D361" i="6"/>
  <c r="D360" i="6"/>
  <c r="D359" i="6"/>
  <c r="DU358" i="6"/>
  <c r="DT358" i="6"/>
  <c r="DS358" i="6"/>
  <c r="DR358" i="6"/>
  <c r="DQ358" i="6"/>
  <c r="DP358" i="6"/>
  <c r="DO358" i="6"/>
  <c r="DN358" i="6"/>
  <c r="DM358" i="6"/>
  <c r="DL358" i="6"/>
  <c r="DL333" i="6" s="1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U356" i="6"/>
  <c r="DT356" i="6"/>
  <c r="DS356" i="6"/>
  <c r="DR356" i="6"/>
  <c r="DQ356" i="6"/>
  <c r="DP356" i="6"/>
  <c r="DO356" i="6"/>
  <c r="DN356" i="6"/>
  <c r="DM356" i="6"/>
  <c r="DL356" i="6"/>
  <c r="DK356" i="6"/>
  <c r="DJ356" i="6"/>
  <c r="DI356" i="6"/>
  <c r="DH356" i="6"/>
  <c r="DG356" i="6"/>
  <c r="DF356" i="6"/>
  <c r="DE356" i="6"/>
  <c r="DD356" i="6"/>
  <c r="DC356" i="6"/>
  <c r="DB356" i="6"/>
  <c r="DB333" i="6" s="1"/>
  <c r="DA356" i="6"/>
  <c r="CZ356" i="6"/>
  <c r="CY356" i="6"/>
  <c r="CX356" i="6"/>
  <c r="CW356" i="6"/>
  <c r="CV356" i="6"/>
  <c r="CU356" i="6"/>
  <c r="CT356" i="6"/>
  <c r="CS356" i="6"/>
  <c r="CR356" i="6"/>
  <c r="CQ356" i="6"/>
  <c r="CP356" i="6"/>
  <c r="CO356" i="6"/>
  <c r="CN356" i="6"/>
  <c r="CM356" i="6"/>
  <c r="CL356" i="6"/>
  <c r="D356" i="6"/>
  <c r="D355" i="6"/>
  <c r="D354" i="6"/>
  <c r="D353" i="6"/>
  <c r="D352" i="6"/>
  <c r="D351" i="6"/>
  <c r="D350" i="6"/>
  <c r="D349" i="6"/>
  <c r="DU348" i="6"/>
  <c r="DT348" i="6"/>
  <c r="DS348" i="6"/>
  <c r="DR348" i="6"/>
  <c r="DQ348" i="6"/>
  <c r="DP348" i="6"/>
  <c r="DO348" i="6"/>
  <c r="DN348" i="6"/>
  <c r="DM348" i="6"/>
  <c r="DL348" i="6"/>
  <c r="DK348" i="6"/>
  <c r="DJ348" i="6"/>
  <c r="DI348" i="6"/>
  <c r="DH348" i="6"/>
  <c r="DG348" i="6"/>
  <c r="DF348" i="6"/>
  <c r="DE348" i="6"/>
  <c r="DD348" i="6"/>
  <c r="DC348" i="6"/>
  <c r="DC334" i="6"/>
  <c r="DC342" i="6"/>
  <c r="DB348" i="6"/>
  <c r="DA348" i="6"/>
  <c r="CZ348" i="6"/>
  <c r="CY348" i="6"/>
  <c r="CX348" i="6"/>
  <c r="CW348" i="6"/>
  <c r="CV348" i="6"/>
  <c r="CU348" i="6"/>
  <c r="CT348" i="6"/>
  <c r="CS348" i="6"/>
  <c r="CR348" i="6"/>
  <c r="CQ348" i="6"/>
  <c r="CP348" i="6"/>
  <c r="CO348" i="6"/>
  <c r="CN348" i="6"/>
  <c r="CM348" i="6"/>
  <c r="CL348" i="6"/>
  <c r="D348" i="6"/>
  <c r="D347" i="6"/>
  <c r="D346" i="6"/>
  <c r="D345" i="6"/>
  <c r="D344" i="6"/>
  <c r="D343" i="6"/>
  <c r="DU342" i="6"/>
  <c r="DT342" i="6"/>
  <c r="DS342" i="6"/>
  <c r="DR342" i="6"/>
  <c r="DR333" i="6" s="1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336" i="6"/>
  <c r="D335" i="6"/>
  <c r="DU334" i="6"/>
  <c r="DU333" i="6" s="1"/>
  <c r="DT334" i="6"/>
  <c r="DS334" i="6"/>
  <c r="DR334" i="6"/>
  <c r="DQ334" i="6"/>
  <c r="DP334" i="6"/>
  <c r="DO334" i="6"/>
  <c r="DN334" i="6"/>
  <c r="DM334" i="6"/>
  <c r="DL334" i="6"/>
  <c r="DK334" i="6"/>
  <c r="DJ334" i="6"/>
  <c r="DI334" i="6"/>
  <c r="DH334" i="6"/>
  <c r="DG334" i="6"/>
  <c r="DF334" i="6"/>
  <c r="DE334" i="6"/>
  <c r="DE333" i="6" s="1"/>
  <c r="DD334" i="6"/>
  <c r="DB334" i="6"/>
  <c r="DA334" i="6"/>
  <c r="CZ334" i="6"/>
  <c r="CY334" i="6"/>
  <c r="CX334" i="6"/>
  <c r="CW334" i="6"/>
  <c r="CV334" i="6"/>
  <c r="CU334" i="6"/>
  <c r="CT334" i="6"/>
  <c r="CS334" i="6"/>
  <c r="CR334" i="6"/>
  <c r="CR333" i="6" s="1"/>
  <c r="CQ334" i="6"/>
  <c r="CP334" i="6"/>
  <c r="CO334" i="6"/>
  <c r="CN334" i="6"/>
  <c r="CM334" i="6"/>
  <c r="CL334" i="6"/>
  <c r="D334" i="6"/>
  <c r="D333" i="6"/>
  <c r="D332" i="6"/>
  <c r="D331" i="6"/>
  <c r="D330" i="6"/>
  <c r="D329" i="6"/>
  <c r="D328" i="6"/>
  <c r="D327" i="6"/>
  <c r="D326" i="6"/>
  <c r="D325" i="6"/>
  <c r="D324" i="6"/>
  <c r="DU323" i="6"/>
  <c r="DT323" i="6"/>
  <c r="DS323" i="6"/>
  <c r="DR323" i="6"/>
  <c r="DQ323" i="6"/>
  <c r="DP323" i="6"/>
  <c r="DO323" i="6"/>
  <c r="DN323" i="6"/>
  <c r="DM323" i="6"/>
  <c r="DL323" i="6"/>
  <c r="DK323" i="6"/>
  <c r="DJ323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CW323" i="6"/>
  <c r="CV323" i="6"/>
  <c r="CU323" i="6"/>
  <c r="CT323" i="6"/>
  <c r="CS323" i="6"/>
  <c r="CR323" i="6"/>
  <c r="CQ323" i="6"/>
  <c r="CP323" i="6"/>
  <c r="CO323" i="6"/>
  <c r="CN323" i="6"/>
  <c r="CM323" i="6"/>
  <c r="CL323" i="6"/>
  <c r="D323" i="6"/>
  <c r="D322" i="6"/>
  <c r="D321" i="6"/>
  <c r="D320" i="6"/>
  <c r="DU319" i="6"/>
  <c r="DT319" i="6"/>
  <c r="DS319" i="6"/>
  <c r="DR319" i="6"/>
  <c r="DQ319" i="6"/>
  <c r="DP319" i="6"/>
  <c r="DO319" i="6"/>
  <c r="DN319" i="6"/>
  <c r="DM319" i="6"/>
  <c r="DL319" i="6"/>
  <c r="DK319" i="6"/>
  <c r="DJ319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CW319" i="6"/>
  <c r="CV319" i="6"/>
  <c r="CU319" i="6"/>
  <c r="CT319" i="6"/>
  <c r="CS319" i="6"/>
  <c r="CR319" i="6"/>
  <c r="CQ319" i="6"/>
  <c r="CP319" i="6"/>
  <c r="CO319" i="6"/>
  <c r="CN319" i="6"/>
  <c r="CM319" i="6"/>
  <c r="CL319" i="6"/>
  <c r="D319" i="6"/>
  <c r="D318" i="6"/>
  <c r="D317" i="6"/>
  <c r="D316" i="6"/>
  <c r="DU315" i="6"/>
  <c r="DT315" i="6"/>
  <c r="DS315" i="6"/>
  <c r="DR315" i="6"/>
  <c r="DQ315" i="6"/>
  <c r="DP315" i="6"/>
  <c r="DO315" i="6"/>
  <c r="DN315" i="6"/>
  <c r="DM315" i="6"/>
  <c r="DL315" i="6"/>
  <c r="DK315" i="6"/>
  <c r="DJ315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CW315" i="6"/>
  <c r="CV315" i="6"/>
  <c r="CU315" i="6"/>
  <c r="CT315" i="6"/>
  <c r="CS315" i="6"/>
  <c r="CR315" i="6"/>
  <c r="CQ315" i="6"/>
  <c r="CP315" i="6"/>
  <c r="CO315" i="6"/>
  <c r="CN315" i="6"/>
  <c r="CM315" i="6"/>
  <c r="CL315" i="6"/>
  <c r="D315" i="6"/>
  <c r="D314" i="6"/>
  <c r="D313" i="6"/>
  <c r="DU312" i="6"/>
  <c r="DT312" i="6"/>
  <c r="DS312" i="6"/>
  <c r="DR312" i="6"/>
  <c r="DQ312" i="6"/>
  <c r="DP312" i="6"/>
  <c r="DO312" i="6"/>
  <c r="DN312" i="6"/>
  <c r="DM312" i="6"/>
  <c r="DL312" i="6"/>
  <c r="DK312" i="6"/>
  <c r="DJ312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CW312" i="6"/>
  <c r="CV312" i="6"/>
  <c r="CU312" i="6"/>
  <c r="CT312" i="6"/>
  <c r="CS312" i="6"/>
  <c r="CR312" i="6"/>
  <c r="CQ312" i="6"/>
  <c r="CP312" i="6"/>
  <c r="CO312" i="6"/>
  <c r="CN312" i="6"/>
  <c r="CM312" i="6"/>
  <c r="CL312" i="6"/>
  <c r="D312" i="6"/>
  <c r="D311" i="6"/>
  <c r="D310" i="6"/>
  <c r="DI309" i="6"/>
  <c r="DI308" i="6" s="1"/>
  <c r="D309" i="6"/>
  <c r="DU308" i="6"/>
  <c r="DT308" i="6"/>
  <c r="DS308" i="6"/>
  <c r="DR308" i="6"/>
  <c r="DQ308" i="6"/>
  <c r="DP308" i="6"/>
  <c r="DO308" i="6"/>
  <c r="DN308" i="6"/>
  <c r="DM308" i="6"/>
  <c r="DL308" i="6"/>
  <c r="DK308" i="6"/>
  <c r="DJ308" i="6"/>
  <c r="DH308" i="6"/>
  <c r="DG308" i="6"/>
  <c r="DF308" i="6"/>
  <c r="DE308" i="6"/>
  <c r="DD308" i="6"/>
  <c r="DC308" i="6"/>
  <c r="DB308" i="6"/>
  <c r="DA308" i="6"/>
  <c r="CZ308" i="6"/>
  <c r="CY308" i="6"/>
  <c r="CX308" i="6"/>
  <c r="CW308" i="6"/>
  <c r="CV308" i="6"/>
  <c r="CU308" i="6"/>
  <c r="CT308" i="6"/>
  <c r="CS308" i="6"/>
  <c r="CR308" i="6"/>
  <c r="CQ308" i="6"/>
  <c r="CP308" i="6"/>
  <c r="CO308" i="6"/>
  <c r="CN308" i="6"/>
  <c r="CM308" i="6"/>
  <c r="CL308" i="6"/>
  <c r="D308" i="6"/>
  <c r="D307" i="6"/>
  <c r="D306" i="6"/>
  <c r="D305" i="6"/>
  <c r="D304" i="6"/>
  <c r="D303" i="6"/>
  <c r="D302" i="6"/>
  <c r="D301" i="6"/>
  <c r="D300" i="6"/>
  <c r="D299" i="6"/>
  <c r="DU298" i="6"/>
  <c r="DT298" i="6"/>
  <c r="DS298" i="6"/>
  <c r="DR298" i="6"/>
  <c r="DQ298" i="6"/>
  <c r="DP298" i="6"/>
  <c r="DO298" i="6"/>
  <c r="DN298" i="6"/>
  <c r="DM298" i="6"/>
  <c r="DL298" i="6"/>
  <c r="DK298" i="6"/>
  <c r="DJ29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CW298" i="6"/>
  <c r="CV298" i="6"/>
  <c r="CU298" i="6"/>
  <c r="CT298" i="6"/>
  <c r="CS298" i="6"/>
  <c r="CR298" i="6"/>
  <c r="CQ298" i="6"/>
  <c r="CP298" i="6"/>
  <c r="CO298" i="6"/>
  <c r="CN298" i="6"/>
  <c r="CM298" i="6"/>
  <c r="CL298" i="6"/>
  <c r="D298" i="6"/>
  <c r="D297" i="6"/>
  <c r="D296" i="6"/>
  <c r="D295" i="6"/>
  <c r="D294" i="6"/>
  <c r="D293" i="6"/>
  <c r="D292" i="6"/>
  <c r="DU291" i="6"/>
  <c r="DT291" i="6"/>
  <c r="DS291" i="6"/>
  <c r="DR291" i="6"/>
  <c r="DQ291" i="6"/>
  <c r="DP291" i="6"/>
  <c r="DO291" i="6"/>
  <c r="DN291" i="6"/>
  <c r="DM291" i="6"/>
  <c r="DL291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D291" i="6"/>
  <c r="D290" i="6"/>
  <c r="D289" i="6"/>
  <c r="D288" i="6"/>
  <c r="D287" i="6"/>
  <c r="D286" i="6"/>
  <c r="D285" i="6"/>
  <c r="D284" i="6"/>
  <c r="DU283" i="6"/>
  <c r="DT283" i="6"/>
  <c r="DS283" i="6"/>
  <c r="DR283" i="6"/>
  <c r="DQ283" i="6"/>
  <c r="DP283" i="6"/>
  <c r="DO283" i="6"/>
  <c r="DN283" i="6"/>
  <c r="DM283" i="6"/>
  <c r="DL283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U272" i="6"/>
  <c r="DU223" i="6"/>
  <c r="DT272" i="6"/>
  <c r="DT223" i="6" s="1"/>
  <c r="DS272" i="6"/>
  <c r="DS223" i="6" s="1"/>
  <c r="DR272" i="6"/>
  <c r="DR223" i="6" s="1"/>
  <c r="DQ272" i="6"/>
  <c r="DQ223" i="6"/>
  <c r="DP272" i="6"/>
  <c r="DP223" i="6" s="1"/>
  <c r="DO272" i="6"/>
  <c r="DO223" i="6"/>
  <c r="DN272" i="6"/>
  <c r="DN223" i="6" s="1"/>
  <c r="DM272" i="6"/>
  <c r="DM223" i="6" s="1"/>
  <c r="DL272" i="6"/>
  <c r="DL223" i="6" s="1"/>
  <c r="DK272" i="6"/>
  <c r="DK223" i="6" s="1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D256" i="6"/>
  <c r="D255" i="6"/>
  <c r="D254" i="6"/>
  <c r="D253" i="6"/>
  <c r="D252" i="6"/>
  <c r="D251" i="6"/>
  <c r="D250" i="6"/>
  <c r="D249" i="6"/>
  <c r="D248" i="6"/>
  <c r="D247" i="6"/>
  <c r="DQ246" i="6"/>
  <c r="DP246" i="6"/>
  <c r="DO246" i="6"/>
  <c r="DN246" i="6"/>
  <c r="DM246" i="6"/>
  <c r="DL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D246" i="6"/>
  <c r="D245" i="6"/>
  <c r="D244" i="6"/>
  <c r="D243" i="6"/>
  <c r="D242" i="6"/>
  <c r="D241" i="6"/>
  <c r="D240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1" i="6"/>
  <c r="D230" i="6"/>
  <c r="D229" i="6"/>
  <c r="D228" i="6"/>
  <c r="D227" i="6"/>
  <c r="D226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D225" i="6"/>
  <c r="D224" i="6"/>
  <c r="D223" i="6"/>
  <c r="A142" i="9"/>
  <c r="G100" i="9"/>
  <c r="DI23" i="6"/>
  <c r="DI30" i="6"/>
  <c r="DI40" i="6"/>
  <c r="DI49" i="6"/>
  <c r="DI52" i="6"/>
  <c r="DH23" i="6"/>
  <c r="DH30" i="6"/>
  <c r="DH40" i="6"/>
  <c r="DH49" i="6"/>
  <c r="DH52" i="6"/>
  <c r="DG23" i="6"/>
  <c r="DG30" i="6"/>
  <c r="DG40" i="6"/>
  <c r="DG49" i="6"/>
  <c r="DG52" i="6"/>
  <c r="DF23" i="6"/>
  <c r="DF30" i="6"/>
  <c r="DF40" i="6"/>
  <c r="DF49" i="6"/>
  <c r="DF52" i="6"/>
  <c r="DE23" i="6"/>
  <c r="DE30" i="6"/>
  <c r="DE40" i="6"/>
  <c r="DE49" i="6"/>
  <c r="DE52" i="6"/>
  <c r="DD23" i="6"/>
  <c r="DD30" i="6"/>
  <c r="DD40" i="6"/>
  <c r="DD49" i="6"/>
  <c r="DD52" i="6"/>
  <c r="DC23" i="6"/>
  <c r="DC30" i="6"/>
  <c r="DC40" i="6"/>
  <c r="DC49" i="6"/>
  <c r="DC52" i="6"/>
  <c r="DB23" i="6"/>
  <c r="DB30" i="6"/>
  <c r="DB40" i="6"/>
  <c r="DB49" i="6"/>
  <c r="DB52" i="6"/>
  <c r="DA23" i="6"/>
  <c r="DA30" i="6"/>
  <c r="DA40" i="6"/>
  <c r="DA49" i="6"/>
  <c r="DA52" i="6"/>
  <c r="CZ23" i="6"/>
  <c r="CZ30" i="6"/>
  <c r="CZ40" i="6"/>
  <c r="CZ49" i="6"/>
  <c r="CZ52" i="6"/>
  <c r="CY23" i="6"/>
  <c r="CY30" i="6"/>
  <c r="CY40" i="6"/>
  <c r="CY49" i="6"/>
  <c r="CY52" i="6"/>
  <c r="CX23" i="6"/>
  <c r="CX30" i="6"/>
  <c r="CX40" i="6"/>
  <c r="CX49" i="6"/>
  <c r="CX52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8" i="8"/>
  <c r="R18" i="8" s="1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8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8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N12" i="8" s="1"/>
  <c r="K13" i="8"/>
  <c r="N13" i="8" s="1"/>
  <c r="K14" i="8"/>
  <c r="N14" i="8" s="1"/>
  <c r="K15" i="8"/>
  <c r="N15" i="8" s="1"/>
  <c r="K16" i="8"/>
  <c r="N16" i="8" s="1"/>
  <c r="K17" i="8"/>
  <c r="N17" i="8" s="1"/>
  <c r="K18" i="8"/>
  <c r="N18" i="8" s="1"/>
  <c r="K19" i="8"/>
  <c r="N19" i="8" s="1"/>
  <c r="K20" i="8"/>
  <c r="N20" i="8" s="1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8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8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J14" i="8" s="1"/>
  <c r="G15" i="8"/>
  <c r="G16" i="8"/>
  <c r="J16" i="8" s="1"/>
  <c r="G17" i="8"/>
  <c r="G18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9" i="6"/>
  <c r="E198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DI46" i="6"/>
  <c r="DH46" i="6"/>
  <c r="DG46" i="6"/>
  <c r="DF46" i="6"/>
  <c r="DE46" i="6"/>
  <c r="DD46" i="6"/>
  <c r="DC46" i="6"/>
  <c r="DB46" i="6"/>
  <c r="DA46" i="6"/>
  <c r="CZ46" i="6"/>
  <c r="CX46" i="6"/>
  <c r="A106" i="9"/>
  <c r="A107" i="9"/>
  <c r="A108" i="9"/>
  <c r="A109" i="9"/>
  <c r="A110" i="9"/>
  <c r="B110" i="9" s="1"/>
  <c r="A111" i="9"/>
  <c r="A112" i="9"/>
  <c r="A113" i="9"/>
  <c r="A115" i="9"/>
  <c r="B115" i="9"/>
  <c r="A116" i="9"/>
  <c r="A117" i="9"/>
  <c r="A118" i="9"/>
  <c r="B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/>
  <c r="A154" i="9"/>
  <c r="A150" i="9"/>
  <c r="B150" i="9" s="1"/>
  <c r="A149" i="9"/>
  <c r="A148" i="9"/>
  <c r="B148" i="9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H107" i="8"/>
  <c r="G101" i="8"/>
  <c r="A108" i="8"/>
  <c r="A109" i="8"/>
  <c r="A110" i="8"/>
  <c r="S110" i="8" s="1"/>
  <c r="A111" i="8"/>
  <c r="A112" i="8"/>
  <c r="A113" i="8"/>
  <c r="A114" i="8"/>
  <c r="S114" i="8" s="1"/>
  <c r="S101" i="8"/>
  <c r="A116" i="8"/>
  <c r="A117" i="8"/>
  <c r="A118" i="8"/>
  <c r="A119" i="8"/>
  <c r="A120" i="8"/>
  <c r="A121" i="8"/>
  <c r="A122" i="8"/>
  <c r="B122" i="8"/>
  <c r="A123" i="8"/>
  <c r="B123" i="8"/>
  <c r="A124" i="8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/>
  <c r="A144" i="8"/>
  <c r="B144" i="8"/>
  <c r="A145" i="8"/>
  <c r="A146" i="8"/>
  <c r="B146" i="8" s="1"/>
  <c r="A147" i="8"/>
  <c r="A148" i="8"/>
  <c r="B148" i="8"/>
  <c r="A152" i="8"/>
  <c r="A153" i="8"/>
  <c r="A154" i="8"/>
  <c r="B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/>
  <c r="A126" i="8"/>
  <c r="A125" i="8"/>
  <c r="B125" i="8" s="1"/>
  <c r="B124" i="8"/>
  <c r="A115" i="8"/>
  <c r="A106" i="8"/>
  <c r="A105" i="8"/>
  <c r="B105" i="8"/>
  <c r="X103" i="8"/>
  <c r="U8" i="8"/>
  <c r="U103" i="8" s="1"/>
  <c r="T8" i="8"/>
  <c r="T103" i="8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L108" i="4" s="1"/>
  <c r="A108" i="4"/>
  <c r="B108" i="4" s="1"/>
  <c r="A109" i="4"/>
  <c r="P100" i="4"/>
  <c r="P113" i="4" s="1"/>
  <c r="A110" i="4"/>
  <c r="Q100" i="4"/>
  <c r="A111" i="4"/>
  <c r="N100" i="4"/>
  <c r="N142" i="4" s="1"/>
  <c r="A112" i="4"/>
  <c r="B112" i="4" s="1"/>
  <c r="A113" i="4"/>
  <c r="A115" i="4"/>
  <c r="M100" i="4"/>
  <c r="M113" i="4" s="1"/>
  <c r="A116" i="4"/>
  <c r="A117" i="4"/>
  <c r="A118" i="4"/>
  <c r="A119" i="4"/>
  <c r="Q119" i="4" s="1"/>
  <c r="A120" i="4"/>
  <c r="B120" i="4" s="1"/>
  <c r="A121" i="4"/>
  <c r="A122" i="4"/>
  <c r="B122" i="4"/>
  <c r="A123" i="4"/>
  <c r="A127" i="4"/>
  <c r="R100" i="4"/>
  <c r="A128" i="4"/>
  <c r="B128" i="4" s="1"/>
  <c r="A129" i="4"/>
  <c r="B129" i="4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/>
  <c r="A126" i="4"/>
  <c r="B126" i="4" s="1"/>
  <c r="A125" i="4"/>
  <c r="B125" i="4" s="1"/>
  <c r="A124" i="4"/>
  <c r="B124" i="4" s="1"/>
  <c r="A114" i="4"/>
  <c r="B114" i="4" s="1"/>
  <c r="A105" i="4"/>
  <c r="A104" i="4"/>
  <c r="B104" i="4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/>
  <c r="A108" i="10"/>
  <c r="B108" i="10" s="1"/>
  <c r="A109" i="10"/>
  <c r="A110" i="10"/>
  <c r="A111" i="10"/>
  <c r="A112" i="10"/>
  <c r="A114" i="10"/>
  <c r="A115" i="10"/>
  <c r="A116" i="10"/>
  <c r="R116" i="10" s="1"/>
  <c r="A117" i="10"/>
  <c r="A118" i="10"/>
  <c r="B118" i="10" s="1"/>
  <c r="A119" i="10"/>
  <c r="B119" i="10" s="1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 s="1"/>
  <c r="A153" i="10"/>
  <c r="B153" i="10" s="1"/>
  <c r="A149" i="10"/>
  <c r="B149" i="10" s="1"/>
  <c r="A148" i="10"/>
  <c r="B148" i="10" s="1"/>
  <c r="A147" i="10"/>
  <c r="B147" i="10" s="1"/>
  <c r="B144" i="10"/>
  <c r="A136" i="10"/>
  <c r="B136" i="10" s="1"/>
  <c r="B126" i="10"/>
  <c r="A125" i="10"/>
  <c r="B125" i="10" s="1"/>
  <c r="A124" i="10"/>
  <c r="B124" i="10" s="1"/>
  <c r="A123" i="10"/>
  <c r="B123" i="10" s="1"/>
  <c r="B115" i="10"/>
  <c r="A113" i="10"/>
  <c r="B113" i="10" s="1"/>
  <c r="B109" i="10"/>
  <c r="A105" i="10"/>
  <c r="B105" i="10" s="1"/>
  <c r="A104" i="10"/>
  <c r="B104" i="10" s="1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R49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5" i="11"/>
  <c r="B64" i="11"/>
  <c r="B63" i="11"/>
  <c r="B62" i="11"/>
  <c r="B61" i="11"/>
  <c r="B60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R8" i="11"/>
  <c r="G269" i="2"/>
  <c r="H15" i="1" s="1"/>
  <c r="G270" i="2"/>
  <c r="H19" i="1" s="1"/>
  <c r="S14" i="4"/>
  <c r="T14" i="4"/>
  <c r="S16" i="4"/>
  <c r="T16" i="4" s="1"/>
  <c r="S12" i="4"/>
  <c r="T12" i="4" s="1"/>
  <c r="H118" i="4"/>
  <c r="B119" i="4"/>
  <c r="B123" i="4"/>
  <c r="B157" i="4"/>
  <c r="R129" i="4"/>
  <c r="R113" i="4"/>
  <c r="Q113" i="4"/>
  <c r="R110" i="4"/>
  <c r="N119" i="4"/>
  <c r="L106" i="4"/>
  <c r="J142" i="4"/>
  <c r="H119" i="4"/>
  <c r="H107" i="4"/>
  <c r="B109" i="4"/>
  <c r="B113" i="4"/>
  <c r="J129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62" i="6"/>
  <c r="CV333" i="6"/>
  <c r="DH333" i="6"/>
  <c r="CY362" i="6"/>
  <c r="DG362" i="6"/>
  <c r="DO362" i="6"/>
  <c r="CO362" i="6"/>
  <c r="CW362" i="6"/>
  <c r="DE362" i="6"/>
  <c r="DM362" i="6"/>
  <c r="DU362" i="6"/>
  <c r="CX5" i="6"/>
  <c r="CX4" i="6" s="1"/>
  <c r="CL333" i="6"/>
  <c r="CP333" i="6"/>
  <c r="CT333" i="6"/>
  <c r="DF333" i="6"/>
  <c r="DJ333" i="6"/>
  <c r="DN333" i="6"/>
  <c r="CN333" i="6"/>
  <c r="CZ333" i="6"/>
  <c r="DD333" i="6"/>
  <c r="DT333" i="6"/>
  <c r="S28" i="4"/>
  <c r="T28" i="4" s="1"/>
  <c r="CN398" i="6"/>
  <c r="CR398" i="6"/>
  <c r="CV398" i="6"/>
  <c r="CZ398" i="6"/>
  <c r="DD398" i="6"/>
  <c r="DH398" i="6"/>
  <c r="DL398" i="6"/>
  <c r="DP398" i="6"/>
  <c r="DT398" i="6"/>
  <c r="CS333" i="6"/>
  <c r="CW333" i="6"/>
  <c r="DA333" i="6"/>
  <c r="DI333" i="6"/>
  <c r="DM333" i="6"/>
  <c r="DQ333" i="6"/>
  <c r="CL362" i="6"/>
  <c r="CP362" i="6"/>
  <c r="CT362" i="6"/>
  <c r="DB362" i="6"/>
  <c r="DF362" i="6"/>
  <c r="DJ362" i="6"/>
  <c r="DR362" i="6"/>
  <c r="CL398" i="6"/>
  <c r="CP398" i="6"/>
  <c r="CT398" i="6"/>
  <c r="CX398" i="6"/>
  <c r="DB398" i="6"/>
  <c r="DF398" i="6"/>
  <c r="DJ398" i="6"/>
  <c r="DN398" i="6"/>
  <c r="DR398" i="6"/>
  <c r="DA5" i="6"/>
  <c r="DA4" i="6" s="1"/>
  <c r="DE5" i="6"/>
  <c r="DE4" i="6" s="1"/>
  <c r="DB5" i="6"/>
  <c r="DB4" i="6" s="1"/>
  <c r="DF5" i="6"/>
  <c r="DF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G265" i="2"/>
  <c r="D15" i="1" s="1"/>
  <c r="G268" i="2"/>
  <c r="H11" i="1" s="1"/>
  <c r="L144" i="10"/>
  <c r="N155" i="10"/>
  <c r="B141" i="10"/>
  <c r="O108" i="10"/>
  <c r="G108" i="10"/>
  <c r="L108" i="10"/>
  <c r="J108" i="10"/>
  <c r="M108" i="10"/>
  <c r="H108" i="10"/>
  <c r="I157" i="10"/>
  <c r="N138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36" i="4"/>
  <c r="L117" i="4"/>
  <c r="K158" i="4"/>
  <c r="K133" i="4"/>
  <c r="K128" i="4"/>
  <c r="K112" i="4"/>
  <c r="K106" i="4"/>
  <c r="J139" i="4"/>
  <c r="J133" i="4"/>
  <c r="J119" i="4"/>
  <c r="J113" i="4"/>
  <c r="J107" i="4"/>
  <c r="I134" i="4"/>
  <c r="I115" i="4"/>
  <c r="I109" i="4"/>
  <c r="H108" i="4"/>
  <c r="S124" i="8"/>
  <c r="S119" i="8"/>
  <c r="Q133" i="8"/>
  <c r="Q128" i="8"/>
  <c r="Q119" i="8"/>
  <c r="Q108" i="8"/>
  <c r="Q135" i="8"/>
  <c r="P109" i="8"/>
  <c r="P148" i="8"/>
  <c r="L145" i="10"/>
  <c r="P138" i="10"/>
  <c r="L135" i="10"/>
  <c r="M121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P143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43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24" i="6"/>
  <c r="DJ223" i="6" s="1"/>
  <c r="DK333" i="6"/>
  <c r="DO333" i="6"/>
  <c r="DS333" i="6"/>
  <c r="CN362" i="6"/>
  <c r="CR362" i="6"/>
  <c r="CV362" i="6"/>
  <c r="Q143" i="9" s="1"/>
  <c r="CZ362" i="6"/>
  <c r="I143" i="4" s="1"/>
  <c r="DD362" i="6"/>
  <c r="M143" i="4"/>
  <c r="DH362" i="6"/>
  <c r="Q143" i="4" s="1"/>
  <c r="DL362" i="6"/>
  <c r="I142" i="10"/>
  <c r="DP362" i="6"/>
  <c r="M142" i="10" s="1"/>
  <c r="DT362" i="6"/>
  <c r="Q142" i="10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O143" i="9"/>
  <c r="Q144" i="8"/>
  <c r="K143" i="9"/>
  <c r="L144" i="8"/>
  <c r="S31" i="4"/>
  <c r="T31" i="4"/>
  <c r="S57" i="4"/>
  <c r="T57" i="4" s="1"/>
  <c r="T144" i="8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1" i="2"/>
  <c r="G244" i="2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50" i="11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62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6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33" i="6"/>
  <c r="CW398" i="6"/>
  <c r="P135" i="12"/>
  <c r="G106" i="12"/>
  <c r="O106" i="12"/>
  <c r="J121" i="12"/>
  <c r="L133" i="12"/>
  <c r="L129" i="12"/>
  <c r="N120" i="12"/>
  <c r="M122" i="12"/>
  <c r="L8" i="11"/>
  <c r="M42" i="12"/>
  <c r="M57" i="12"/>
  <c r="O42" i="12"/>
  <c r="W42" i="8"/>
  <c r="X42" i="8" s="1"/>
  <c r="W48" i="8"/>
  <c r="X48" i="8" s="1"/>
  <c r="W51" i="8"/>
  <c r="X51" i="8" s="1"/>
  <c r="J57" i="12"/>
  <c r="K10" i="4"/>
  <c r="DB197" i="6" s="1"/>
  <c r="W40" i="8"/>
  <c r="X40" i="8" s="1"/>
  <c r="M10" i="4"/>
  <c r="DD197" i="6" s="1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L115" i="8" s="1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N114" i="4" s="1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S115" i="8" s="1"/>
  <c r="Q152" i="8"/>
  <c r="Q151" i="8" s="1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62" i="6"/>
  <c r="N142" i="10" s="1"/>
  <c r="CQ398" i="6"/>
  <c r="CU398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33" i="6"/>
  <c r="CY398" i="6"/>
  <c r="DC398" i="6"/>
  <c r="DA398" i="6"/>
  <c r="DI398" i="6"/>
  <c r="DQ398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50" i="9" s="1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33" i="6"/>
  <c r="CM333" i="6"/>
  <c r="DG333" i="6"/>
  <c r="DG398" i="6"/>
  <c r="DK398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G114" i="4" s="1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37" i="9" s="1"/>
  <c r="R108" i="9"/>
  <c r="Q156" i="9"/>
  <c r="Q128" i="9"/>
  <c r="O116" i="9"/>
  <c r="O114" i="9" s="1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37" i="9" s="1"/>
  <c r="O110" i="9"/>
  <c r="M156" i="9"/>
  <c r="L128" i="9"/>
  <c r="H140" i="9"/>
  <c r="H118" i="9"/>
  <c r="H127" i="9"/>
  <c r="H106" i="9"/>
  <c r="H131" i="9"/>
  <c r="H139" i="9"/>
  <c r="W50" i="8"/>
  <c r="X50" i="8" s="1"/>
  <c r="W41" i="8"/>
  <c r="X41" i="8" s="1"/>
  <c r="R112" i="9"/>
  <c r="R134" i="9"/>
  <c r="L132" i="9"/>
  <c r="L146" i="9"/>
  <c r="G156" i="9"/>
  <c r="H156" i="9"/>
  <c r="L156" i="9"/>
  <c r="K151" i="9"/>
  <c r="K150" i="9" s="1"/>
  <c r="R151" i="9"/>
  <c r="G151" i="9"/>
  <c r="H151" i="9"/>
  <c r="H150" i="9" s="1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51" i="8" s="1"/>
  <c r="L142" i="8"/>
  <c r="L130" i="8"/>
  <c r="L110" i="8"/>
  <c r="K132" i="8"/>
  <c r="K116" i="8"/>
  <c r="I141" i="8"/>
  <c r="I124" i="8"/>
  <c r="I108" i="8"/>
  <c r="H112" i="8"/>
  <c r="B156" i="9"/>
  <c r="R116" i="9"/>
  <c r="R114" i="9" s="1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37" i="9" s="1"/>
  <c r="L118" i="9"/>
  <c r="L114" i="9" s="1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W54" i="8"/>
  <c r="X54" i="8" s="1"/>
  <c r="W46" i="8"/>
  <c r="X46" i="8" s="1"/>
  <c r="W37" i="8"/>
  <c r="X37" i="8" s="1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W33" i="8"/>
  <c r="X33" i="8" s="1"/>
  <c r="W26" i="8"/>
  <c r="X26" i="8" s="1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EH272" i="6"/>
  <c r="I143" i="10"/>
  <c r="P139" i="4"/>
  <c r="J130" i="4"/>
  <c r="G147" i="4"/>
  <c r="O131" i="4"/>
  <c r="Q123" i="4"/>
  <c r="U159" i="8"/>
  <c r="P117" i="8"/>
  <c r="K132" i="9"/>
  <c r="EH246" i="6"/>
  <c r="U58" i="8"/>
  <c r="EE224" i="6"/>
  <c r="EE223" i="6" s="1"/>
  <c r="EA224" i="6"/>
  <c r="EA223" i="6" s="1"/>
  <c r="H57" i="10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62" i="6"/>
  <c r="S144" i="8" s="1"/>
  <c r="DC362" i="6"/>
  <c r="L143" i="4" s="1"/>
  <c r="DI362" i="6"/>
  <c r="R143" i="4" s="1"/>
  <c r="Q10" i="4"/>
  <c r="DH197" i="6" s="1"/>
  <c r="O10" i="4"/>
  <c r="I10" i="4"/>
  <c r="CZ197" i="6" s="1"/>
  <c r="G10" i="4"/>
  <c r="CX197" i="6" s="1"/>
  <c r="L31" i="12"/>
  <c r="DW224" i="6"/>
  <c r="DW223" i="6" s="1"/>
  <c r="J143" i="9"/>
  <c r="P136" i="4"/>
  <c r="G112" i="4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7" i="6"/>
  <c r="EH234" i="6"/>
  <c r="EH239" i="6"/>
  <c r="DD5" i="6"/>
  <c r="DD4" i="6" s="1"/>
  <c r="DH5" i="6"/>
  <c r="DH4" i="6" s="1"/>
  <c r="O6" i="11"/>
  <c r="N45" i="11"/>
  <c r="N7" i="11"/>
  <c r="G264" i="2"/>
  <c r="D11" i="1" s="1"/>
  <c r="G240" i="2"/>
  <c r="S8" i="9" s="1"/>
  <c r="R8" i="3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K31" i="12"/>
  <c r="O31" i="12"/>
  <c r="O112" i="4"/>
  <c r="O111" i="4"/>
  <c r="O130" i="4"/>
  <c r="J139" i="10"/>
  <c r="B139" i="10"/>
  <c r="O132" i="10"/>
  <c r="B132" i="10"/>
  <c r="I17" i="1"/>
  <c r="G157" i="4"/>
  <c r="R157" i="4"/>
  <c r="J106" i="4"/>
  <c r="J135" i="4"/>
  <c r="H138" i="4"/>
  <c r="R134" i="4"/>
  <c r="P58" i="8"/>
  <c r="K58" i="8"/>
  <c r="U120" i="8"/>
  <c r="O147" i="8"/>
  <c r="K43" i="9"/>
  <c r="S14" i="9"/>
  <c r="T14" i="9" s="1"/>
  <c r="K43" i="8"/>
  <c r="L11" i="8"/>
  <c r="L10" i="8" s="1"/>
  <c r="S47" i="4"/>
  <c r="T47" i="4" s="1"/>
  <c r="EH225" i="6"/>
  <c r="EH256" i="6"/>
  <c r="EH276" i="6"/>
  <c r="P57" i="10"/>
  <c r="L57" i="10"/>
  <c r="T58" i="8"/>
  <c r="O58" i="8"/>
  <c r="I58" i="8"/>
  <c r="B114" i="8"/>
  <c r="L107" i="8"/>
  <c r="DI5" i="6"/>
  <c r="DI4" i="6" s="1"/>
  <c r="CQ333" i="6"/>
  <c r="CU333" i="6"/>
  <c r="M31" i="12"/>
  <c r="M29" i="12" s="1"/>
  <c r="M30" i="12" s="1"/>
  <c r="Q31" i="12"/>
  <c r="EG224" i="6"/>
  <c r="EG223" i="6" s="1"/>
  <c r="ED224" i="6"/>
  <c r="ED223" i="6" s="1"/>
  <c r="F248" i="2"/>
  <c r="Q141" i="4"/>
  <c r="Q42" i="10"/>
  <c r="O57" i="10"/>
  <c r="Q112" i="4"/>
  <c r="L131" i="4"/>
  <c r="B147" i="8"/>
  <c r="T132" i="8"/>
  <c r="DG5" i="6"/>
  <c r="DG4" i="6" s="1"/>
  <c r="G142" i="9"/>
  <c r="DC333" i="6"/>
  <c r="CM362" i="6"/>
  <c r="H143" i="9" s="1"/>
  <c r="CS398" i="6"/>
  <c r="DE398" i="6"/>
  <c r="DU398" i="6"/>
  <c r="R10" i="4"/>
  <c r="N10" i="4"/>
  <c r="DE197" i="6" s="1"/>
  <c r="L10" i="4"/>
  <c r="DC197" i="6" s="1"/>
  <c r="J10" i="4"/>
  <c r="DA197" i="6" s="1"/>
  <c r="N54" i="11"/>
  <c r="P54" i="11" s="1"/>
  <c r="I137" i="12"/>
  <c r="EC224" i="6"/>
  <c r="EC223" i="6" s="1"/>
  <c r="DZ224" i="6"/>
  <c r="DZ223" i="6" s="1"/>
  <c r="EF224" i="6"/>
  <c r="EF223" i="6" s="1"/>
  <c r="EB224" i="6"/>
  <c r="EB223" i="6" s="1"/>
  <c r="EH398" i="6"/>
  <c r="P11" i="10"/>
  <c r="P10" i="10" s="1"/>
  <c r="S58" i="8"/>
  <c r="Q58" i="8"/>
  <c r="M58" i="8"/>
  <c r="L58" i="8"/>
  <c r="H58" i="8"/>
  <c r="R56" i="9"/>
  <c r="R43" i="9"/>
  <c r="R32" i="9"/>
  <c r="S28" i="9"/>
  <c r="T28" i="9" s="1"/>
  <c r="Q56" i="9"/>
  <c r="S51" i="9"/>
  <c r="T51" i="9" s="1"/>
  <c r="Q43" i="9"/>
  <c r="P56" i="9"/>
  <c r="P43" i="9"/>
  <c r="O56" i="9"/>
  <c r="N56" i="9"/>
  <c r="M56" i="9"/>
  <c r="M43" i="9"/>
  <c r="S25" i="9"/>
  <c r="T25" i="9" s="1"/>
  <c r="S62" i="9"/>
  <c r="T62" i="9" s="1"/>
  <c r="S53" i="9"/>
  <c r="T53" i="9" s="1"/>
  <c r="S49" i="9"/>
  <c r="T49" i="9" s="1"/>
  <c r="S40" i="9"/>
  <c r="T40" i="9" s="1"/>
  <c r="K56" i="9"/>
  <c r="J56" i="9"/>
  <c r="I32" i="9"/>
  <c r="H56" i="9"/>
  <c r="H32" i="9"/>
  <c r="G56" i="9"/>
  <c r="H43" i="8"/>
  <c r="I43" i="8"/>
  <c r="K32" i="8"/>
  <c r="L43" i="8"/>
  <c r="M43" i="8"/>
  <c r="O43" i="8"/>
  <c r="P43" i="8"/>
  <c r="Q43" i="8"/>
  <c r="Q32" i="8"/>
  <c r="S43" i="8"/>
  <c r="T43" i="8"/>
  <c r="U43" i="8"/>
  <c r="Q42" i="4"/>
  <c r="Q29" i="4" s="1"/>
  <c r="P42" i="4"/>
  <c r="P29" i="4" s="1"/>
  <c r="P30" i="4" s="1"/>
  <c r="O42" i="4"/>
  <c r="O29" i="4" s="1"/>
  <c r="DF198" i="6" s="1"/>
  <c r="N42" i="4"/>
  <c r="N29" i="4" s="1"/>
  <c r="M42" i="4"/>
  <c r="M29" i="4" s="1"/>
  <c r="DD198" i="6" s="1"/>
  <c r="DD199" i="6" s="1"/>
  <c r="L42" i="4"/>
  <c r="L29" i="4" s="1"/>
  <c r="DC198" i="6" s="1"/>
  <c r="K42" i="4"/>
  <c r="K29" i="4" s="1"/>
  <c r="DB198" i="6" s="1"/>
  <c r="DB199" i="6" s="1"/>
  <c r="J42" i="4"/>
  <c r="J29" i="4" s="1"/>
  <c r="J30" i="4" s="1"/>
  <c r="I42" i="4"/>
  <c r="H42" i="4"/>
  <c r="H29" i="4" s="1"/>
  <c r="G42" i="4"/>
  <c r="G29" i="4" s="1"/>
  <c r="CX198" i="6" s="1"/>
  <c r="R42" i="4"/>
  <c r="R29" i="4" s="1"/>
  <c r="R30" i="4" s="1"/>
  <c r="S32" i="12"/>
  <c r="T32" i="12" s="1"/>
  <c r="J31" i="12"/>
  <c r="P32" i="9"/>
  <c r="S26" i="9"/>
  <c r="T26" i="9" s="1"/>
  <c r="L56" i="9"/>
  <c r="G43" i="9"/>
  <c r="W59" i="8"/>
  <c r="X59" i="8" s="1"/>
  <c r="I43" i="9"/>
  <c r="H43" i="9"/>
  <c r="G32" i="8"/>
  <c r="I32" i="8"/>
  <c r="L32" i="8"/>
  <c r="S32" i="8"/>
  <c r="U32" i="8"/>
  <c r="S45" i="4"/>
  <c r="T45" i="4" s="1"/>
  <c r="N31" i="12"/>
  <c r="R31" i="12"/>
  <c r="O43" i="9"/>
  <c r="S15" i="9"/>
  <c r="T15" i="9" s="1"/>
  <c r="S64" i="9"/>
  <c r="T64" i="9" s="1"/>
  <c r="H32" i="8"/>
  <c r="O57" i="12"/>
  <c r="M137" i="12"/>
  <c r="S54" i="12"/>
  <c r="T54" i="12" s="1"/>
  <c r="M105" i="4"/>
  <c r="Q137" i="12"/>
  <c r="N35" i="11"/>
  <c r="G137" i="12"/>
  <c r="N137" i="12"/>
  <c r="O137" i="12"/>
  <c r="O50" i="11"/>
  <c r="L137" i="12"/>
  <c r="S58" i="9"/>
  <c r="T58" i="9" s="1"/>
  <c r="S58" i="10"/>
  <c r="T58" i="10" s="1"/>
  <c r="G58" i="8"/>
  <c r="W60" i="8"/>
  <c r="X60" i="8" s="1"/>
  <c r="S45" i="9"/>
  <c r="T45" i="9" s="1"/>
  <c r="L43" i="9"/>
  <c r="L32" i="9"/>
  <c r="S36" i="9"/>
  <c r="T36" i="9" s="1"/>
  <c r="S34" i="9"/>
  <c r="T34" i="9" s="1"/>
  <c r="G32" i="9"/>
  <c r="J17" i="8"/>
  <c r="J13" i="8"/>
  <c r="G11" i="8"/>
  <c r="W21" i="8"/>
  <c r="X21" i="8" s="1"/>
  <c r="W24" i="8"/>
  <c r="X24" i="8" s="1"/>
  <c r="S24" i="9"/>
  <c r="T24" i="9" s="1"/>
  <c r="O32" i="9"/>
  <c r="S63" i="9"/>
  <c r="T63" i="9" s="1"/>
  <c r="S29" i="9"/>
  <c r="T29" i="9" s="1"/>
  <c r="S17" i="9"/>
  <c r="T17" i="9" s="1"/>
  <c r="S13" i="9"/>
  <c r="T13" i="9" s="1"/>
  <c r="Q32" i="9"/>
  <c r="M32" i="9"/>
  <c r="K32" i="9"/>
  <c r="S47" i="9"/>
  <c r="T47" i="9" s="1"/>
  <c r="S42" i="9"/>
  <c r="T42" i="9" s="1"/>
  <c r="S38" i="9"/>
  <c r="T38" i="9" s="1"/>
  <c r="S27" i="9"/>
  <c r="T27" i="9" s="1"/>
  <c r="S19" i="9"/>
  <c r="T19" i="9" s="1"/>
  <c r="H11" i="8"/>
  <c r="H10" i="8" s="1"/>
  <c r="CM197" i="6" s="1"/>
  <c r="I11" i="8"/>
  <c r="I10" i="8" s="1"/>
  <c r="CN197" i="6" s="1"/>
  <c r="K11" i="8"/>
  <c r="K10" i="8" s="1"/>
  <c r="CO197" i="6" s="1"/>
  <c r="M32" i="8"/>
  <c r="M11" i="8"/>
  <c r="M10" i="8" s="1"/>
  <c r="CQ197" i="6" s="1"/>
  <c r="O11" i="8"/>
  <c r="O10" i="8" s="1"/>
  <c r="P32" i="8"/>
  <c r="T32" i="8"/>
  <c r="S19" i="4"/>
  <c r="T19" i="4" s="1"/>
  <c r="S44" i="4"/>
  <c r="T44" i="4" s="1"/>
  <c r="R57" i="10"/>
  <c r="K41" i="11"/>
  <c r="H137" i="10"/>
  <c r="L137" i="10"/>
  <c r="R137" i="10"/>
  <c r="K137" i="10"/>
  <c r="M137" i="10"/>
  <c r="N137" i="10"/>
  <c r="J137" i="10"/>
  <c r="P137" i="10"/>
  <c r="W22" i="8"/>
  <c r="X22" i="8" s="1"/>
  <c r="S46" i="4"/>
  <c r="T46" i="4" s="1"/>
  <c r="S51" i="10"/>
  <c r="T51" i="10" s="1"/>
  <c r="W64" i="8"/>
  <c r="X64" i="8" s="1"/>
  <c r="W65" i="8"/>
  <c r="X65" i="8" s="1"/>
  <c r="S22" i="9"/>
  <c r="T22" i="9" s="1"/>
  <c r="S23" i="9"/>
  <c r="T23" i="9" s="1"/>
  <c r="G57" i="10"/>
  <c r="S12" i="9"/>
  <c r="T12" i="9" s="1"/>
  <c r="K34" i="11"/>
  <c r="W23" i="8"/>
  <c r="X23" i="8" s="1"/>
  <c r="W63" i="8"/>
  <c r="X63" i="8" s="1"/>
  <c r="S21" i="9"/>
  <c r="T21" i="9" s="1"/>
  <c r="S50" i="9"/>
  <c r="T50" i="9" s="1"/>
  <c r="S46" i="9"/>
  <c r="T46" i="9" s="1"/>
  <c r="S41" i="9"/>
  <c r="T41" i="9" s="1"/>
  <c r="S37" i="9"/>
  <c r="T37" i="9" s="1"/>
  <c r="N32" i="9"/>
  <c r="J43" i="9"/>
  <c r="S59" i="9"/>
  <c r="T59" i="9" s="1"/>
  <c r="S52" i="9"/>
  <c r="T52" i="9" s="1"/>
  <c r="S48" i="9"/>
  <c r="T48" i="9" s="1"/>
  <c r="S44" i="9"/>
  <c r="T44" i="9" s="1"/>
  <c r="S39" i="9"/>
  <c r="T39" i="9" s="1"/>
  <c r="S20" i="9"/>
  <c r="T20" i="9" s="1"/>
  <c r="S16" i="9"/>
  <c r="T16" i="9" s="1"/>
  <c r="G137" i="10"/>
  <c r="S22" i="10"/>
  <c r="T22" i="10" s="1"/>
  <c r="N32" i="11"/>
  <c r="S35" i="9"/>
  <c r="T35" i="9" s="1"/>
  <c r="O32" i="8"/>
  <c r="J15" i="8"/>
  <c r="B137" i="12"/>
  <c r="P137" i="12"/>
  <c r="S45" i="12"/>
  <c r="T45" i="12" s="1"/>
  <c r="S43" i="10"/>
  <c r="T43" i="10" s="1"/>
  <c r="S57" i="9"/>
  <c r="T57" i="9" s="1"/>
  <c r="J12" i="8"/>
  <c r="H137" i="12"/>
  <c r="J137" i="12"/>
  <c r="N43" i="9"/>
  <c r="J32" i="9"/>
  <c r="I56" i="9"/>
  <c r="S33" i="9"/>
  <c r="T33" i="9" s="1"/>
  <c r="G43" i="8"/>
  <c r="S43" i="4"/>
  <c r="T43" i="4" s="1"/>
  <c r="S156" i="12"/>
  <c r="T156" i="12" s="1"/>
  <c r="G113" i="12"/>
  <c r="H114" i="4"/>
  <c r="O137" i="10"/>
  <c r="Q137" i="10"/>
  <c r="P151" i="8"/>
  <c r="P10" i="4"/>
  <c r="O151" i="8"/>
  <c r="S158" i="9"/>
  <c r="T158" i="9" s="1"/>
  <c r="W35" i="8"/>
  <c r="X35" i="8" s="1"/>
  <c r="P150" i="9"/>
  <c r="O15" i="11"/>
  <c r="O16" i="11"/>
  <c r="Q134" i="4"/>
  <c r="B115" i="4"/>
  <c r="Q150" i="10"/>
  <c r="P150" i="10"/>
  <c r="O156" i="10"/>
  <c r="L150" i="10"/>
  <c r="H135" i="10"/>
  <c r="L151" i="10"/>
  <c r="B152" i="4"/>
  <c r="O152" i="4"/>
  <c r="I116" i="4"/>
  <c r="I114" i="4" s="1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EH275" i="6"/>
  <c r="N139" i="9"/>
  <c r="B120" i="8"/>
  <c r="DV224" i="6"/>
  <c r="B159" i="8"/>
  <c r="T107" i="8"/>
  <c r="P143" i="9"/>
  <c r="O41" i="11"/>
  <c r="O32" i="11"/>
  <c r="H144" i="8"/>
  <c r="DV223" i="6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N44" i="11"/>
  <c r="H20" i="12"/>
  <c r="H21" i="12"/>
  <c r="N21" i="11"/>
  <c r="H49" i="12"/>
  <c r="N49" i="11"/>
  <c r="H50" i="12"/>
  <c r="N50" i="11"/>
  <c r="H36" i="12"/>
  <c r="N36" i="11"/>
  <c r="H38" i="12"/>
  <c r="N38" i="11"/>
  <c r="H37" i="12"/>
  <c r="N37" i="11"/>
  <c r="H27" i="12"/>
  <c r="N27" i="11"/>
  <c r="H62" i="12"/>
  <c r="I62" i="12"/>
  <c r="N62" i="11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N46" i="11"/>
  <c r="G28" i="12"/>
  <c r="H28" i="12"/>
  <c r="G39" i="12"/>
  <c r="H39" i="12"/>
  <c r="N39" i="11"/>
  <c r="H63" i="12"/>
  <c r="N63" i="11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N17" i="11"/>
  <c r="H41" i="12"/>
  <c r="N41" i="11"/>
  <c r="N51" i="11"/>
  <c r="H59" i="12"/>
  <c r="G21" i="12"/>
  <c r="G27" i="12"/>
  <c r="H22" i="12"/>
  <c r="N22" i="11"/>
  <c r="G59" i="12"/>
  <c r="G49" i="12"/>
  <c r="G41" i="12"/>
  <c r="G22" i="12"/>
  <c r="G62" i="12"/>
  <c r="G36" i="12"/>
  <c r="G25" i="12"/>
  <c r="H25" i="12"/>
  <c r="G34" i="12"/>
  <c r="H34" i="12"/>
  <c r="N58" i="11"/>
  <c r="N34" i="11"/>
  <c r="N52" i="11"/>
  <c r="G63" i="12"/>
  <c r="G26" i="12"/>
  <c r="H26" i="12"/>
  <c r="H40" i="12"/>
  <c r="G35" i="12"/>
  <c r="S35" i="12" s="1"/>
  <c r="T35" i="12" s="1"/>
  <c r="G24" i="12"/>
  <c r="H24" i="12"/>
  <c r="N18" i="11"/>
  <c r="N15" i="11"/>
  <c r="N53" i="11"/>
  <c r="N25" i="11"/>
  <c r="N48" i="11"/>
  <c r="N40" i="11"/>
  <c r="N59" i="11"/>
  <c r="N43" i="11"/>
  <c r="N64" i="11"/>
  <c r="N23" i="11"/>
  <c r="N33" i="11"/>
  <c r="N47" i="11"/>
  <c r="N14" i="11"/>
  <c r="N28" i="11"/>
  <c r="N13" i="11"/>
  <c r="N26" i="11"/>
  <c r="N19" i="11"/>
  <c r="I140" i="4" l="1"/>
  <c r="O119" i="4"/>
  <c r="N121" i="4"/>
  <c r="H138" i="8"/>
  <c r="W154" i="8"/>
  <c r="X154" i="8" s="1"/>
  <c r="O46" i="11"/>
  <c r="P46" i="11" s="1"/>
  <c r="H151" i="8"/>
  <c r="CZ5" i="6"/>
  <c r="CZ4" i="6" s="1"/>
  <c r="L127" i="4"/>
  <c r="N31" i="11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R150" i="4" s="1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50" i="4" s="1"/>
  <c r="K120" i="4"/>
  <c r="J156" i="4"/>
  <c r="J127" i="4"/>
  <c r="I156" i="4"/>
  <c r="I129" i="4"/>
  <c r="H147" i="4"/>
  <c r="S141" i="8"/>
  <c r="S138" i="8" s="1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N137" i="4" s="1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J137" i="4" s="1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7" i="4" s="1"/>
  <c r="G131" i="4"/>
  <c r="G120" i="4"/>
  <c r="Q143" i="8"/>
  <c r="P119" i="10"/>
  <c r="H119" i="10"/>
  <c r="T152" i="8"/>
  <c r="T151" i="8" s="1"/>
  <c r="S152" i="8"/>
  <c r="S151" i="8" s="1"/>
  <c r="S121" i="8"/>
  <c r="Q158" i="8"/>
  <c r="Q136" i="8"/>
  <c r="W136" i="8" s="1"/>
  <c r="X136" i="8" s="1"/>
  <c r="U135" i="8"/>
  <c r="O141" i="8"/>
  <c r="O121" i="8"/>
  <c r="M158" i="8"/>
  <c r="O143" i="4"/>
  <c r="G144" i="8"/>
  <c r="R142" i="10"/>
  <c r="H143" i="4"/>
  <c r="K143" i="4"/>
  <c r="O142" i="10"/>
  <c r="N143" i="4"/>
  <c r="O39" i="11"/>
  <c r="P39" i="11" s="1"/>
  <c r="O26" i="11"/>
  <c r="Q26" i="11" s="1"/>
  <c r="O27" i="11"/>
  <c r="Q27" i="11" s="1"/>
  <c r="O36" i="11"/>
  <c r="Q36" i="11" s="1"/>
  <c r="O35" i="11"/>
  <c r="Q35" i="11" s="1"/>
  <c r="O22" i="11"/>
  <c r="Q22" i="11" s="1"/>
  <c r="O23" i="11"/>
  <c r="Q23" i="11" s="1"/>
  <c r="O12" i="11"/>
  <c r="O34" i="11"/>
  <c r="O59" i="11"/>
  <c r="P59" i="11" s="1"/>
  <c r="O20" i="11"/>
  <c r="O18" i="11"/>
  <c r="P18" i="11" s="1"/>
  <c r="O47" i="11"/>
  <c r="P47" i="11" s="1"/>
  <c r="R58" i="11"/>
  <c r="T58" i="11" s="1"/>
  <c r="O64" i="11"/>
  <c r="Q64" i="11" s="1"/>
  <c r="O63" i="11"/>
  <c r="Q63" i="11" s="1"/>
  <c r="R35" i="11"/>
  <c r="S35" i="11" s="1"/>
  <c r="R59" i="11"/>
  <c r="S59" i="11" s="1"/>
  <c r="R15" i="11"/>
  <c r="T15" i="11" s="1"/>
  <c r="R25" i="11"/>
  <c r="S25" i="11" s="1"/>
  <c r="R22" i="11"/>
  <c r="S22" i="11" s="1"/>
  <c r="O38" i="11"/>
  <c r="Q38" i="11" s="1"/>
  <c r="R52" i="11"/>
  <c r="T52" i="11" s="1"/>
  <c r="R51" i="11"/>
  <c r="S51" i="11" s="1"/>
  <c r="R27" i="11"/>
  <c r="S27" i="11" s="1"/>
  <c r="R36" i="11"/>
  <c r="T36" i="11" s="1"/>
  <c r="R13" i="11"/>
  <c r="T13" i="11" s="1"/>
  <c r="R44" i="11"/>
  <c r="S44" i="11" s="1"/>
  <c r="R21" i="11"/>
  <c r="S21" i="11" s="1"/>
  <c r="O14" i="11"/>
  <c r="Q14" i="11" s="1"/>
  <c r="O24" i="11"/>
  <c r="R39" i="11"/>
  <c r="T39" i="11" s="1"/>
  <c r="R20" i="11"/>
  <c r="T50" i="11"/>
  <c r="R34" i="11"/>
  <c r="T34" i="11" s="1"/>
  <c r="R26" i="11"/>
  <c r="T26" i="11" s="1"/>
  <c r="R23" i="11"/>
  <c r="T23" i="11" s="1"/>
  <c r="R18" i="11"/>
  <c r="S18" i="11" s="1"/>
  <c r="R38" i="11"/>
  <c r="S38" i="11" s="1"/>
  <c r="R40" i="11"/>
  <c r="S40" i="11" s="1"/>
  <c r="R28" i="11"/>
  <c r="S28" i="11" s="1"/>
  <c r="R62" i="11"/>
  <c r="T62" i="11" s="1"/>
  <c r="R63" i="11"/>
  <c r="S63" i="11" s="1"/>
  <c r="R19" i="11"/>
  <c r="T19" i="11" s="1"/>
  <c r="R33" i="11"/>
  <c r="S33" i="11" s="1"/>
  <c r="R14" i="11"/>
  <c r="S14" i="11" s="1"/>
  <c r="R45" i="11"/>
  <c r="T45" i="11" s="1"/>
  <c r="R54" i="11"/>
  <c r="T54" i="11" s="1"/>
  <c r="F249" i="2"/>
  <c r="G7" i="11"/>
  <c r="O48" i="11"/>
  <c r="P48" i="11" s="1"/>
  <c r="O28" i="11"/>
  <c r="P28" i="11" s="1"/>
  <c r="O51" i="11"/>
  <c r="Q51" i="11" s="1"/>
  <c r="O44" i="11"/>
  <c r="P44" i="11" s="1"/>
  <c r="O62" i="11"/>
  <c r="Q62" i="11" s="1"/>
  <c r="R48" i="11"/>
  <c r="T48" i="11" s="1"/>
  <c r="R43" i="11"/>
  <c r="S43" i="11" s="1"/>
  <c r="R17" i="11"/>
  <c r="T17" i="11" s="1"/>
  <c r="R12" i="11"/>
  <c r="E249" i="2"/>
  <c r="G249" i="2" s="1"/>
  <c r="K8" i="11"/>
  <c r="K8" i="3"/>
  <c r="R53" i="11"/>
  <c r="T53" i="11" s="1"/>
  <c r="R47" i="11"/>
  <c r="S47" i="11" s="1"/>
  <c r="R37" i="11"/>
  <c r="T37" i="11" s="1"/>
  <c r="R24" i="11"/>
  <c r="R16" i="11"/>
  <c r="R46" i="11"/>
  <c r="S46" i="11" s="1"/>
  <c r="R64" i="11"/>
  <c r="S64" i="11" s="1"/>
  <c r="S8" i="12"/>
  <c r="S8" i="10"/>
  <c r="N12" i="11"/>
  <c r="Q12" i="11" s="1"/>
  <c r="N16" i="11"/>
  <c r="P16" i="11" s="1"/>
  <c r="N20" i="11"/>
  <c r="N24" i="11"/>
  <c r="Q24" i="11" s="1"/>
  <c r="I137" i="4"/>
  <c r="M113" i="12"/>
  <c r="O40" i="11"/>
  <c r="Q40" i="11" s="1"/>
  <c r="U151" i="8"/>
  <c r="J114" i="4"/>
  <c r="Q150" i="9"/>
  <c r="S128" i="12"/>
  <c r="T128" i="12" s="1"/>
  <c r="I150" i="4"/>
  <c r="S146" i="12"/>
  <c r="T146" i="12" s="1"/>
  <c r="Q125" i="12"/>
  <c r="M151" i="8"/>
  <c r="O105" i="9"/>
  <c r="O104" i="9" s="1"/>
  <c r="H48" i="11"/>
  <c r="K151" i="8"/>
  <c r="S152" i="9"/>
  <c r="T152" i="9" s="1"/>
  <c r="U18" i="8"/>
  <c r="U11" i="8" s="1"/>
  <c r="U10" i="8" s="1"/>
  <c r="CW197" i="6" s="1"/>
  <c r="CO333" i="6"/>
  <c r="CQ362" i="6"/>
  <c r="L143" i="9" s="1"/>
  <c r="DO398" i="6"/>
  <c r="DS398" i="6"/>
  <c r="S158" i="12"/>
  <c r="T158" i="12" s="1"/>
  <c r="H64" i="11"/>
  <c r="I115" i="8"/>
  <c r="S151" i="12"/>
  <c r="T151" i="12" s="1"/>
  <c r="J149" i="10"/>
  <c r="I150" i="12"/>
  <c r="G45" i="11"/>
  <c r="S119" i="9"/>
  <c r="T119" i="9" s="1"/>
  <c r="W145" i="8"/>
  <c r="X145" i="8" s="1"/>
  <c r="R136" i="12"/>
  <c r="G151" i="8"/>
  <c r="H115" i="8"/>
  <c r="K150" i="12"/>
  <c r="R14" i="8"/>
  <c r="V20" i="8"/>
  <c r="V15" i="8"/>
  <c r="I57" i="10"/>
  <c r="V19" i="8"/>
  <c r="V14" i="8"/>
  <c r="P31" i="12"/>
  <c r="Q42" i="12"/>
  <c r="S119" i="4"/>
  <c r="T119" i="4" s="1"/>
  <c r="R16" i="8"/>
  <c r="R12" i="8"/>
  <c r="W12" i="8" s="1"/>
  <c r="X12" i="8" s="1"/>
  <c r="V17" i="8"/>
  <c r="V13" i="8"/>
  <c r="Q149" i="10"/>
  <c r="W118" i="8"/>
  <c r="X118" i="8" s="1"/>
  <c r="I137" i="9"/>
  <c r="M150" i="9"/>
  <c r="T138" i="8"/>
  <c r="W27" i="8"/>
  <c r="X27" i="8" s="1"/>
  <c r="R19" i="8"/>
  <c r="R15" i="8"/>
  <c r="V16" i="8"/>
  <c r="V12" i="8"/>
  <c r="L42" i="12"/>
  <c r="L29" i="12" s="1"/>
  <c r="L30" i="12" s="1"/>
  <c r="K42" i="12"/>
  <c r="L57" i="12"/>
  <c r="P57" i="12"/>
  <c r="K137" i="9"/>
  <c r="O150" i="9"/>
  <c r="O130" i="10"/>
  <c r="H153" i="4"/>
  <c r="H150" i="4" s="1"/>
  <c r="P18" i="8"/>
  <c r="P11" i="8" s="1"/>
  <c r="P10" i="8" s="1"/>
  <c r="CS197" i="6" s="1"/>
  <c r="Q18" i="8"/>
  <c r="Q11" i="8" s="1"/>
  <c r="Q10" i="8" s="1"/>
  <c r="CT197" i="6" s="1"/>
  <c r="S18" i="8"/>
  <c r="T18" i="8"/>
  <c r="T11" i="8" s="1"/>
  <c r="T10" i="8" s="1"/>
  <c r="CV197" i="6" s="1"/>
  <c r="M18" i="9"/>
  <c r="M11" i="9" s="1"/>
  <c r="M10" i="9" s="1"/>
  <c r="N18" i="9"/>
  <c r="N11" i="9" s="1"/>
  <c r="N10" i="9" s="1"/>
  <c r="P18" i="9"/>
  <c r="P11" i="9" s="1"/>
  <c r="P10" i="9" s="1"/>
  <c r="G132" i="4"/>
  <c r="S132" i="4" s="1"/>
  <c r="T132" i="4" s="1"/>
  <c r="H123" i="4"/>
  <c r="Q133" i="4"/>
  <c r="M155" i="10"/>
  <c r="Q122" i="4"/>
  <c r="H106" i="4"/>
  <c r="H105" i="4" s="1"/>
  <c r="H104" i="4" s="1"/>
  <c r="Q129" i="4"/>
  <c r="O156" i="4"/>
  <c r="N158" i="4"/>
  <c r="L140" i="4"/>
  <c r="K113" i="4"/>
  <c r="I106" i="4"/>
  <c r="I105" i="4" s="1"/>
  <c r="H113" i="4"/>
  <c r="R156" i="4"/>
  <c r="Q107" i="4"/>
  <c r="R142" i="4"/>
  <c r="Q142" i="4"/>
  <c r="P156" i="4"/>
  <c r="O135" i="4"/>
  <c r="P121" i="4"/>
  <c r="L120" i="4"/>
  <c r="J134" i="4"/>
  <c r="J126" i="4" s="1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M137" i="4" s="1"/>
  <c r="H131" i="10"/>
  <c r="R138" i="10"/>
  <c r="M122" i="10"/>
  <c r="O122" i="10"/>
  <c r="J118" i="10"/>
  <c r="O118" i="10"/>
  <c r="H114" i="10"/>
  <c r="P135" i="4"/>
  <c r="O146" i="4"/>
  <c r="O117" i="4"/>
  <c r="O114" i="4" s="1"/>
  <c r="N133" i="4"/>
  <c r="N108" i="4"/>
  <c r="M129" i="4"/>
  <c r="M126" i="4" s="1"/>
  <c r="R18" i="9"/>
  <c r="R11" i="9" s="1"/>
  <c r="R10" i="9" s="1"/>
  <c r="L138" i="4"/>
  <c r="Q151" i="4"/>
  <c r="Q150" i="4" s="1"/>
  <c r="G18" i="9"/>
  <c r="H18" i="9"/>
  <c r="H11" i="9" s="1"/>
  <c r="H10" i="9" s="1"/>
  <c r="I18" i="9"/>
  <c r="I11" i="9" s="1"/>
  <c r="I10" i="9" s="1"/>
  <c r="J18" i="9"/>
  <c r="J11" i="9" s="1"/>
  <c r="J10" i="9" s="1"/>
  <c r="K18" i="9"/>
  <c r="K11" i="9" s="1"/>
  <c r="K10" i="9" s="1"/>
  <c r="L18" i="9"/>
  <c r="L11" i="9" s="1"/>
  <c r="L10" i="9" s="1"/>
  <c r="O18" i="9"/>
  <c r="O11" i="9" s="1"/>
  <c r="O10" i="9" s="1"/>
  <c r="Q18" i="9"/>
  <c r="Q11" i="9" s="1"/>
  <c r="Q10" i="9" s="1"/>
  <c r="U157" i="8"/>
  <c r="W157" i="8" s="1"/>
  <c r="X157" i="8" s="1"/>
  <c r="Q118" i="4"/>
  <c r="O155" i="10"/>
  <c r="DJ275" i="6"/>
  <c r="R131" i="4"/>
  <c r="S131" i="4" s="1"/>
  <c r="T131" i="4" s="1"/>
  <c r="M144" i="8"/>
  <c r="G143" i="4"/>
  <c r="K142" i="10"/>
  <c r="H144" i="12"/>
  <c r="S144" i="12" s="1"/>
  <c r="T144" i="12" s="1"/>
  <c r="L130" i="12"/>
  <c r="S130" i="12" s="1"/>
  <c r="T130" i="12" s="1"/>
  <c r="P122" i="12"/>
  <c r="O111" i="12"/>
  <c r="O115" i="12"/>
  <c r="O113" i="12" s="1"/>
  <c r="R119" i="12"/>
  <c r="K127" i="12"/>
  <c r="K131" i="12"/>
  <c r="H135" i="12"/>
  <c r="O139" i="12"/>
  <c r="H143" i="12"/>
  <c r="L152" i="12"/>
  <c r="L157" i="12"/>
  <c r="M153" i="12"/>
  <c r="P109" i="4"/>
  <c r="L147" i="8"/>
  <c r="W147" i="8" s="1"/>
  <c r="X147" i="8" s="1"/>
  <c r="T121" i="8"/>
  <c r="W121" i="8" s="1"/>
  <c r="X121" i="8" s="1"/>
  <c r="R127" i="4"/>
  <c r="J143" i="4"/>
  <c r="DM398" i="6"/>
  <c r="P144" i="10"/>
  <c r="Q156" i="4"/>
  <c r="T159" i="8"/>
  <c r="O124" i="8"/>
  <c r="S141" i="12"/>
  <c r="T141" i="12" s="1"/>
  <c r="Q11" i="10"/>
  <c r="Q10" i="10" s="1"/>
  <c r="O42" i="10"/>
  <c r="S52" i="10"/>
  <c r="T52" i="10" s="1"/>
  <c r="S40" i="10"/>
  <c r="T40" i="10" s="1"/>
  <c r="H42" i="10"/>
  <c r="Q57" i="10"/>
  <c r="M57" i="10"/>
  <c r="G42" i="10"/>
  <c r="N42" i="10"/>
  <c r="S142" i="12"/>
  <c r="T142" i="12" s="1"/>
  <c r="I113" i="12"/>
  <c r="I105" i="12"/>
  <c r="S145" i="12"/>
  <c r="T145" i="12" s="1"/>
  <c r="N113" i="12"/>
  <c r="S54" i="10"/>
  <c r="T54" i="10" s="1"/>
  <c r="S62" i="10"/>
  <c r="T62" i="10" s="1"/>
  <c r="K11" i="10"/>
  <c r="K10" i="10" s="1"/>
  <c r="S41" i="10"/>
  <c r="T41" i="10" s="1"/>
  <c r="S45" i="10"/>
  <c r="T45" i="10" s="1"/>
  <c r="I31" i="10"/>
  <c r="S27" i="10"/>
  <c r="T27" i="10" s="1"/>
  <c r="S26" i="10"/>
  <c r="T26" i="10" s="1"/>
  <c r="S63" i="10"/>
  <c r="T63" i="10" s="1"/>
  <c r="S16" i="10"/>
  <c r="T16" i="10" s="1"/>
  <c r="S36" i="10"/>
  <c r="T36" i="10" s="1"/>
  <c r="M105" i="12"/>
  <c r="I114" i="9"/>
  <c r="K138" i="8"/>
  <c r="K22" i="11"/>
  <c r="K58" i="11"/>
  <c r="K62" i="11"/>
  <c r="K38" i="11"/>
  <c r="K49" i="11"/>
  <c r="K33" i="11"/>
  <c r="K46" i="11"/>
  <c r="S21" i="10"/>
  <c r="T21" i="10" s="1"/>
  <c r="S23" i="10"/>
  <c r="T23" i="10" s="1"/>
  <c r="R31" i="10"/>
  <c r="S59" i="10"/>
  <c r="T59" i="10" s="1"/>
  <c r="J31" i="10"/>
  <c r="R32" i="11"/>
  <c r="S32" i="11" s="1"/>
  <c r="S18" i="10"/>
  <c r="T18" i="10" s="1"/>
  <c r="H11" i="10"/>
  <c r="H10" i="10" s="1"/>
  <c r="S15" i="10"/>
  <c r="T15" i="10" s="1"/>
  <c r="S48" i="10"/>
  <c r="T48" i="10" s="1"/>
  <c r="K48" i="11"/>
  <c r="G31" i="10"/>
  <c r="K12" i="11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S37" i="10"/>
  <c r="T37" i="10" s="1"/>
  <c r="S17" i="10"/>
  <c r="T17" i="10" s="1"/>
  <c r="R41" i="11"/>
  <c r="T41" i="11" s="1"/>
  <c r="J11" i="10"/>
  <c r="K64" i="11"/>
  <c r="M130" i="10"/>
  <c r="G130" i="10"/>
  <c r="B135" i="10"/>
  <c r="N135" i="10"/>
  <c r="M135" i="10"/>
  <c r="J135" i="10"/>
  <c r="G135" i="10"/>
  <c r="R135" i="10"/>
  <c r="O135" i="10"/>
  <c r="K135" i="10"/>
  <c r="P135" i="10"/>
  <c r="S33" i="10"/>
  <c r="T33" i="10" s="1"/>
  <c r="I11" i="10"/>
  <c r="I10" i="10" s="1"/>
  <c r="S13" i="10"/>
  <c r="T13" i="10" s="1"/>
  <c r="S50" i="10"/>
  <c r="T50" i="10" s="1"/>
  <c r="H31" i="10"/>
  <c r="K24" i="11"/>
  <c r="S46" i="10"/>
  <c r="T46" i="10" s="1"/>
  <c r="S32" i="10"/>
  <c r="T32" i="10" s="1"/>
  <c r="K25" i="11"/>
  <c r="K13" i="11"/>
  <c r="G11" i="10"/>
  <c r="G10" i="10" s="1"/>
  <c r="M42" i="10"/>
  <c r="J42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L31" i="10"/>
  <c r="L11" i="10"/>
  <c r="L10" i="10" s="1"/>
  <c r="R11" i="10"/>
  <c r="R10" i="10" s="1"/>
  <c r="K28" i="11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O105" i="10" s="1"/>
  <c r="N31" i="10"/>
  <c r="S12" i="10"/>
  <c r="T12" i="10" s="1"/>
  <c r="K17" i="11"/>
  <c r="K43" i="11"/>
  <c r="K57" i="10"/>
  <c r="K111" i="10"/>
  <c r="Q116" i="10"/>
  <c r="O120" i="10"/>
  <c r="L136" i="10"/>
  <c r="J105" i="10"/>
  <c r="K44" i="11"/>
  <c r="K21" i="11"/>
  <c r="K23" i="11"/>
  <c r="K54" i="11"/>
  <c r="R42" i="10"/>
  <c r="R29" i="10" s="1"/>
  <c r="R30" i="10" s="1"/>
  <c r="S19" i="10"/>
  <c r="T19" i="10" s="1"/>
  <c r="S53" i="10"/>
  <c r="T53" i="10" s="1"/>
  <c r="S49" i="10"/>
  <c r="T49" i="10" s="1"/>
  <c r="S47" i="10"/>
  <c r="T47" i="10" s="1"/>
  <c r="P42" i="10"/>
  <c r="S34" i="10"/>
  <c r="T34" i="10" s="1"/>
  <c r="P31" i="10"/>
  <c r="S14" i="10"/>
  <c r="T14" i="10" s="1"/>
  <c r="S44" i="10"/>
  <c r="T44" i="10" s="1"/>
  <c r="S38" i="10"/>
  <c r="T38" i="10" s="1"/>
  <c r="Q31" i="10"/>
  <c r="Q29" i="10" s="1"/>
  <c r="Q30" i="10" s="1"/>
  <c r="O31" i="10"/>
  <c r="O29" i="10" s="1"/>
  <c r="S24" i="10"/>
  <c r="T24" i="10" s="1"/>
  <c r="O11" i="10"/>
  <c r="O10" i="10" s="1"/>
  <c r="L42" i="10"/>
  <c r="K42" i="10"/>
  <c r="S39" i="10"/>
  <c r="T39" i="10" s="1"/>
  <c r="K31" i="10"/>
  <c r="I42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S35" i="10"/>
  <c r="T35" i="10" s="1"/>
  <c r="S151" i="10"/>
  <c r="T151" i="10" s="1"/>
  <c r="K19" i="11"/>
  <c r="K52" i="11"/>
  <c r="K32" i="11"/>
  <c r="K36" i="11"/>
  <c r="K40" i="11"/>
  <c r="K26" i="11"/>
  <c r="K14" i="11"/>
  <c r="K47" i="11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J136" i="10" s="1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R113" i="10" s="1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H105" i="10" s="1"/>
  <c r="I110" i="10"/>
  <c r="P110" i="10"/>
  <c r="S20" i="10"/>
  <c r="T20" i="10" s="1"/>
  <c r="K59" i="11"/>
  <c r="K53" i="11"/>
  <c r="S28" i="10"/>
  <c r="T28" i="10" s="1"/>
  <c r="K15" i="11"/>
  <c r="S64" i="10"/>
  <c r="T64" i="10" s="1"/>
  <c r="J57" i="10"/>
  <c r="S25" i="10"/>
  <c r="T25" i="10" s="1"/>
  <c r="R152" i="10"/>
  <c r="R149" i="10" s="1"/>
  <c r="I152" i="10"/>
  <c r="I149" i="10" s="1"/>
  <c r="L152" i="10"/>
  <c r="B152" i="10"/>
  <c r="M152" i="10"/>
  <c r="M149" i="10" s="1"/>
  <c r="P152" i="10"/>
  <c r="P149" i="10" s="1"/>
  <c r="H152" i="10"/>
  <c r="G152" i="10"/>
  <c r="N152" i="10"/>
  <c r="N149" i="10" s="1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K35" i="11"/>
  <c r="K39" i="11"/>
  <c r="I137" i="10"/>
  <c r="S137" i="10" s="1"/>
  <c r="T137" i="10" s="1"/>
  <c r="M31" i="10"/>
  <c r="M29" i="10" s="1"/>
  <c r="K45" i="11"/>
  <c r="K20" i="11"/>
  <c r="K50" i="11"/>
  <c r="K51" i="11"/>
  <c r="K16" i="11"/>
  <c r="K18" i="11"/>
  <c r="K63" i="11"/>
  <c r="K27" i="11"/>
  <c r="K37" i="11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N57" i="10"/>
  <c r="G131" i="10"/>
  <c r="O53" i="11"/>
  <c r="Q53" i="11" s="1"/>
  <c r="O58" i="11"/>
  <c r="Q58" i="11" s="1"/>
  <c r="O52" i="11"/>
  <c r="Q52" i="11" s="1"/>
  <c r="I125" i="12"/>
  <c r="G54" i="11"/>
  <c r="H47" i="11"/>
  <c r="H51" i="11"/>
  <c r="G20" i="11"/>
  <c r="H62" i="11"/>
  <c r="H36" i="11"/>
  <c r="O136" i="12"/>
  <c r="G32" i="11"/>
  <c r="J150" i="12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L136" i="12" s="1"/>
  <c r="N107" i="12"/>
  <c r="K115" i="12"/>
  <c r="K113" i="12" s="1"/>
  <c r="K119" i="12"/>
  <c r="O25" i="11" s="1"/>
  <c r="G107" i="12"/>
  <c r="G111" i="12"/>
  <c r="M152" i="12"/>
  <c r="M150" i="12" s="1"/>
  <c r="N152" i="12"/>
  <c r="O152" i="12"/>
  <c r="Q111" i="12"/>
  <c r="L134" i="12"/>
  <c r="S134" i="12" s="1"/>
  <c r="T134" i="12" s="1"/>
  <c r="L126" i="12"/>
  <c r="H32" i="11" s="1"/>
  <c r="L131" i="12"/>
  <c r="L135" i="12"/>
  <c r="N153" i="12"/>
  <c r="R153" i="12"/>
  <c r="G153" i="12"/>
  <c r="B119" i="12"/>
  <c r="H136" i="12"/>
  <c r="Q136" i="12"/>
  <c r="O29" i="12"/>
  <c r="O30" i="12" s="1"/>
  <c r="N125" i="12"/>
  <c r="H58" i="11"/>
  <c r="H52" i="11"/>
  <c r="H34" i="11"/>
  <c r="P133" i="12"/>
  <c r="P131" i="12"/>
  <c r="P129" i="12"/>
  <c r="P127" i="12"/>
  <c r="H122" i="12"/>
  <c r="P120" i="12"/>
  <c r="L119" i="12"/>
  <c r="H118" i="12"/>
  <c r="S118" i="12" s="1"/>
  <c r="T118" i="12" s="1"/>
  <c r="P116" i="12"/>
  <c r="L115" i="12"/>
  <c r="H114" i="12"/>
  <c r="P111" i="12"/>
  <c r="L110" i="12"/>
  <c r="H109" i="12"/>
  <c r="S109" i="12" s="1"/>
  <c r="T109" i="12" s="1"/>
  <c r="P107" i="12"/>
  <c r="L106" i="12"/>
  <c r="Q157" i="12"/>
  <c r="R157" i="12"/>
  <c r="H157" i="12"/>
  <c r="P140" i="12"/>
  <c r="S140" i="12" s="1"/>
  <c r="T140" i="12" s="1"/>
  <c r="B131" i="12"/>
  <c r="G131" i="12"/>
  <c r="B127" i="12"/>
  <c r="G127" i="12"/>
  <c r="R107" i="12"/>
  <c r="M143" i="12"/>
  <c r="N143" i="12"/>
  <c r="O143" i="12"/>
  <c r="I139" i="12"/>
  <c r="J139" i="12"/>
  <c r="K139" i="12"/>
  <c r="K136" i="12" s="1"/>
  <c r="P139" i="12"/>
  <c r="O135" i="12"/>
  <c r="O125" i="12" s="1"/>
  <c r="N111" i="12"/>
  <c r="K107" i="12"/>
  <c r="O13" i="11" s="1"/>
  <c r="Q13" i="11" s="1"/>
  <c r="K111" i="12"/>
  <c r="Q152" i="12"/>
  <c r="R152" i="12"/>
  <c r="H152" i="12"/>
  <c r="L132" i="12"/>
  <c r="S132" i="12" s="1"/>
  <c r="T132" i="12" s="1"/>
  <c r="L122" i="12"/>
  <c r="Q115" i="12"/>
  <c r="Q113" i="12" s="1"/>
  <c r="L127" i="12"/>
  <c r="O153" i="12"/>
  <c r="H153" i="12"/>
  <c r="P153" i="12"/>
  <c r="P150" i="12" s="1"/>
  <c r="B111" i="12"/>
  <c r="B115" i="12"/>
  <c r="I136" i="12"/>
  <c r="Q29" i="12"/>
  <c r="Q30" i="12" s="1"/>
  <c r="K29" i="12"/>
  <c r="K30" i="12" s="1"/>
  <c r="P138" i="12"/>
  <c r="P136" i="12" s="1"/>
  <c r="H133" i="12"/>
  <c r="S133" i="12" s="1"/>
  <c r="T133" i="12" s="1"/>
  <c r="H131" i="12"/>
  <c r="H129" i="12"/>
  <c r="S129" i="12" s="1"/>
  <c r="T129" i="12" s="1"/>
  <c r="H127" i="12"/>
  <c r="P121" i="12"/>
  <c r="S121" i="12" s="1"/>
  <c r="T121" i="12" s="1"/>
  <c r="L120" i="12"/>
  <c r="H26" i="11" s="1"/>
  <c r="H119" i="12"/>
  <c r="P117" i="12"/>
  <c r="S117" i="12" s="1"/>
  <c r="T117" i="12" s="1"/>
  <c r="L116" i="12"/>
  <c r="S116" i="12" s="1"/>
  <c r="T116" i="12" s="1"/>
  <c r="H115" i="12"/>
  <c r="P112" i="12"/>
  <c r="S112" i="12" s="1"/>
  <c r="T112" i="12" s="1"/>
  <c r="L111" i="12"/>
  <c r="H110" i="12"/>
  <c r="H16" i="11" s="1"/>
  <c r="P108" i="12"/>
  <c r="S108" i="12" s="1"/>
  <c r="T108" i="12" s="1"/>
  <c r="L107" i="12"/>
  <c r="H106" i="12"/>
  <c r="B157" i="12"/>
  <c r="G157" i="12"/>
  <c r="J131" i="12"/>
  <c r="J127" i="12"/>
  <c r="O33" i="11" s="1"/>
  <c r="P33" i="11" s="1"/>
  <c r="R115" i="12"/>
  <c r="R113" i="12" s="1"/>
  <c r="R111" i="12"/>
  <c r="Q143" i="12"/>
  <c r="R143" i="12"/>
  <c r="M139" i="12"/>
  <c r="M136" i="12" s="1"/>
  <c r="N139" i="12"/>
  <c r="N136" i="12" s="1"/>
  <c r="J111" i="12"/>
  <c r="J115" i="12"/>
  <c r="O107" i="12"/>
  <c r="O105" i="12" s="1"/>
  <c r="O119" i="12"/>
  <c r="B152" i="12"/>
  <c r="G152" i="12"/>
  <c r="Q107" i="12"/>
  <c r="Q153" i="12"/>
  <c r="L153" i="12"/>
  <c r="DY224" i="6"/>
  <c r="DY223" i="6" s="1"/>
  <c r="L11" i="12"/>
  <c r="L10" i="12" s="1"/>
  <c r="P11" i="12"/>
  <c r="P10" i="12" s="1"/>
  <c r="M11" i="12"/>
  <c r="M10" i="12" s="1"/>
  <c r="M55" i="12" s="1"/>
  <c r="M60" i="12" s="1"/>
  <c r="M65" i="12" s="1"/>
  <c r="M61" i="12" s="1"/>
  <c r="P142" i="10"/>
  <c r="N11" i="10"/>
  <c r="N10" i="10" s="1"/>
  <c r="M11" i="10"/>
  <c r="M10" i="10" s="1"/>
  <c r="S106" i="8"/>
  <c r="S105" i="8" s="1"/>
  <c r="EH223" i="6"/>
  <c r="B127" i="4"/>
  <c r="H10" i="4"/>
  <c r="CY197" i="6" s="1"/>
  <c r="O138" i="8"/>
  <c r="E17" i="1"/>
  <c r="E21" i="1" s="1"/>
  <c r="I13" i="1"/>
  <c r="O57" i="11"/>
  <c r="O126" i="9"/>
  <c r="O124" i="9" s="1"/>
  <c r="O125" i="9" s="1"/>
  <c r="Q137" i="9"/>
  <c r="Q105" i="9"/>
  <c r="I150" i="9"/>
  <c r="N150" i="4"/>
  <c r="Q114" i="9"/>
  <c r="N114" i="9"/>
  <c r="K115" i="8"/>
  <c r="G150" i="4"/>
  <c r="R150" i="9"/>
  <c r="J150" i="9"/>
  <c r="S157" i="9"/>
  <c r="T157" i="9" s="1"/>
  <c r="O115" i="8"/>
  <c r="L150" i="9"/>
  <c r="P115" i="8"/>
  <c r="M150" i="4"/>
  <c r="W158" i="8"/>
  <c r="X158" i="8" s="1"/>
  <c r="N137" i="9"/>
  <c r="S153" i="9"/>
  <c r="T153" i="9" s="1"/>
  <c r="P137" i="9"/>
  <c r="R105" i="4"/>
  <c r="J150" i="4"/>
  <c r="S146" i="4"/>
  <c r="T146" i="4" s="1"/>
  <c r="W148" i="8"/>
  <c r="X148" i="8" s="1"/>
  <c r="S121" i="4"/>
  <c r="T121" i="4" s="1"/>
  <c r="L150" i="4"/>
  <c r="S107" i="9"/>
  <c r="T107" i="9" s="1"/>
  <c r="S145" i="9"/>
  <c r="T145" i="9" s="1"/>
  <c r="N105" i="9"/>
  <c r="W122" i="8"/>
  <c r="X122" i="8" s="1"/>
  <c r="P138" i="8"/>
  <c r="L138" i="8"/>
  <c r="T115" i="8"/>
  <c r="K137" i="4"/>
  <c r="S144" i="4"/>
  <c r="T144" i="4" s="1"/>
  <c r="K105" i="9"/>
  <c r="I127" i="8"/>
  <c r="M106" i="8"/>
  <c r="K105" i="4"/>
  <c r="U138" i="8"/>
  <c r="P106" i="8"/>
  <c r="S146" i="9"/>
  <c r="T146" i="9" s="1"/>
  <c r="Q115" i="8"/>
  <c r="S156" i="4"/>
  <c r="T156" i="4" s="1"/>
  <c r="W134" i="8"/>
  <c r="X134" i="8" s="1"/>
  <c r="I151" i="8"/>
  <c r="U127" i="8"/>
  <c r="L114" i="4"/>
  <c r="N57" i="12"/>
  <c r="R57" i="12"/>
  <c r="K57" i="12"/>
  <c r="N57" i="11" s="1"/>
  <c r="W116" i="8"/>
  <c r="X116" i="8" s="1"/>
  <c r="M137" i="9"/>
  <c r="M126" i="9"/>
  <c r="N126" i="9"/>
  <c r="P105" i="9"/>
  <c r="H106" i="8"/>
  <c r="H105" i="8" s="1"/>
  <c r="H137" i="4"/>
  <c r="S131" i="9"/>
  <c r="T131" i="9" s="1"/>
  <c r="J137" i="9"/>
  <c r="I106" i="8"/>
  <c r="S138" i="9"/>
  <c r="T138" i="9" s="1"/>
  <c r="R126" i="9"/>
  <c r="R124" i="9" s="1"/>
  <c r="R125" i="9" s="1"/>
  <c r="G138" i="8"/>
  <c r="M138" i="8"/>
  <c r="P150" i="4"/>
  <c r="W143" i="8"/>
  <c r="X143" i="8" s="1"/>
  <c r="W133" i="8"/>
  <c r="X133" i="8" s="1"/>
  <c r="S30" i="8"/>
  <c r="CU198" i="6" s="1"/>
  <c r="J105" i="9"/>
  <c r="Q138" i="8"/>
  <c r="S106" i="9"/>
  <c r="T106" i="9" s="1"/>
  <c r="Q126" i="9"/>
  <c r="K106" i="8"/>
  <c r="O30" i="8"/>
  <c r="CR198" i="6" s="1"/>
  <c r="S49" i="12"/>
  <c r="T49" i="12" s="1"/>
  <c r="W129" i="8"/>
  <c r="X129" i="8" s="1"/>
  <c r="S110" i="4"/>
  <c r="T110" i="4" s="1"/>
  <c r="M30" i="9"/>
  <c r="M31" i="9" s="1"/>
  <c r="H30" i="8"/>
  <c r="H31" i="8" s="1"/>
  <c r="G62" i="11"/>
  <c r="P55" i="4"/>
  <c r="P60" i="4" s="1"/>
  <c r="L149" i="10"/>
  <c r="U30" i="8"/>
  <c r="CW198" i="6" s="1"/>
  <c r="G52" i="11"/>
  <c r="G37" i="11"/>
  <c r="DG198" i="6"/>
  <c r="Q30" i="8"/>
  <c r="Q31" i="8" s="1"/>
  <c r="T127" i="8"/>
  <c r="T125" i="8" s="1"/>
  <c r="T126" i="8" s="1"/>
  <c r="DG197" i="6"/>
  <c r="W152" i="8"/>
  <c r="X152" i="8" s="1"/>
  <c r="Q30" i="9"/>
  <c r="L30" i="9"/>
  <c r="L31" i="9" s="1"/>
  <c r="W120" i="8"/>
  <c r="X120" i="8" s="1"/>
  <c r="O30" i="4"/>
  <c r="S140" i="9"/>
  <c r="T140" i="9" s="1"/>
  <c r="G35" i="11"/>
  <c r="G26" i="11"/>
  <c r="S41" i="12"/>
  <c r="T41" i="12" s="1"/>
  <c r="G59" i="11"/>
  <c r="G16" i="11"/>
  <c r="G63" i="11"/>
  <c r="G64" i="11"/>
  <c r="G50" i="11"/>
  <c r="S46" i="12"/>
  <c r="T46" i="12" s="1"/>
  <c r="G19" i="11"/>
  <c r="G51" i="11"/>
  <c r="Q54" i="11"/>
  <c r="O30" i="9"/>
  <c r="O54" i="9" s="1"/>
  <c r="S134" i="4"/>
  <c r="T134" i="4" s="1"/>
  <c r="S133" i="9"/>
  <c r="T133" i="9" s="1"/>
  <c r="S110" i="9"/>
  <c r="T110" i="9" s="1"/>
  <c r="S62" i="12"/>
  <c r="T62" i="12" s="1"/>
  <c r="W153" i="8"/>
  <c r="X153" i="8" s="1"/>
  <c r="N30" i="9"/>
  <c r="N31" i="9" s="1"/>
  <c r="G22" i="11"/>
  <c r="H126" i="4"/>
  <c r="S116" i="4"/>
  <c r="T116" i="4" s="1"/>
  <c r="I105" i="9"/>
  <c r="I104" i="9" s="1"/>
  <c r="H30" i="9"/>
  <c r="H31" i="9" s="1"/>
  <c r="S157" i="4"/>
  <c r="T157" i="4" s="1"/>
  <c r="S132" i="9"/>
  <c r="T132" i="9" s="1"/>
  <c r="G114" i="9"/>
  <c r="Q57" i="12"/>
  <c r="H57" i="12"/>
  <c r="G41" i="11"/>
  <c r="M41" i="11" s="1"/>
  <c r="G18" i="11"/>
  <c r="G13" i="11"/>
  <c r="G23" i="11"/>
  <c r="G33" i="11"/>
  <c r="G48" i="11"/>
  <c r="G27" i="11"/>
  <c r="S58" i="12"/>
  <c r="T58" i="12" s="1"/>
  <c r="P30" i="9"/>
  <c r="P31" i="9" s="1"/>
  <c r="K30" i="9"/>
  <c r="K31" i="9" s="1"/>
  <c r="W16" i="8"/>
  <c r="X16" i="8" s="1"/>
  <c r="S63" i="12"/>
  <c r="T63" i="12" s="1"/>
  <c r="S13" i="12"/>
  <c r="T13" i="12" s="1"/>
  <c r="H42" i="12"/>
  <c r="J30" i="9"/>
  <c r="J31" i="9" s="1"/>
  <c r="G36" i="11"/>
  <c r="S27" i="12"/>
  <c r="T27" i="12" s="1"/>
  <c r="G44" i="11"/>
  <c r="O150" i="4"/>
  <c r="M115" i="8"/>
  <c r="M30" i="4"/>
  <c r="M30" i="8"/>
  <c r="CQ198" i="6" s="1"/>
  <c r="L126" i="4"/>
  <c r="S144" i="9"/>
  <c r="T144" i="9" s="1"/>
  <c r="S130" i="9"/>
  <c r="T130" i="9" s="1"/>
  <c r="S116" i="9"/>
  <c r="T116" i="9" s="1"/>
  <c r="K126" i="9"/>
  <c r="K124" i="9" s="1"/>
  <c r="K125" i="9" s="1"/>
  <c r="W130" i="8"/>
  <c r="X130" i="8" s="1"/>
  <c r="M127" i="8"/>
  <c r="L126" i="9"/>
  <c r="W119" i="8"/>
  <c r="X119" i="8" s="1"/>
  <c r="W137" i="8"/>
  <c r="X137" i="8" s="1"/>
  <c r="K127" i="8"/>
  <c r="W135" i="8"/>
  <c r="X135" i="8" s="1"/>
  <c r="W109" i="8"/>
  <c r="X109" i="8" s="1"/>
  <c r="U106" i="8"/>
  <c r="W124" i="8"/>
  <c r="X124" i="8" s="1"/>
  <c r="W111" i="8"/>
  <c r="X111" i="8" s="1"/>
  <c r="S145" i="4"/>
  <c r="T145" i="4" s="1"/>
  <c r="S25" i="12"/>
  <c r="T25" i="12" s="1"/>
  <c r="S40" i="12"/>
  <c r="T40" i="12" s="1"/>
  <c r="S24" i="12"/>
  <c r="T24" i="12" s="1"/>
  <c r="S52" i="12"/>
  <c r="T52" i="12" s="1"/>
  <c r="DI198" i="6"/>
  <c r="W139" i="8"/>
  <c r="X139" i="8" s="1"/>
  <c r="M104" i="12"/>
  <c r="L30" i="8"/>
  <c r="CP198" i="6" s="1"/>
  <c r="S118" i="4"/>
  <c r="T118" i="4" s="1"/>
  <c r="P105" i="4"/>
  <c r="J126" i="9"/>
  <c r="W14" i="8"/>
  <c r="X14" i="8" s="1"/>
  <c r="S16" i="12"/>
  <c r="T16" i="12" s="1"/>
  <c r="W52" i="8"/>
  <c r="X52" i="8" s="1"/>
  <c r="W44" i="8"/>
  <c r="X44" i="8" s="1"/>
  <c r="J20" i="8"/>
  <c r="S53" i="12"/>
  <c r="T53" i="12" s="1"/>
  <c r="T106" i="8"/>
  <c r="W107" i="8"/>
  <c r="X107" i="8" s="1"/>
  <c r="S107" i="4"/>
  <c r="T107" i="4" s="1"/>
  <c r="L105" i="4"/>
  <c r="K55" i="4"/>
  <c r="K60" i="4" s="1"/>
  <c r="K30" i="4"/>
  <c r="S56" i="9"/>
  <c r="T56" i="9" s="1"/>
  <c r="S28" i="12"/>
  <c r="T28" i="12" s="1"/>
  <c r="S122" i="9"/>
  <c r="T122" i="9" s="1"/>
  <c r="W128" i="8"/>
  <c r="X128" i="8" s="1"/>
  <c r="P127" i="8"/>
  <c r="S151" i="9"/>
  <c r="T151" i="9" s="1"/>
  <c r="G150" i="9"/>
  <c r="H114" i="9"/>
  <c r="S118" i="9"/>
  <c r="T118" i="9" s="1"/>
  <c r="R105" i="9"/>
  <c r="R104" i="9" s="1"/>
  <c r="S108" i="9"/>
  <c r="T108" i="9" s="1"/>
  <c r="W140" i="8"/>
  <c r="X140" i="8" s="1"/>
  <c r="W141" i="8"/>
  <c r="X141" i="8" s="1"/>
  <c r="W123" i="8"/>
  <c r="X123" i="8" s="1"/>
  <c r="G28" i="11"/>
  <c r="S43" i="12"/>
  <c r="T43" i="12" s="1"/>
  <c r="G30" i="4"/>
  <c r="P137" i="4"/>
  <c r="S139" i="4"/>
  <c r="T139" i="4" s="1"/>
  <c r="W114" i="8"/>
  <c r="X114" i="8" s="1"/>
  <c r="O106" i="8"/>
  <c r="G105" i="9"/>
  <c r="S120" i="9"/>
  <c r="T120" i="9" s="1"/>
  <c r="DH198" i="6"/>
  <c r="DH199" i="6" s="1"/>
  <c r="Q55" i="4"/>
  <c r="Q30" i="4"/>
  <c r="G46" i="11"/>
  <c r="G57" i="12"/>
  <c r="S34" i="12"/>
  <c r="T34" i="12" s="1"/>
  <c r="J10" i="10"/>
  <c r="R11" i="11"/>
  <c r="G58" i="11"/>
  <c r="G43" i="11"/>
  <c r="I42" i="12"/>
  <c r="S129" i="9"/>
  <c r="T129" i="9" s="1"/>
  <c r="S136" i="9"/>
  <c r="T136" i="9" s="1"/>
  <c r="CR197" i="6"/>
  <c r="I30" i="8"/>
  <c r="I31" i="8" s="1"/>
  <c r="W28" i="8"/>
  <c r="X28" i="8" s="1"/>
  <c r="G127" i="8"/>
  <c r="W15" i="8"/>
  <c r="X15" i="8" s="1"/>
  <c r="R20" i="8"/>
  <c r="G47" i="11"/>
  <c r="Q126" i="4"/>
  <c r="T30" i="8"/>
  <c r="W43" i="8"/>
  <c r="X43" i="8" s="1"/>
  <c r="R114" i="4"/>
  <c r="S147" i="4"/>
  <c r="T147" i="4" s="1"/>
  <c r="G126" i="9"/>
  <c r="S121" i="9"/>
  <c r="T121" i="9" s="1"/>
  <c r="W55" i="8"/>
  <c r="X55" i="8" s="1"/>
  <c r="W38" i="8"/>
  <c r="X38" i="8" s="1"/>
  <c r="W34" i="8"/>
  <c r="X34" i="8" s="1"/>
  <c r="S12" i="12"/>
  <c r="T12" i="12" s="1"/>
  <c r="S20" i="12"/>
  <c r="T20" i="12" s="1"/>
  <c r="G38" i="11"/>
  <c r="S37" i="12"/>
  <c r="T37" i="12" s="1"/>
  <c r="K30" i="8"/>
  <c r="S127" i="8"/>
  <c r="Q11" i="12"/>
  <c r="Q10" i="12" s="1"/>
  <c r="DA198" i="6"/>
  <c r="DA199" i="6" s="1"/>
  <c r="J55" i="4"/>
  <c r="DE198" i="6"/>
  <c r="DE199" i="6" s="1"/>
  <c r="N30" i="4"/>
  <c r="CP197" i="6"/>
  <c r="S117" i="9"/>
  <c r="T117" i="9" s="1"/>
  <c r="P114" i="9"/>
  <c r="Q114" i="4"/>
  <c r="S117" i="4"/>
  <c r="T117" i="4" s="1"/>
  <c r="S141" i="9"/>
  <c r="T141" i="9" s="1"/>
  <c r="G137" i="9"/>
  <c r="S147" i="9"/>
  <c r="T147" i="9" s="1"/>
  <c r="M114" i="9"/>
  <c r="G53" i="11"/>
  <c r="G12" i="11"/>
  <c r="G31" i="12"/>
  <c r="H31" i="12"/>
  <c r="G42" i="12"/>
  <c r="S50" i="12"/>
  <c r="T50" i="12" s="1"/>
  <c r="S38" i="12"/>
  <c r="T38" i="12" s="1"/>
  <c r="S51" i="12"/>
  <c r="T51" i="12" s="1"/>
  <c r="S59" i="12"/>
  <c r="T59" i="12" s="1"/>
  <c r="P30" i="8"/>
  <c r="CX199" i="6"/>
  <c r="G24" i="11"/>
  <c r="G25" i="11"/>
  <c r="S17" i="12"/>
  <c r="T17" i="12" s="1"/>
  <c r="G11" i="12"/>
  <c r="G10" i="12" s="1"/>
  <c r="S44" i="12"/>
  <c r="T44" i="12" s="1"/>
  <c r="I11" i="12"/>
  <c r="I10" i="12" s="1"/>
  <c r="S22" i="12"/>
  <c r="T22" i="12" s="1"/>
  <c r="S47" i="12"/>
  <c r="T47" i="12" s="1"/>
  <c r="I104" i="4"/>
  <c r="S139" i="9"/>
  <c r="T139" i="9" s="1"/>
  <c r="DC199" i="6"/>
  <c r="S115" i="4"/>
  <c r="T115" i="4" s="1"/>
  <c r="M114" i="4"/>
  <c r="M104" i="4" s="1"/>
  <c r="S134" i="9"/>
  <c r="T134" i="9" s="1"/>
  <c r="I126" i="9"/>
  <c r="I124" i="9" s="1"/>
  <c r="I125" i="9" s="1"/>
  <c r="S111" i="9"/>
  <c r="T111" i="9" s="1"/>
  <c r="M105" i="9"/>
  <c r="G49" i="11"/>
  <c r="G39" i="11"/>
  <c r="S48" i="12"/>
  <c r="T48" i="12" s="1"/>
  <c r="S19" i="12"/>
  <c r="T19" i="12" s="1"/>
  <c r="S15" i="12"/>
  <c r="T15" i="12" s="1"/>
  <c r="H43" i="11"/>
  <c r="N55" i="4"/>
  <c r="W144" i="8"/>
  <c r="X144" i="8" s="1"/>
  <c r="M55" i="4"/>
  <c r="S143" i="4"/>
  <c r="T143" i="4" s="1"/>
  <c r="P114" i="4"/>
  <c r="R30" i="9"/>
  <c r="R31" i="9" s="1"/>
  <c r="K114" i="4"/>
  <c r="J19" i="8"/>
  <c r="K11" i="12"/>
  <c r="K10" i="12" s="1"/>
  <c r="O11" i="12"/>
  <c r="O10" i="12" s="1"/>
  <c r="J42" i="12"/>
  <c r="N42" i="11" s="1"/>
  <c r="N42" i="12"/>
  <c r="N29" i="12" s="1"/>
  <c r="N30" i="12" s="1"/>
  <c r="U115" i="8"/>
  <c r="W39" i="8"/>
  <c r="X39" i="8" s="1"/>
  <c r="W25" i="8"/>
  <c r="X25" i="8" s="1"/>
  <c r="W47" i="8"/>
  <c r="X47" i="8" s="1"/>
  <c r="N11" i="12"/>
  <c r="N10" i="12" s="1"/>
  <c r="N29" i="10"/>
  <c r="I30" i="9"/>
  <c r="Q105" i="4"/>
  <c r="O105" i="4"/>
  <c r="S122" i="4"/>
  <c r="T122" i="4" s="1"/>
  <c r="O55" i="4"/>
  <c r="O56" i="4" s="1"/>
  <c r="S130" i="4"/>
  <c r="T130" i="4" s="1"/>
  <c r="S156" i="9"/>
  <c r="T156" i="9" s="1"/>
  <c r="S135" i="9"/>
  <c r="T135" i="9" s="1"/>
  <c r="W117" i="8"/>
  <c r="X117" i="8" s="1"/>
  <c r="I138" i="8"/>
  <c r="W132" i="8"/>
  <c r="X132" i="8" s="1"/>
  <c r="W108" i="8"/>
  <c r="X108" i="8" s="1"/>
  <c r="H127" i="8"/>
  <c r="H125" i="8" s="1"/>
  <c r="O127" i="8"/>
  <c r="L127" i="8"/>
  <c r="S109" i="4"/>
  <c r="T109" i="4" s="1"/>
  <c r="L106" i="8"/>
  <c r="L105" i="8" s="1"/>
  <c r="W113" i="8"/>
  <c r="X113" i="8" s="1"/>
  <c r="W146" i="8"/>
  <c r="X146" i="8" s="1"/>
  <c r="W159" i="8"/>
  <c r="X159" i="8" s="1"/>
  <c r="Q106" i="8"/>
  <c r="Q127" i="8"/>
  <c r="W110" i="8"/>
  <c r="X110" i="8" s="1"/>
  <c r="J18" i="8"/>
  <c r="W18" i="8" s="1"/>
  <c r="X18" i="8" s="1"/>
  <c r="W53" i="8"/>
  <c r="X53" i="8" s="1"/>
  <c r="W49" i="8"/>
  <c r="X49" i="8" s="1"/>
  <c r="W45" i="8"/>
  <c r="X45" i="8" s="1"/>
  <c r="W36" i="8"/>
  <c r="X36" i="8" s="1"/>
  <c r="W29" i="8"/>
  <c r="X29" i="8" s="1"/>
  <c r="R17" i="8"/>
  <c r="W17" i="8" s="1"/>
  <c r="X17" i="8" s="1"/>
  <c r="R13" i="8"/>
  <c r="W13" i="8" s="1"/>
  <c r="X13" i="8" s="1"/>
  <c r="R11" i="12"/>
  <c r="R10" i="12" s="1"/>
  <c r="P42" i="12"/>
  <c r="P29" i="12" s="1"/>
  <c r="R42" i="12"/>
  <c r="R29" i="12" s="1"/>
  <c r="R30" i="12" s="1"/>
  <c r="T22" i="11"/>
  <c r="T49" i="11"/>
  <c r="Q41" i="11"/>
  <c r="S49" i="11"/>
  <c r="S50" i="11"/>
  <c r="P15" i="11"/>
  <c r="P50" i="11"/>
  <c r="P38" i="11"/>
  <c r="P35" i="11"/>
  <c r="Q34" i="11"/>
  <c r="Q50" i="11"/>
  <c r="P34" i="11"/>
  <c r="Q15" i="11"/>
  <c r="T59" i="11"/>
  <c r="Q32" i="11"/>
  <c r="P41" i="11"/>
  <c r="T33" i="11"/>
  <c r="S58" i="11"/>
  <c r="P32" i="11"/>
  <c r="Q47" i="11"/>
  <c r="I31" i="12"/>
  <c r="S26" i="12"/>
  <c r="T26" i="12" s="1"/>
  <c r="S64" i="12"/>
  <c r="T64" i="12" s="1"/>
  <c r="S21" i="12"/>
  <c r="T21" i="12" s="1"/>
  <c r="G21" i="11"/>
  <c r="G14" i="11"/>
  <c r="S14" i="12"/>
  <c r="T14" i="12" s="1"/>
  <c r="P26" i="11"/>
  <c r="G40" i="11"/>
  <c r="G15" i="11"/>
  <c r="S36" i="12"/>
  <c r="T36" i="12" s="1"/>
  <c r="G17" i="11"/>
  <c r="S18" i="12"/>
  <c r="T18" i="12" s="1"/>
  <c r="S39" i="12"/>
  <c r="T39" i="12" s="1"/>
  <c r="S23" i="12"/>
  <c r="T23" i="12" s="1"/>
  <c r="H11" i="12"/>
  <c r="H10" i="12" s="1"/>
  <c r="S33" i="12"/>
  <c r="T33" i="12" s="1"/>
  <c r="I57" i="12"/>
  <c r="G34" i="11"/>
  <c r="S111" i="4"/>
  <c r="T111" i="4" s="1"/>
  <c r="I29" i="4"/>
  <c r="S42" i="4"/>
  <c r="T42" i="4" s="1"/>
  <c r="L30" i="4"/>
  <c r="L55" i="4"/>
  <c r="DI197" i="6"/>
  <c r="R55" i="4"/>
  <c r="G105" i="4"/>
  <c r="S112" i="4"/>
  <c r="T112" i="4" s="1"/>
  <c r="DF197" i="6"/>
  <c r="DF199" i="6" s="1"/>
  <c r="T35" i="11"/>
  <c r="S127" i="9"/>
  <c r="T127" i="9" s="1"/>
  <c r="H126" i="9"/>
  <c r="P126" i="9"/>
  <c r="S128" i="9"/>
  <c r="T128" i="9" s="1"/>
  <c r="S113" i="9"/>
  <c r="T113" i="9" s="1"/>
  <c r="H105" i="9"/>
  <c r="H137" i="9"/>
  <c r="S142" i="9"/>
  <c r="T142" i="9" s="1"/>
  <c r="J114" i="9"/>
  <c r="S115" i="9"/>
  <c r="T115" i="9" s="1"/>
  <c r="S109" i="9"/>
  <c r="T109" i="9" s="1"/>
  <c r="L105" i="9"/>
  <c r="L104" i="9" s="1"/>
  <c r="S123" i="9"/>
  <c r="T123" i="9" s="1"/>
  <c r="W142" i="8"/>
  <c r="X142" i="8" s="1"/>
  <c r="G115" i="8"/>
  <c r="S143" i="9"/>
  <c r="T143" i="9" s="1"/>
  <c r="S32" i="9"/>
  <c r="T32" i="9" s="1"/>
  <c r="J105" i="4"/>
  <c r="J104" i="4" s="1"/>
  <c r="S141" i="4"/>
  <c r="T141" i="4" s="1"/>
  <c r="R137" i="4"/>
  <c r="W58" i="8"/>
  <c r="X58" i="8" s="1"/>
  <c r="G30" i="9"/>
  <c r="S43" i="9"/>
  <c r="T43" i="9" s="1"/>
  <c r="H30" i="4"/>
  <c r="CY198" i="6"/>
  <c r="W131" i="8"/>
  <c r="X131" i="8" s="1"/>
  <c r="G106" i="8"/>
  <c r="O43" i="11"/>
  <c r="P43" i="11" s="1"/>
  <c r="S137" i="12"/>
  <c r="T137" i="12" s="1"/>
  <c r="G10" i="8"/>
  <c r="W11" i="8"/>
  <c r="X11" i="8" s="1"/>
  <c r="G30" i="8"/>
  <c r="W32" i="8"/>
  <c r="X32" i="8" s="1"/>
  <c r="S127" i="4"/>
  <c r="T127" i="4" s="1"/>
  <c r="K126" i="4"/>
  <c r="G55" i="4"/>
  <c r="W112" i="8"/>
  <c r="X112" i="8" s="1"/>
  <c r="K114" i="9"/>
  <c r="S52" i="11" l="1"/>
  <c r="P36" i="11"/>
  <c r="S54" i="11"/>
  <c r="T51" i="11"/>
  <c r="P63" i="11"/>
  <c r="Q18" i="11"/>
  <c r="T40" i="11"/>
  <c r="T44" i="11"/>
  <c r="T18" i="11"/>
  <c r="T38" i="11"/>
  <c r="Q46" i="11"/>
  <c r="Q59" i="11"/>
  <c r="P22" i="11"/>
  <c r="P27" i="11"/>
  <c r="S20" i="11"/>
  <c r="Q16" i="11"/>
  <c r="T28" i="11"/>
  <c r="Q39" i="11"/>
  <c r="T32" i="11"/>
  <c r="S23" i="11"/>
  <c r="T21" i="11"/>
  <c r="S37" i="11"/>
  <c r="S41" i="11"/>
  <c r="T27" i="11"/>
  <c r="P51" i="11"/>
  <c r="L27" i="11"/>
  <c r="K149" i="10"/>
  <c r="Q137" i="4"/>
  <c r="Q124" i="4" s="1"/>
  <c r="Q125" i="4" s="1"/>
  <c r="P52" i="11"/>
  <c r="L54" i="11"/>
  <c r="M136" i="10"/>
  <c r="O149" i="10"/>
  <c r="S144" i="10"/>
  <c r="T144" i="10" s="1"/>
  <c r="S130" i="10"/>
  <c r="T130" i="10" s="1"/>
  <c r="S152" i="4"/>
  <c r="T152" i="4" s="1"/>
  <c r="O137" i="4"/>
  <c r="G29" i="10"/>
  <c r="G55" i="10" s="1"/>
  <c r="I104" i="12"/>
  <c r="L29" i="10"/>
  <c r="K136" i="10"/>
  <c r="Q136" i="10"/>
  <c r="O55" i="12"/>
  <c r="O56" i="12" s="1"/>
  <c r="L55" i="12"/>
  <c r="G125" i="10"/>
  <c r="H136" i="10"/>
  <c r="H29" i="10"/>
  <c r="H55" i="10" s="1"/>
  <c r="H60" i="10" s="1"/>
  <c r="H65" i="10" s="1"/>
  <c r="H61" i="10" s="1"/>
  <c r="N105" i="4"/>
  <c r="N104" i="4" s="1"/>
  <c r="S135" i="4"/>
  <c r="T135" i="4" s="1"/>
  <c r="S120" i="4"/>
  <c r="T120" i="4" s="1"/>
  <c r="S158" i="4"/>
  <c r="T158" i="4" s="1"/>
  <c r="G136" i="10"/>
  <c r="S140" i="4"/>
  <c r="T140" i="4" s="1"/>
  <c r="S123" i="4"/>
  <c r="T123" i="4" s="1"/>
  <c r="P136" i="10"/>
  <c r="K125" i="12"/>
  <c r="S157" i="10"/>
  <c r="T157" i="10" s="1"/>
  <c r="O126" i="4"/>
  <c r="O17" i="11"/>
  <c r="P17" i="11" s="1"/>
  <c r="S126" i="10"/>
  <c r="T126" i="10" s="1"/>
  <c r="S133" i="10"/>
  <c r="T133" i="10" s="1"/>
  <c r="Q54" i="9"/>
  <c r="Q60" i="9" s="1"/>
  <c r="Q65" i="9" s="1"/>
  <c r="Q61" i="9" s="1"/>
  <c r="S142" i="4"/>
  <c r="T142" i="4" s="1"/>
  <c r="O37" i="11"/>
  <c r="P37" i="11" s="1"/>
  <c r="S108" i="4"/>
  <c r="T108" i="4" s="1"/>
  <c r="L124" i="9"/>
  <c r="L125" i="9" s="1"/>
  <c r="S151" i="4"/>
  <c r="T151" i="4" s="1"/>
  <c r="S153" i="4"/>
  <c r="T153" i="4" s="1"/>
  <c r="R57" i="11"/>
  <c r="T57" i="11" s="1"/>
  <c r="S53" i="11"/>
  <c r="T63" i="11"/>
  <c r="P126" i="4"/>
  <c r="L150" i="12"/>
  <c r="I126" i="4"/>
  <c r="I124" i="4" s="1"/>
  <c r="O45" i="11"/>
  <c r="P45" i="11" s="1"/>
  <c r="S128" i="4"/>
  <c r="T128" i="4" s="1"/>
  <c r="Q25" i="11"/>
  <c r="P25" i="11"/>
  <c r="DG199" i="6"/>
  <c r="R31" i="11"/>
  <c r="S31" i="11" s="1"/>
  <c r="Q57" i="11"/>
  <c r="O49" i="11"/>
  <c r="P49" i="11" s="1"/>
  <c r="R42" i="11"/>
  <c r="T42" i="11" s="1"/>
  <c r="Q48" i="11"/>
  <c r="P24" i="11"/>
  <c r="P13" i="11"/>
  <c r="P40" i="11"/>
  <c r="P23" i="11"/>
  <c r="S15" i="11"/>
  <c r="S45" i="11"/>
  <c r="M23" i="11"/>
  <c r="S13" i="11"/>
  <c r="P20" i="11"/>
  <c r="J32" i="11"/>
  <c r="P62" i="11"/>
  <c r="S34" i="11"/>
  <c r="P64" i="11"/>
  <c r="P53" i="11"/>
  <c r="M18" i="11"/>
  <c r="J65" i="11"/>
  <c r="S26" i="11"/>
  <c r="S39" i="11"/>
  <c r="S19" i="11"/>
  <c r="T25" i="11"/>
  <c r="S24" i="11"/>
  <c r="Q28" i="11"/>
  <c r="S48" i="11"/>
  <c r="M58" i="11"/>
  <c r="S36" i="11"/>
  <c r="S17" i="11"/>
  <c r="T14" i="11"/>
  <c r="P14" i="11"/>
  <c r="L33" i="11"/>
  <c r="J51" i="11"/>
  <c r="L52" i="11"/>
  <c r="T20" i="11"/>
  <c r="S62" i="11"/>
  <c r="T24" i="11"/>
  <c r="Q44" i="11"/>
  <c r="Q20" i="11"/>
  <c r="L26" i="11"/>
  <c r="T12" i="11"/>
  <c r="T46" i="11"/>
  <c r="T47" i="11"/>
  <c r="S12" i="11"/>
  <c r="P12" i="11"/>
  <c r="T16" i="11"/>
  <c r="P58" i="11"/>
  <c r="L36" i="11"/>
  <c r="L47" i="11"/>
  <c r="M54" i="11"/>
  <c r="I48" i="11"/>
  <c r="M22" i="11"/>
  <c r="S16" i="11"/>
  <c r="L49" i="11"/>
  <c r="T43" i="11"/>
  <c r="T64" i="11"/>
  <c r="J54" i="11"/>
  <c r="I54" i="11"/>
  <c r="N105" i="10"/>
  <c r="M113" i="10"/>
  <c r="S128" i="10"/>
  <c r="T128" i="10" s="1"/>
  <c r="P29" i="10"/>
  <c r="P55" i="10" s="1"/>
  <c r="P60" i="10" s="1"/>
  <c r="P65" i="10" s="1"/>
  <c r="P61" i="10" s="1"/>
  <c r="P125" i="10"/>
  <c r="R136" i="10"/>
  <c r="S141" i="10"/>
  <c r="T141" i="10" s="1"/>
  <c r="O125" i="10"/>
  <c r="S135" i="10"/>
  <c r="T135" i="10" s="1"/>
  <c r="M125" i="10"/>
  <c r="M123" i="10" s="1"/>
  <c r="M124" i="10" s="1"/>
  <c r="I29" i="10"/>
  <c r="I30" i="10" s="1"/>
  <c r="S155" i="10"/>
  <c r="T155" i="10" s="1"/>
  <c r="J124" i="4"/>
  <c r="J125" i="4" s="1"/>
  <c r="O113" i="10"/>
  <c r="O104" i="10" s="1"/>
  <c r="P105" i="10"/>
  <c r="R126" i="4"/>
  <c r="R124" i="4" s="1"/>
  <c r="S142" i="10"/>
  <c r="T142" i="10" s="1"/>
  <c r="S106" i="4"/>
  <c r="T106" i="4" s="1"/>
  <c r="S129" i="4"/>
  <c r="T129" i="4" s="1"/>
  <c r="S125" i="8"/>
  <c r="S126" i="8" s="1"/>
  <c r="K125" i="8"/>
  <c r="K126" i="8" s="1"/>
  <c r="W151" i="8"/>
  <c r="X151" i="8" s="1"/>
  <c r="K57" i="11"/>
  <c r="L137" i="4"/>
  <c r="L124" i="4" s="1"/>
  <c r="L125" i="4" s="1"/>
  <c r="J29" i="10"/>
  <c r="J30" i="10" s="1"/>
  <c r="W19" i="8"/>
  <c r="X19" i="8" s="1"/>
  <c r="I105" i="8"/>
  <c r="H50" i="11"/>
  <c r="J50" i="11" s="1"/>
  <c r="O136" i="10"/>
  <c r="S119" i="10"/>
  <c r="T119" i="10" s="1"/>
  <c r="I62" i="11"/>
  <c r="S146" i="10"/>
  <c r="T146" i="10" s="1"/>
  <c r="M45" i="11"/>
  <c r="L45" i="11"/>
  <c r="I123" i="12"/>
  <c r="I124" i="12" s="1"/>
  <c r="S113" i="4"/>
  <c r="T113" i="4" s="1"/>
  <c r="G150" i="12"/>
  <c r="S138" i="4"/>
  <c r="T138" i="4" s="1"/>
  <c r="L51" i="11"/>
  <c r="K55" i="12"/>
  <c r="K60" i="12" s="1"/>
  <c r="K65" i="12" s="1"/>
  <c r="K61" i="12" s="1"/>
  <c r="Q123" i="12"/>
  <c r="Q124" i="12" s="1"/>
  <c r="O125" i="8"/>
  <c r="O126" i="8" s="1"/>
  <c r="DI199" i="6"/>
  <c r="L54" i="9"/>
  <c r="L55" i="9" s="1"/>
  <c r="Q124" i="9"/>
  <c r="Q125" i="9" s="1"/>
  <c r="N104" i="9"/>
  <c r="R125" i="12"/>
  <c r="R123" i="12" s="1"/>
  <c r="R124" i="12" s="1"/>
  <c r="P124" i="9"/>
  <c r="P125" i="9" s="1"/>
  <c r="L22" i="11"/>
  <c r="O31" i="8"/>
  <c r="J125" i="12"/>
  <c r="O31" i="11" s="1"/>
  <c r="Q31" i="11" s="1"/>
  <c r="Q104" i="9"/>
  <c r="M20" i="11"/>
  <c r="Q105" i="8"/>
  <c r="Q105" i="12"/>
  <c r="Q104" i="12" s="1"/>
  <c r="L105" i="10"/>
  <c r="Q55" i="12"/>
  <c r="Q60" i="12" s="1"/>
  <c r="Q65" i="12" s="1"/>
  <c r="Q61" i="12" s="1"/>
  <c r="S109" i="10"/>
  <c r="T109" i="10" s="1"/>
  <c r="S115" i="10"/>
  <c r="T115" i="10" s="1"/>
  <c r="M124" i="4"/>
  <c r="M125" i="4" s="1"/>
  <c r="K104" i="9"/>
  <c r="K148" i="9" s="1"/>
  <c r="CM198" i="6"/>
  <c r="S136" i="4"/>
  <c r="T136" i="4" s="1"/>
  <c r="S10" i="4"/>
  <c r="T10" i="4" s="1"/>
  <c r="M51" i="11"/>
  <c r="P104" i="4"/>
  <c r="I51" i="11"/>
  <c r="N54" i="9"/>
  <c r="N55" i="9" s="1"/>
  <c r="J124" i="9"/>
  <c r="J125" i="9" s="1"/>
  <c r="K124" i="4"/>
  <c r="K125" i="4" s="1"/>
  <c r="Q125" i="8"/>
  <c r="Q126" i="8" s="1"/>
  <c r="P56" i="4"/>
  <c r="H56" i="8"/>
  <c r="H57" i="8" s="1"/>
  <c r="O105" i="8"/>
  <c r="P125" i="8"/>
  <c r="P126" i="8" s="1"/>
  <c r="N126" i="4"/>
  <c r="N124" i="4" s="1"/>
  <c r="N125" i="4" s="1"/>
  <c r="S133" i="4"/>
  <c r="T133" i="4" s="1"/>
  <c r="V18" i="8"/>
  <c r="S11" i="8"/>
  <c r="S10" i="8" s="1"/>
  <c r="CU197" i="6" s="1"/>
  <c r="O104" i="4"/>
  <c r="G125" i="8"/>
  <c r="G126" i="8" s="1"/>
  <c r="M125" i="8"/>
  <c r="M126" i="8" s="1"/>
  <c r="N123" i="12"/>
  <c r="N124" i="12" s="1"/>
  <c r="R150" i="12"/>
  <c r="O123" i="12"/>
  <c r="O124" i="12" s="1"/>
  <c r="S112" i="10"/>
  <c r="T112" i="10" s="1"/>
  <c r="S18" i="9"/>
  <c r="T18" i="9" s="1"/>
  <c r="G11" i="9"/>
  <c r="G126" i="4"/>
  <c r="G124" i="4" s="1"/>
  <c r="G125" i="4" s="1"/>
  <c r="H124" i="4"/>
  <c r="H125" i="4" s="1"/>
  <c r="O104" i="12"/>
  <c r="O150" i="12"/>
  <c r="S31" i="8"/>
  <c r="O56" i="8"/>
  <c r="CR199" i="6" s="1"/>
  <c r="U125" i="8"/>
  <c r="U126" i="8" s="1"/>
  <c r="S131" i="10"/>
  <c r="T131" i="10" s="1"/>
  <c r="K42" i="11"/>
  <c r="O55" i="10"/>
  <c r="O56" i="10" s="1"/>
  <c r="K105" i="10"/>
  <c r="M63" i="11"/>
  <c r="S31" i="10"/>
  <c r="T31" i="10" s="1"/>
  <c r="N136" i="10"/>
  <c r="S118" i="10"/>
  <c r="T118" i="10" s="1"/>
  <c r="L125" i="8"/>
  <c r="L126" i="8" s="1"/>
  <c r="M105" i="8"/>
  <c r="P125" i="12"/>
  <c r="P123" i="12" s="1"/>
  <c r="P124" i="12" s="1"/>
  <c r="S111" i="10"/>
  <c r="T111" i="10" s="1"/>
  <c r="S116" i="10"/>
  <c r="T116" i="10" s="1"/>
  <c r="S122" i="10"/>
  <c r="T122" i="10" s="1"/>
  <c r="S145" i="10"/>
  <c r="T145" i="10" s="1"/>
  <c r="H41" i="11"/>
  <c r="I41" i="11" s="1"/>
  <c r="CY199" i="6"/>
  <c r="J104" i="9"/>
  <c r="Q31" i="9"/>
  <c r="P57" i="11"/>
  <c r="S11" i="10"/>
  <c r="T11" i="10" s="1"/>
  <c r="J62" i="11"/>
  <c r="S10" i="10"/>
  <c r="T10" i="10" s="1"/>
  <c r="S150" i="9"/>
  <c r="T150" i="9" s="1"/>
  <c r="Q33" i="11"/>
  <c r="K105" i="12"/>
  <c r="K104" i="12" s="1"/>
  <c r="K123" i="12"/>
  <c r="K124" i="12" s="1"/>
  <c r="S143" i="12"/>
  <c r="T143" i="12" s="1"/>
  <c r="S127" i="10"/>
  <c r="T127" i="10" s="1"/>
  <c r="L59" i="11"/>
  <c r="S132" i="10"/>
  <c r="T132" i="10" s="1"/>
  <c r="L32" i="11"/>
  <c r="O31" i="9"/>
  <c r="W138" i="8"/>
  <c r="X138" i="8" s="1"/>
  <c r="P105" i="8"/>
  <c r="S135" i="12"/>
  <c r="T135" i="12" s="1"/>
  <c r="H21" i="11"/>
  <c r="J21" i="11" s="1"/>
  <c r="S138" i="10"/>
  <c r="T138" i="10" s="1"/>
  <c r="S42" i="10"/>
  <c r="T42" i="10" s="1"/>
  <c r="K31" i="11"/>
  <c r="K29" i="10"/>
  <c r="K30" i="10" s="1"/>
  <c r="S139" i="10"/>
  <c r="T139" i="10" s="1"/>
  <c r="S129" i="10"/>
  <c r="T129" i="10" s="1"/>
  <c r="S120" i="10"/>
  <c r="T120" i="10" s="1"/>
  <c r="H125" i="10"/>
  <c r="M32" i="11"/>
  <c r="J125" i="10"/>
  <c r="J123" i="10" s="1"/>
  <c r="J124" i="10" s="1"/>
  <c r="S156" i="10"/>
  <c r="T156" i="10" s="1"/>
  <c r="H113" i="10"/>
  <c r="H104" i="10" s="1"/>
  <c r="R105" i="10"/>
  <c r="R104" i="10" s="1"/>
  <c r="M105" i="10"/>
  <c r="R125" i="10"/>
  <c r="S108" i="10"/>
  <c r="T108" i="10" s="1"/>
  <c r="S152" i="10"/>
  <c r="T152" i="10" s="1"/>
  <c r="L113" i="10"/>
  <c r="S134" i="10"/>
  <c r="T134" i="10" s="1"/>
  <c r="S140" i="10"/>
  <c r="T140" i="10" s="1"/>
  <c r="S143" i="10"/>
  <c r="T143" i="10" s="1"/>
  <c r="H149" i="10"/>
  <c r="Q125" i="10"/>
  <c r="S114" i="10"/>
  <c r="T114" i="10" s="1"/>
  <c r="K11" i="11"/>
  <c r="M50" i="11"/>
  <c r="I136" i="10"/>
  <c r="G113" i="10"/>
  <c r="S117" i="10"/>
  <c r="T117" i="10" s="1"/>
  <c r="S110" i="10"/>
  <c r="T110" i="10" s="1"/>
  <c r="P113" i="10"/>
  <c r="J113" i="10"/>
  <c r="J104" i="10" s="1"/>
  <c r="I125" i="10"/>
  <c r="I105" i="10"/>
  <c r="S106" i="10"/>
  <c r="T106" i="10" s="1"/>
  <c r="G105" i="10"/>
  <c r="Q55" i="10"/>
  <c r="Q56" i="10" s="1"/>
  <c r="N125" i="10"/>
  <c r="S57" i="10"/>
  <c r="T57" i="10" s="1"/>
  <c r="K125" i="10"/>
  <c r="K123" i="10" s="1"/>
  <c r="K124" i="10" s="1"/>
  <c r="K113" i="10"/>
  <c r="Q105" i="10"/>
  <c r="S107" i="10"/>
  <c r="T107" i="10" s="1"/>
  <c r="N113" i="10"/>
  <c r="S150" i="10"/>
  <c r="T150" i="10" s="1"/>
  <c r="M19" i="11"/>
  <c r="L63" i="11"/>
  <c r="L125" i="10"/>
  <c r="L123" i="10" s="1"/>
  <c r="L124" i="10" s="1"/>
  <c r="S121" i="10"/>
  <c r="T121" i="10" s="1"/>
  <c r="Q113" i="10"/>
  <c r="I113" i="10"/>
  <c r="G149" i="10"/>
  <c r="J26" i="11"/>
  <c r="L20" i="11"/>
  <c r="L18" i="11"/>
  <c r="L23" i="11"/>
  <c r="I32" i="11"/>
  <c r="S157" i="12"/>
  <c r="T157" i="12" s="1"/>
  <c r="H63" i="11"/>
  <c r="J63" i="11" s="1"/>
  <c r="H150" i="12"/>
  <c r="P105" i="12"/>
  <c r="S114" i="12"/>
  <c r="T114" i="12" s="1"/>
  <c r="H113" i="12"/>
  <c r="S153" i="12"/>
  <c r="T153" i="12" s="1"/>
  <c r="H53" i="11"/>
  <c r="J53" i="11" s="1"/>
  <c r="S107" i="12"/>
  <c r="T107" i="12" s="1"/>
  <c r="H13" i="11"/>
  <c r="J13" i="11" s="1"/>
  <c r="G105" i="12"/>
  <c r="S110" i="12"/>
  <c r="T110" i="12" s="1"/>
  <c r="J136" i="12"/>
  <c r="S115" i="12"/>
  <c r="T115" i="12" s="1"/>
  <c r="H38" i="11"/>
  <c r="J38" i="11" s="1"/>
  <c r="H15" i="11"/>
  <c r="I15" i="11" s="1"/>
  <c r="I26" i="11"/>
  <c r="S131" i="12"/>
  <c r="T131" i="12" s="1"/>
  <c r="H37" i="11"/>
  <c r="J37" i="11" s="1"/>
  <c r="L113" i="12"/>
  <c r="L125" i="12"/>
  <c r="L123" i="12" s="1"/>
  <c r="L124" i="12" s="1"/>
  <c r="S126" i="12"/>
  <c r="T126" i="12" s="1"/>
  <c r="N150" i="12"/>
  <c r="S139" i="12"/>
  <c r="T139" i="12" s="1"/>
  <c r="H45" i="11"/>
  <c r="M125" i="12"/>
  <c r="M123" i="12" s="1"/>
  <c r="M124" i="12" s="1"/>
  <c r="S120" i="12"/>
  <c r="T120" i="12" s="1"/>
  <c r="H22" i="11"/>
  <c r="J22" i="11" s="1"/>
  <c r="H46" i="11"/>
  <c r="I46" i="11" s="1"/>
  <c r="J105" i="12"/>
  <c r="H23" i="11"/>
  <c r="J16" i="11"/>
  <c r="H59" i="11"/>
  <c r="I59" i="11" s="1"/>
  <c r="S152" i="12"/>
  <c r="T152" i="12" s="1"/>
  <c r="J113" i="12"/>
  <c r="O19" i="11" s="1"/>
  <c r="P19" i="11" s="1"/>
  <c r="O21" i="11"/>
  <c r="H105" i="12"/>
  <c r="S106" i="12"/>
  <c r="T106" i="12" s="1"/>
  <c r="H125" i="12"/>
  <c r="H123" i="12" s="1"/>
  <c r="H124" i="12" s="1"/>
  <c r="Q150" i="12"/>
  <c r="R105" i="12"/>
  <c r="R104" i="12" s="1"/>
  <c r="P113" i="12"/>
  <c r="S122" i="12"/>
  <c r="T122" i="12" s="1"/>
  <c r="H28" i="11"/>
  <c r="J28" i="11" s="1"/>
  <c r="H49" i="11"/>
  <c r="J49" i="11" s="1"/>
  <c r="H44" i="11"/>
  <c r="I44" i="11" s="1"/>
  <c r="H39" i="11"/>
  <c r="I39" i="11" s="1"/>
  <c r="G136" i="12"/>
  <c r="H14" i="11"/>
  <c r="I14" i="11" s="1"/>
  <c r="H12" i="11"/>
  <c r="J12" i="11" s="1"/>
  <c r="S138" i="12"/>
  <c r="T138" i="12" s="1"/>
  <c r="H25" i="11"/>
  <c r="J25" i="11" s="1"/>
  <c r="S119" i="12"/>
  <c r="T119" i="12" s="1"/>
  <c r="G125" i="12"/>
  <c r="H33" i="11"/>
  <c r="J33" i="11" s="1"/>
  <c r="S127" i="12"/>
  <c r="T127" i="12" s="1"/>
  <c r="L105" i="12"/>
  <c r="H24" i="11"/>
  <c r="I24" i="11" s="1"/>
  <c r="H17" i="11"/>
  <c r="J17" i="11" s="1"/>
  <c r="S111" i="12"/>
  <c r="T111" i="12" s="1"/>
  <c r="N105" i="12"/>
  <c r="N104" i="12" s="1"/>
  <c r="H27" i="11"/>
  <c r="I27" i="11" s="1"/>
  <c r="H20" i="11"/>
  <c r="H35" i="11"/>
  <c r="I35" i="11" s="1"/>
  <c r="H18" i="11"/>
  <c r="H40" i="11"/>
  <c r="J40" i="11" s="1"/>
  <c r="M48" i="11"/>
  <c r="EH224" i="6"/>
  <c r="J11" i="12"/>
  <c r="G11" i="11" s="1"/>
  <c r="H55" i="4"/>
  <c r="M26" i="11"/>
  <c r="K105" i="8"/>
  <c r="K149" i="8" s="1"/>
  <c r="M54" i="9"/>
  <c r="M55" i="9" s="1"/>
  <c r="R104" i="4"/>
  <c r="P124" i="4"/>
  <c r="P125" i="4" s="1"/>
  <c r="L19" i="11"/>
  <c r="L41" i="11"/>
  <c r="U56" i="8"/>
  <c r="L16" i="11"/>
  <c r="M31" i="8"/>
  <c r="M33" i="11"/>
  <c r="L62" i="11"/>
  <c r="M37" i="11"/>
  <c r="M62" i="11"/>
  <c r="H29" i="12"/>
  <c r="H30" i="12" s="1"/>
  <c r="H54" i="9"/>
  <c r="H60" i="9" s="1"/>
  <c r="H65" i="9" s="1"/>
  <c r="H61" i="9" s="1"/>
  <c r="K54" i="9"/>
  <c r="U31" i="8"/>
  <c r="G104" i="9"/>
  <c r="M35" i="11"/>
  <c r="L37" i="11"/>
  <c r="N124" i="9"/>
  <c r="N125" i="9" s="1"/>
  <c r="L58" i="11"/>
  <c r="L56" i="8"/>
  <c r="L61" i="8" s="1"/>
  <c r="L66" i="8" s="1"/>
  <c r="L62" i="8" s="1"/>
  <c r="I125" i="8"/>
  <c r="M124" i="9"/>
  <c r="M125" i="9" s="1"/>
  <c r="S150" i="4"/>
  <c r="T150" i="4" s="1"/>
  <c r="M64" i="11"/>
  <c r="M52" i="11"/>
  <c r="S137" i="9"/>
  <c r="T137" i="9" s="1"/>
  <c r="I56" i="8"/>
  <c r="I57" i="8" s="1"/>
  <c r="R55" i="10"/>
  <c r="R56" i="10" s="1"/>
  <c r="K56" i="4"/>
  <c r="K104" i="4"/>
  <c r="P104" i="9"/>
  <c r="T105" i="8"/>
  <c r="T149" i="8" s="1"/>
  <c r="T150" i="8" s="1"/>
  <c r="J64" i="11"/>
  <c r="W115" i="8"/>
  <c r="X115" i="8" s="1"/>
  <c r="CN198" i="6"/>
  <c r="P54" i="9"/>
  <c r="P55" i="9" s="1"/>
  <c r="I64" i="11"/>
  <c r="L104" i="4"/>
  <c r="L64" i="11"/>
  <c r="M59" i="11"/>
  <c r="M38" i="11"/>
  <c r="G124" i="9"/>
  <c r="G125" i="9" s="1"/>
  <c r="L48" i="11"/>
  <c r="M28" i="11"/>
  <c r="I36" i="11"/>
  <c r="R55" i="12"/>
  <c r="R60" i="12" s="1"/>
  <c r="R65" i="12" s="1"/>
  <c r="R61" i="12" s="1"/>
  <c r="J58" i="11"/>
  <c r="M47" i="11"/>
  <c r="R54" i="9"/>
  <c r="R60" i="9" s="1"/>
  <c r="R65" i="9" s="1"/>
  <c r="R61" i="9" s="1"/>
  <c r="L28" i="11"/>
  <c r="W20" i="8"/>
  <c r="X20" i="8" s="1"/>
  <c r="L50" i="11"/>
  <c r="M27" i="11"/>
  <c r="I52" i="11"/>
  <c r="CT198" i="6"/>
  <c r="M16" i="11"/>
  <c r="L13" i="11"/>
  <c r="G31" i="11"/>
  <c r="I16" i="11"/>
  <c r="Q56" i="8"/>
  <c r="CT199" i="6" s="1"/>
  <c r="M56" i="12"/>
  <c r="M13" i="11"/>
  <c r="M56" i="8"/>
  <c r="M57" i="8" s="1"/>
  <c r="S57" i="12"/>
  <c r="T57" i="12" s="1"/>
  <c r="J52" i="11"/>
  <c r="Q104" i="4"/>
  <c r="N55" i="12"/>
  <c r="N56" i="12" s="1"/>
  <c r="U105" i="8"/>
  <c r="L35" i="11"/>
  <c r="M39" i="11"/>
  <c r="M104" i="9"/>
  <c r="I58" i="11"/>
  <c r="J47" i="11"/>
  <c r="J48" i="11"/>
  <c r="O30" i="10"/>
  <c r="O60" i="4"/>
  <c r="L39" i="11"/>
  <c r="I148" i="9"/>
  <c r="I47" i="11"/>
  <c r="L44" i="11"/>
  <c r="L31" i="8"/>
  <c r="J36" i="11"/>
  <c r="M36" i="11"/>
  <c r="L38" i="11"/>
  <c r="R148" i="9"/>
  <c r="R154" i="9" s="1"/>
  <c r="R159" i="9" s="1"/>
  <c r="R155" i="9" s="1"/>
  <c r="M44" i="11"/>
  <c r="M24" i="11"/>
  <c r="K56" i="8"/>
  <c r="CO198" i="6"/>
  <c r="K31" i="8"/>
  <c r="M46" i="11"/>
  <c r="L46" i="11"/>
  <c r="L24" i="11"/>
  <c r="CV198" i="6"/>
  <c r="T31" i="8"/>
  <c r="T56" i="8"/>
  <c r="Q60" i="4"/>
  <c r="Q56" i="4"/>
  <c r="M43" i="11"/>
  <c r="L43" i="11"/>
  <c r="R10" i="11"/>
  <c r="K10" i="11"/>
  <c r="I54" i="9"/>
  <c r="I31" i="9"/>
  <c r="N56" i="4"/>
  <c r="N60" i="4"/>
  <c r="L25" i="11"/>
  <c r="M25" i="11"/>
  <c r="P31" i="8"/>
  <c r="CS198" i="6"/>
  <c r="P56" i="8"/>
  <c r="J56" i="4"/>
  <c r="J60" i="4"/>
  <c r="S114" i="9"/>
  <c r="T114" i="9" s="1"/>
  <c r="N55" i="10"/>
  <c r="N30" i="10"/>
  <c r="L30" i="10"/>
  <c r="L55" i="10"/>
  <c r="I43" i="11"/>
  <c r="J43" i="11"/>
  <c r="G29" i="12"/>
  <c r="O148" i="9"/>
  <c r="S114" i="4"/>
  <c r="T114" i="4" s="1"/>
  <c r="J29" i="12"/>
  <c r="S42" i="12"/>
  <c r="T42" i="12" s="1"/>
  <c r="G42" i="11"/>
  <c r="L12" i="11"/>
  <c r="M12" i="11"/>
  <c r="P30" i="12"/>
  <c r="P55" i="12"/>
  <c r="H149" i="8"/>
  <c r="H126" i="8"/>
  <c r="M60" i="4"/>
  <c r="M56" i="4"/>
  <c r="M49" i="11"/>
  <c r="W127" i="8"/>
  <c r="X127" i="8" s="1"/>
  <c r="M53" i="11"/>
  <c r="L53" i="11"/>
  <c r="M40" i="11"/>
  <c r="L40" i="11"/>
  <c r="G57" i="11"/>
  <c r="G31" i="9"/>
  <c r="S30" i="9"/>
  <c r="T30" i="9" s="1"/>
  <c r="L60" i="4"/>
  <c r="L56" i="4"/>
  <c r="M34" i="11"/>
  <c r="L34" i="11"/>
  <c r="I34" i="11"/>
  <c r="J34" i="11"/>
  <c r="M17" i="11"/>
  <c r="L17" i="11"/>
  <c r="Q43" i="11"/>
  <c r="M55" i="10"/>
  <c r="R56" i="4"/>
  <c r="R60" i="4"/>
  <c r="CZ198" i="6"/>
  <c r="CZ199" i="6" s="1"/>
  <c r="I55" i="4"/>
  <c r="I30" i="4"/>
  <c r="S30" i="4" s="1"/>
  <c r="T30" i="4" s="1"/>
  <c r="S29" i="4"/>
  <c r="T29" i="4" s="1"/>
  <c r="G31" i="8"/>
  <c r="CL198" i="6"/>
  <c r="W30" i="8"/>
  <c r="X30" i="8" s="1"/>
  <c r="G104" i="4"/>
  <c r="S105" i="4"/>
  <c r="T105" i="4" s="1"/>
  <c r="J55" i="10"/>
  <c r="H104" i="9"/>
  <c r="S105" i="9"/>
  <c r="T105" i="9" s="1"/>
  <c r="S126" i="9"/>
  <c r="T126" i="9" s="1"/>
  <c r="H124" i="9"/>
  <c r="L56" i="12"/>
  <c r="L60" i="12"/>
  <c r="L65" i="12" s="1"/>
  <c r="L61" i="12" s="1"/>
  <c r="L14" i="11"/>
  <c r="M14" i="11"/>
  <c r="S31" i="12"/>
  <c r="T31" i="12" s="1"/>
  <c r="I29" i="12"/>
  <c r="G56" i="4"/>
  <c r="G60" i="4"/>
  <c r="CL197" i="6"/>
  <c r="G56" i="8"/>
  <c r="W10" i="8"/>
  <c r="X10" i="8" s="1"/>
  <c r="G105" i="8"/>
  <c r="W106" i="8"/>
  <c r="X106" i="8" s="1"/>
  <c r="J54" i="9"/>
  <c r="O60" i="9"/>
  <c r="O65" i="9" s="1"/>
  <c r="O61" i="9" s="1"/>
  <c r="O55" i="9"/>
  <c r="L15" i="11"/>
  <c r="M15" i="11"/>
  <c r="M21" i="11"/>
  <c r="L21" i="11"/>
  <c r="Q37" i="11" l="1"/>
  <c r="G30" i="10"/>
  <c r="H123" i="10"/>
  <c r="H124" i="10" s="1"/>
  <c r="H56" i="10"/>
  <c r="H30" i="10"/>
  <c r="G123" i="10"/>
  <c r="O124" i="4"/>
  <c r="O125" i="4" s="1"/>
  <c r="R29" i="11"/>
  <c r="Q123" i="10"/>
  <c r="Q124" i="10" s="1"/>
  <c r="O60" i="12"/>
  <c r="O65" i="12" s="1"/>
  <c r="O61" i="12" s="1"/>
  <c r="I55" i="10"/>
  <c r="I56" i="10" s="1"/>
  <c r="S42" i="11"/>
  <c r="S57" i="11"/>
  <c r="P123" i="10"/>
  <c r="P124" i="10" s="1"/>
  <c r="T31" i="11"/>
  <c r="S149" i="8"/>
  <c r="S155" i="8" s="1"/>
  <c r="S160" i="8" s="1"/>
  <c r="S156" i="8" s="1"/>
  <c r="S137" i="4"/>
  <c r="T137" i="4" s="1"/>
  <c r="I50" i="11"/>
  <c r="M104" i="10"/>
  <c r="M147" i="10" s="1"/>
  <c r="Q55" i="9"/>
  <c r="J148" i="4"/>
  <c r="J149" i="4" s="1"/>
  <c r="L148" i="9"/>
  <c r="L149" i="9" s="1"/>
  <c r="Q17" i="11"/>
  <c r="Q49" i="11"/>
  <c r="I125" i="4"/>
  <c r="I148" i="4"/>
  <c r="I149" i="4" s="1"/>
  <c r="I149" i="8"/>
  <c r="I155" i="8" s="1"/>
  <c r="I160" i="8" s="1"/>
  <c r="I156" i="8" s="1"/>
  <c r="N104" i="10"/>
  <c r="Q45" i="11"/>
  <c r="O123" i="10"/>
  <c r="O124" i="10" s="1"/>
  <c r="R30" i="11"/>
  <c r="K56" i="12"/>
  <c r="L42" i="11"/>
  <c r="P56" i="10"/>
  <c r="P104" i="10"/>
  <c r="R123" i="10"/>
  <c r="R124" i="10" s="1"/>
  <c r="P30" i="10"/>
  <c r="S30" i="10" s="1"/>
  <c r="T30" i="10" s="1"/>
  <c r="L148" i="4"/>
  <c r="L154" i="4" s="1"/>
  <c r="L159" i="4" s="1"/>
  <c r="L155" i="4" s="1"/>
  <c r="J15" i="11"/>
  <c r="I148" i="12"/>
  <c r="I149" i="12" s="1"/>
  <c r="I28" i="11"/>
  <c r="Q56" i="12"/>
  <c r="S126" i="4"/>
  <c r="T126" i="4" s="1"/>
  <c r="N60" i="9"/>
  <c r="N65" i="9" s="1"/>
  <c r="N61" i="9" s="1"/>
  <c r="S55" i="4"/>
  <c r="T55" i="4" s="1"/>
  <c r="J27" i="11"/>
  <c r="I40" i="11"/>
  <c r="I49" i="11"/>
  <c r="CM199" i="6"/>
  <c r="H61" i="8"/>
  <c r="H66" i="8" s="1"/>
  <c r="H62" i="8" s="1"/>
  <c r="J148" i="9"/>
  <c r="J149" i="9" s="1"/>
  <c r="O149" i="8"/>
  <c r="O155" i="8" s="1"/>
  <c r="O160" i="8" s="1"/>
  <c r="O156" i="8" s="1"/>
  <c r="K104" i="10"/>
  <c r="K147" i="10" s="1"/>
  <c r="K153" i="10" s="1"/>
  <c r="K158" i="10" s="1"/>
  <c r="K154" i="10" s="1"/>
  <c r="Q148" i="12"/>
  <c r="Q149" i="12" s="1"/>
  <c r="S29" i="10"/>
  <c r="T29" i="10" s="1"/>
  <c r="M148" i="4"/>
  <c r="M154" i="4" s="1"/>
  <c r="M159" i="4" s="1"/>
  <c r="M155" i="4" s="1"/>
  <c r="K55" i="10"/>
  <c r="K60" i="10" s="1"/>
  <c r="K65" i="10" s="1"/>
  <c r="K61" i="10" s="1"/>
  <c r="N148" i="12"/>
  <c r="N149" i="12" s="1"/>
  <c r="L104" i="12"/>
  <c r="L148" i="12" s="1"/>
  <c r="L149" i="12" s="1"/>
  <c r="M148" i="9"/>
  <c r="M149" i="9" s="1"/>
  <c r="I17" i="11"/>
  <c r="L60" i="9"/>
  <c r="L65" i="9" s="1"/>
  <c r="L61" i="9" s="1"/>
  <c r="M149" i="8"/>
  <c r="M155" i="8" s="1"/>
  <c r="M160" i="8" s="1"/>
  <c r="M156" i="8" s="1"/>
  <c r="I33" i="11"/>
  <c r="I38" i="11"/>
  <c r="S56" i="8"/>
  <c r="S57" i="8" s="1"/>
  <c r="Q149" i="8"/>
  <c r="Q150" i="8" s="1"/>
  <c r="Q60" i="10"/>
  <c r="Q65" i="10" s="1"/>
  <c r="Q61" i="10" s="1"/>
  <c r="H55" i="12"/>
  <c r="H60" i="12" s="1"/>
  <c r="H65" i="12" s="1"/>
  <c r="H61" i="12" s="1"/>
  <c r="O57" i="8"/>
  <c r="J24" i="11"/>
  <c r="J59" i="11"/>
  <c r="O61" i="8"/>
  <c r="O66" i="8" s="1"/>
  <c r="O62" i="8" s="1"/>
  <c r="P149" i="8"/>
  <c r="P150" i="8" s="1"/>
  <c r="O60" i="10"/>
  <c r="O65" i="10" s="1"/>
  <c r="O61" i="10" s="1"/>
  <c r="L149" i="8"/>
  <c r="L150" i="8" s="1"/>
  <c r="N60" i="12"/>
  <c r="N65" i="12" s="1"/>
  <c r="N61" i="12" s="1"/>
  <c r="J14" i="11"/>
  <c r="H55" i="9"/>
  <c r="J46" i="11"/>
  <c r="H148" i="4"/>
  <c r="H149" i="4" s="1"/>
  <c r="P148" i="9"/>
  <c r="P149" i="9" s="1"/>
  <c r="O148" i="12"/>
  <c r="O149" i="12" s="1"/>
  <c r="S11" i="12"/>
  <c r="T11" i="12" s="1"/>
  <c r="N148" i="4"/>
  <c r="N149" i="4" s="1"/>
  <c r="U149" i="8"/>
  <c r="U155" i="8" s="1"/>
  <c r="U160" i="8" s="1"/>
  <c r="U156" i="8" s="1"/>
  <c r="I12" i="11"/>
  <c r="Q148" i="9"/>
  <c r="Q154" i="9" s="1"/>
  <c r="Q159" i="9" s="1"/>
  <c r="Q155" i="9" s="1"/>
  <c r="L104" i="10"/>
  <c r="L147" i="10" s="1"/>
  <c r="P31" i="11"/>
  <c r="S125" i="10"/>
  <c r="T125" i="10" s="1"/>
  <c r="K148" i="12"/>
  <c r="K149" i="12" s="1"/>
  <c r="K154" i="9"/>
  <c r="K159" i="9" s="1"/>
  <c r="K155" i="9" s="1"/>
  <c r="K149" i="9"/>
  <c r="P148" i="4"/>
  <c r="P149" i="4" s="1"/>
  <c r="M60" i="9"/>
  <c r="M65" i="9" s="1"/>
  <c r="M61" i="9" s="1"/>
  <c r="I21" i="11"/>
  <c r="I25" i="11"/>
  <c r="CN199" i="6"/>
  <c r="J41" i="11"/>
  <c r="J44" i="11"/>
  <c r="Q148" i="4"/>
  <c r="Q154" i="4" s="1"/>
  <c r="Q159" i="4" s="1"/>
  <c r="Q155" i="4" s="1"/>
  <c r="I61" i="8"/>
  <c r="I66" i="8" s="1"/>
  <c r="I62" i="8" s="1"/>
  <c r="J35" i="11"/>
  <c r="L31" i="11"/>
  <c r="I13" i="11"/>
  <c r="K148" i="4"/>
  <c r="K149" i="4" s="1"/>
  <c r="R148" i="12"/>
  <c r="R154" i="12" s="1"/>
  <c r="R159" i="12" s="1"/>
  <c r="R155" i="12" s="1"/>
  <c r="G10" i="9"/>
  <c r="S11" i="9"/>
  <c r="T11" i="9" s="1"/>
  <c r="S150" i="12"/>
  <c r="T150" i="12" s="1"/>
  <c r="H104" i="12"/>
  <c r="H148" i="12" s="1"/>
  <c r="H149" i="12" s="1"/>
  <c r="S149" i="10"/>
  <c r="T149" i="10" s="1"/>
  <c r="S136" i="10"/>
  <c r="T136" i="10" s="1"/>
  <c r="J147" i="10"/>
  <c r="J148" i="10" s="1"/>
  <c r="W125" i="8"/>
  <c r="X125" i="8" s="1"/>
  <c r="R55" i="9"/>
  <c r="I53" i="11"/>
  <c r="N123" i="10"/>
  <c r="N124" i="10" s="1"/>
  <c r="J39" i="11"/>
  <c r="H57" i="11"/>
  <c r="I57" i="11" s="1"/>
  <c r="I63" i="11"/>
  <c r="K29" i="11"/>
  <c r="M11" i="11"/>
  <c r="I123" i="10"/>
  <c r="I124" i="10" s="1"/>
  <c r="Q104" i="10"/>
  <c r="S105" i="10"/>
  <c r="T105" i="10" s="1"/>
  <c r="G104" i="10"/>
  <c r="G147" i="10" s="1"/>
  <c r="S113" i="10"/>
  <c r="T113" i="10" s="1"/>
  <c r="I104" i="10"/>
  <c r="I22" i="11"/>
  <c r="Q19" i="11"/>
  <c r="I18" i="11"/>
  <c r="J18" i="11"/>
  <c r="O11" i="11"/>
  <c r="J104" i="12"/>
  <c r="O42" i="11"/>
  <c r="J123" i="12"/>
  <c r="I45" i="11"/>
  <c r="J45" i="11"/>
  <c r="I37" i="11"/>
  <c r="P104" i="12"/>
  <c r="P148" i="12" s="1"/>
  <c r="P154" i="12" s="1"/>
  <c r="P159" i="12" s="1"/>
  <c r="P155" i="12" s="1"/>
  <c r="M148" i="12"/>
  <c r="I20" i="11"/>
  <c r="J20" i="11"/>
  <c r="H11" i="11"/>
  <c r="I11" i="11" s="1"/>
  <c r="G104" i="12"/>
  <c r="S105" i="12"/>
  <c r="T105" i="12" s="1"/>
  <c r="G123" i="12"/>
  <c r="H31" i="11"/>
  <c r="I31" i="11" s="1"/>
  <c r="S125" i="12"/>
  <c r="T125" i="12" s="1"/>
  <c r="H42" i="11"/>
  <c r="I42" i="11" s="1"/>
  <c r="S136" i="12"/>
  <c r="T136" i="12" s="1"/>
  <c r="Q21" i="11"/>
  <c r="P21" i="11"/>
  <c r="J23" i="11"/>
  <c r="I23" i="11"/>
  <c r="H19" i="11"/>
  <c r="S113" i="12"/>
  <c r="T113" i="12" s="1"/>
  <c r="J10" i="12"/>
  <c r="J55" i="12" s="1"/>
  <c r="N11" i="11"/>
  <c r="H60" i="4"/>
  <c r="H56" i="4"/>
  <c r="R148" i="4"/>
  <c r="R154" i="4" s="1"/>
  <c r="R159" i="4" s="1"/>
  <c r="R155" i="4" s="1"/>
  <c r="I126" i="8"/>
  <c r="W126" i="8" s="1"/>
  <c r="X126" i="8" s="1"/>
  <c r="R56" i="12"/>
  <c r="U61" i="8"/>
  <c r="U66" i="8" s="1"/>
  <c r="U62" i="8" s="1"/>
  <c r="CW199" i="6"/>
  <c r="U57" i="8"/>
  <c r="CQ199" i="6"/>
  <c r="K60" i="9"/>
  <c r="K65" i="9" s="1"/>
  <c r="K61" i="9" s="1"/>
  <c r="K55" i="9"/>
  <c r="R125" i="4"/>
  <c r="Q61" i="8"/>
  <c r="Q66" i="8" s="1"/>
  <c r="Q62" i="8" s="1"/>
  <c r="CP199" i="6"/>
  <c r="L57" i="8"/>
  <c r="N148" i="9"/>
  <c r="P60" i="9"/>
  <c r="P65" i="9" s="1"/>
  <c r="P61" i="9" s="1"/>
  <c r="R60" i="10"/>
  <c r="R65" i="10" s="1"/>
  <c r="R61" i="10" s="1"/>
  <c r="W31" i="8"/>
  <c r="X31" i="8" s="1"/>
  <c r="G148" i="9"/>
  <c r="Q57" i="8"/>
  <c r="T155" i="8"/>
  <c r="T160" i="8" s="1"/>
  <c r="T156" i="8" s="1"/>
  <c r="M31" i="11"/>
  <c r="S31" i="9"/>
  <c r="T31" i="9" s="1"/>
  <c r="R149" i="9"/>
  <c r="M61" i="8"/>
  <c r="M66" i="8" s="1"/>
  <c r="M62" i="8" s="1"/>
  <c r="I154" i="9"/>
  <c r="I159" i="9" s="1"/>
  <c r="I155" i="9" s="1"/>
  <c r="I149" i="9"/>
  <c r="L11" i="11"/>
  <c r="K150" i="8"/>
  <c r="K155" i="8"/>
  <c r="K160" i="8" s="1"/>
  <c r="K156" i="8" s="1"/>
  <c r="K57" i="8"/>
  <c r="K61" i="8"/>
  <c r="K66" i="8" s="1"/>
  <c r="K62" i="8" s="1"/>
  <c r="CO199" i="6"/>
  <c r="T57" i="8"/>
  <c r="T61" i="8"/>
  <c r="T66" i="8" s="1"/>
  <c r="T62" i="8" s="1"/>
  <c r="CV199" i="6"/>
  <c r="O154" i="9"/>
  <c r="O159" i="9" s="1"/>
  <c r="O155" i="9" s="1"/>
  <c r="O149" i="9"/>
  <c r="G30" i="12"/>
  <c r="G55" i="12"/>
  <c r="CS199" i="6"/>
  <c r="P57" i="8"/>
  <c r="P61" i="8"/>
  <c r="P66" i="8" s="1"/>
  <c r="P62" i="8" s="1"/>
  <c r="I55" i="9"/>
  <c r="I60" i="9"/>
  <c r="I65" i="9" s="1"/>
  <c r="I61" i="9" s="1"/>
  <c r="H150" i="8"/>
  <c r="H155" i="8"/>
  <c r="H160" i="8" s="1"/>
  <c r="H156" i="8" s="1"/>
  <c r="N56" i="10"/>
  <c r="N60" i="10"/>
  <c r="N65" i="10" s="1"/>
  <c r="N61" i="10" s="1"/>
  <c r="M42" i="11"/>
  <c r="P56" i="12"/>
  <c r="P60" i="12"/>
  <c r="P65" i="12" s="1"/>
  <c r="P61" i="12" s="1"/>
  <c r="J30" i="12"/>
  <c r="N30" i="11" s="1"/>
  <c r="T30" i="11" s="1"/>
  <c r="N29" i="11"/>
  <c r="T29" i="11" s="1"/>
  <c r="L56" i="10"/>
  <c r="L60" i="10"/>
  <c r="L65" i="10" s="1"/>
  <c r="L61" i="10" s="1"/>
  <c r="G149" i="8"/>
  <c r="W105" i="8"/>
  <c r="X105" i="8" s="1"/>
  <c r="I30" i="12"/>
  <c r="S29" i="12"/>
  <c r="T29" i="12" s="1"/>
  <c r="I55" i="12"/>
  <c r="G29" i="11"/>
  <c r="I60" i="4"/>
  <c r="I56" i="4"/>
  <c r="H56" i="12"/>
  <c r="G124" i="10"/>
  <c r="J55" i="9"/>
  <c r="J60" i="9"/>
  <c r="J65" i="9" s="1"/>
  <c r="J61" i="9" s="1"/>
  <c r="H148" i="9"/>
  <c r="S104" i="9"/>
  <c r="T104" i="9" s="1"/>
  <c r="G56" i="10"/>
  <c r="G60" i="10"/>
  <c r="M57" i="11"/>
  <c r="L57" i="11"/>
  <c r="CL199" i="6"/>
  <c r="W56" i="8"/>
  <c r="X56" i="8" s="1"/>
  <c r="G57" i="8"/>
  <c r="G61" i="8"/>
  <c r="H125" i="9"/>
  <c r="S125" i="9" s="1"/>
  <c r="T125" i="9" s="1"/>
  <c r="S124" i="9"/>
  <c r="T124" i="9" s="1"/>
  <c r="S104" i="4"/>
  <c r="T104" i="4" s="1"/>
  <c r="G148" i="4"/>
  <c r="K30" i="11"/>
  <c r="M60" i="10"/>
  <c r="M65" i="10" s="1"/>
  <c r="M61" i="10" s="1"/>
  <c r="M56" i="10"/>
  <c r="J60" i="10"/>
  <c r="J56" i="10"/>
  <c r="S150" i="8" l="1"/>
  <c r="H147" i="10"/>
  <c r="O154" i="12"/>
  <c r="O159" i="12" s="1"/>
  <c r="O155" i="12" s="1"/>
  <c r="S124" i="4"/>
  <c r="T124" i="4" s="1"/>
  <c r="L154" i="12"/>
  <c r="L159" i="12" s="1"/>
  <c r="L155" i="12" s="1"/>
  <c r="O148" i="4"/>
  <c r="O149" i="4" s="1"/>
  <c r="Q149" i="4"/>
  <c r="S125" i="4"/>
  <c r="T125" i="4" s="1"/>
  <c r="R147" i="10"/>
  <c r="R153" i="10" s="1"/>
  <c r="R158" i="10" s="1"/>
  <c r="R154" i="10" s="1"/>
  <c r="O147" i="10"/>
  <c r="O153" i="10" s="1"/>
  <c r="O158" i="10" s="1"/>
  <c r="O154" i="10" s="1"/>
  <c r="P147" i="10"/>
  <c r="P153" i="10" s="1"/>
  <c r="P158" i="10" s="1"/>
  <c r="P154" i="10" s="1"/>
  <c r="M154" i="9"/>
  <c r="M159" i="9" s="1"/>
  <c r="M155" i="9" s="1"/>
  <c r="L155" i="8"/>
  <c r="L160" i="8" s="1"/>
  <c r="L156" i="8" s="1"/>
  <c r="R149" i="4"/>
  <c r="Q147" i="10"/>
  <c r="Q153" i="10" s="1"/>
  <c r="Q158" i="10" s="1"/>
  <c r="Q154" i="10" s="1"/>
  <c r="J57" i="11"/>
  <c r="I60" i="10"/>
  <c r="I65" i="10" s="1"/>
  <c r="I61" i="10" s="1"/>
  <c r="O150" i="8"/>
  <c r="I154" i="12"/>
  <c r="I159" i="12" s="1"/>
  <c r="I155" i="12" s="1"/>
  <c r="P155" i="8"/>
  <c r="P160" i="8" s="1"/>
  <c r="P156" i="8" s="1"/>
  <c r="J154" i="4"/>
  <c r="J159" i="4" s="1"/>
  <c r="J155" i="4" s="1"/>
  <c r="I154" i="4"/>
  <c r="I159" i="4" s="1"/>
  <c r="I155" i="4" s="1"/>
  <c r="I150" i="8"/>
  <c r="L149" i="4"/>
  <c r="R55" i="11"/>
  <c r="M149" i="4"/>
  <c r="L154" i="9"/>
  <c r="L159" i="9" s="1"/>
  <c r="L155" i="9" s="1"/>
  <c r="S55" i="10"/>
  <c r="T55" i="10" s="1"/>
  <c r="N154" i="4"/>
  <c r="N159" i="4" s="1"/>
  <c r="N155" i="4" s="1"/>
  <c r="Q149" i="9"/>
  <c r="H154" i="4"/>
  <c r="H159" i="4" s="1"/>
  <c r="H155" i="4" s="1"/>
  <c r="Q154" i="12"/>
  <c r="Q159" i="12" s="1"/>
  <c r="Q155" i="12" s="1"/>
  <c r="K56" i="10"/>
  <c r="K56" i="11" s="1"/>
  <c r="K55" i="11"/>
  <c r="S61" i="8"/>
  <c r="S66" i="8" s="1"/>
  <c r="S62" i="8" s="1"/>
  <c r="J154" i="9"/>
  <c r="J159" i="9" s="1"/>
  <c r="J155" i="9" s="1"/>
  <c r="CU199" i="6"/>
  <c r="N154" i="12"/>
  <c r="N159" i="12" s="1"/>
  <c r="N155" i="12" s="1"/>
  <c r="P149" i="12"/>
  <c r="M150" i="8"/>
  <c r="P148" i="10"/>
  <c r="Q155" i="8"/>
  <c r="Q160" i="8" s="1"/>
  <c r="Q156" i="8" s="1"/>
  <c r="R149" i="12"/>
  <c r="P154" i="4"/>
  <c r="P159" i="4" s="1"/>
  <c r="P155" i="4" s="1"/>
  <c r="J153" i="10"/>
  <c r="J158" i="10" s="1"/>
  <c r="J154" i="10" s="1"/>
  <c r="N147" i="10"/>
  <c r="P154" i="9"/>
  <c r="P159" i="9" s="1"/>
  <c r="P155" i="9" s="1"/>
  <c r="K154" i="4"/>
  <c r="K159" i="4" s="1"/>
  <c r="K155" i="4" s="1"/>
  <c r="S124" i="10"/>
  <c r="T124" i="10" s="1"/>
  <c r="S60" i="4"/>
  <c r="T60" i="4" s="1"/>
  <c r="U150" i="8"/>
  <c r="K154" i="12"/>
  <c r="K159" i="12" s="1"/>
  <c r="K155" i="12" s="1"/>
  <c r="J42" i="11"/>
  <c r="K148" i="10"/>
  <c r="H154" i="12"/>
  <c r="H159" i="12" s="1"/>
  <c r="H155" i="12" s="1"/>
  <c r="S56" i="4"/>
  <c r="T56" i="4" s="1"/>
  <c r="R148" i="10"/>
  <c r="G54" i="9"/>
  <c r="S10" i="9"/>
  <c r="T10" i="9" s="1"/>
  <c r="S123" i="10"/>
  <c r="T123" i="10" s="1"/>
  <c r="J31" i="11"/>
  <c r="M153" i="10"/>
  <c r="M158" i="10" s="1"/>
  <c r="M154" i="10" s="1"/>
  <c r="M148" i="10"/>
  <c r="S104" i="10"/>
  <c r="T104" i="10" s="1"/>
  <c r="I147" i="10"/>
  <c r="L148" i="10"/>
  <c r="L153" i="10"/>
  <c r="L158" i="10" s="1"/>
  <c r="L154" i="10" s="1"/>
  <c r="J11" i="11"/>
  <c r="O10" i="11"/>
  <c r="J148" i="12"/>
  <c r="H10" i="11"/>
  <c r="G148" i="12"/>
  <c r="S104" i="12"/>
  <c r="T104" i="12" s="1"/>
  <c r="M149" i="12"/>
  <c r="M154" i="12"/>
  <c r="M159" i="12" s="1"/>
  <c r="M155" i="12" s="1"/>
  <c r="I19" i="11"/>
  <c r="J19" i="11"/>
  <c r="O29" i="11"/>
  <c r="Q29" i="11" s="1"/>
  <c r="J124" i="12"/>
  <c r="O30" i="11" s="1"/>
  <c r="Q30" i="11" s="1"/>
  <c r="G124" i="12"/>
  <c r="H29" i="11"/>
  <c r="I29" i="11" s="1"/>
  <c r="S123" i="12"/>
  <c r="T123" i="12" s="1"/>
  <c r="Q42" i="11"/>
  <c r="P42" i="11"/>
  <c r="N10" i="11"/>
  <c r="S10" i="11" s="1"/>
  <c r="G10" i="11"/>
  <c r="S10" i="12"/>
  <c r="T10" i="12" s="1"/>
  <c r="P11" i="11"/>
  <c r="Q11" i="11"/>
  <c r="T11" i="11"/>
  <c r="S11" i="11"/>
  <c r="N154" i="9"/>
  <c r="N159" i="9" s="1"/>
  <c r="N155" i="9" s="1"/>
  <c r="N149" i="9"/>
  <c r="W57" i="8"/>
  <c r="X57" i="8" s="1"/>
  <c r="S55" i="12"/>
  <c r="T55" i="12" s="1"/>
  <c r="G55" i="11"/>
  <c r="H20" i="1" s="1"/>
  <c r="I20" i="1" s="1"/>
  <c r="G149" i="9"/>
  <c r="G154" i="9"/>
  <c r="G159" i="9" s="1"/>
  <c r="G155" i="9" s="1"/>
  <c r="S29" i="11"/>
  <c r="S30" i="11"/>
  <c r="G60" i="12"/>
  <c r="G65" i="12" s="1"/>
  <c r="G61" i="12" s="1"/>
  <c r="G56" i="12"/>
  <c r="D16" i="1"/>
  <c r="E16" i="1" s="1"/>
  <c r="J60" i="12"/>
  <c r="N55" i="11"/>
  <c r="J56" i="12"/>
  <c r="N56" i="11" s="1"/>
  <c r="G154" i="4"/>
  <c r="G149" i="4"/>
  <c r="S149" i="4" s="1"/>
  <c r="T149" i="4" s="1"/>
  <c r="S148" i="4"/>
  <c r="T148" i="4" s="1"/>
  <c r="J65" i="10"/>
  <c r="R60" i="11"/>
  <c r="G148" i="10"/>
  <c r="G153" i="10"/>
  <c r="I56" i="12"/>
  <c r="I60" i="12"/>
  <c r="G66" i="8"/>
  <c r="W61" i="8"/>
  <c r="X61" i="8" s="1"/>
  <c r="G65" i="10"/>
  <c r="H154" i="9"/>
  <c r="H149" i="9"/>
  <c r="S148" i="9"/>
  <c r="T148" i="9" s="1"/>
  <c r="G30" i="11"/>
  <c r="S30" i="12"/>
  <c r="T30" i="12" s="1"/>
  <c r="L29" i="11"/>
  <c r="H16" i="1"/>
  <c r="I16" i="1" s="1"/>
  <c r="M29" i="11"/>
  <c r="G155" i="8"/>
  <c r="G150" i="8"/>
  <c r="W150" i="8" s="1"/>
  <c r="X150" i="8" s="1"/>
  <c r="W149" i="8"/>
  <c r="X149" i="8" s="1"/>
  <c r="K60" i="11" l="1"/>
  <c r="S60" i="10"/>
  <c r="T60" i="10" s="1"/>
  <c r="H153" i="10"/>
  <c r="H158" i="10" s="1"/>
  <c r="H154" i="10" s="1"/>
  <c r="H148" i="10"/>
  <c r="O154" i="4"/>
  <c r="O159" i="4" s="1"/>
  <c r="O155" i="4" s="1"/>
  <c r="O148" i="10"/>
  <c r="S56" i="10"/>
  <c r="T56" i="10" s="1"/>
  <c r="Q148" i="10"/>
  <c r="S55" i="11"/>
  <c r="R56" i="11"/>
  <c r="S56" i="11" s="1"/>
  <c r="J29" i="11"/>
  <c r="S149" i="9"/>
  <c r="T149" i="9" s="1"/>
  <c r="N153" i="10"/>
  <c r="N158" i="10" s="1"/>
  <c r="N154" i="10" s="1"/>
  <c r="N148" i="10"/>
  <c r="P29" i="11"/>
  <c r="G55" i="9"/>
  <c r="S55" i="9" s="1"/>
  <c r="T55" i="9" s="1"/>
  <c r="G60" i="9"/>
  <c r="S54" i="9"/>
  <c r="T54" i="9" s="1"/>
  <c r="I148" i="10"/>
  <c r="I153" i="10"/>
  <c r="I158" i="10" s="1"/>
  <c r="I154" i="10" s="1"/>
  <c r="S147" i="10"/>
  <c r="T147" i="10" s="1"/>
  <c r="P30" i="11"/>
  <c r="D12" i="1"/>
  <c r="E12" i="1" s="1"/>
  <c r="S124" i="12"/>
  <c r="T124" i="12" s="1"/>
  <c r="H30" i="11"/>
  <c r="J30" i="11" s="1"/>
  <c r="G154" i="12"/>
  <c r="G149" i="12"/>
  <c r="S148" i="12"/>
  <c r="T148" i="12" s="1"/>
  <c r="H55" i="11"/>
  <c r="J55" i="11" s="1"/>
  <c r="J149" i="12"/>
  <c r="O56" i="11" s="1"/>
  <c r="Q56" i="11" s="1"/>
  <c r="J154" i="12"/>
  <c r="O55" i="11"/>
  <c r="Q55" i="11" s="1"/>
  <c r="P10" i="11"/>
  <c r="T10" i="11"/>
  <c r="Q10" i="11"/>
  <c r="H12" i="1"/>
  <c r="I12" i="1" s="1"/>
  <c r="J10" i="11"/>
  <c r="M10" i="11"/>
  <c r="I10" i="11"/>
  <c r="L10" i="11"/>
  <c r="T55" i="11"/>
  <c r="M55" i="11"/>
  <c r="L55" i="11"/>
  <c r="G56" i="11"/>
  <c r="D20" i="1"/>
  <c r="E20" i="1" s="1"/>
  <c r="J65" i="12"/>
  <c r="N60" i="11"/>
  <c r="T60" i="11" s="1"/>
  <c r="S56" i="12"/>
  <c r="T56" i="12" s="1"/>
  <c r="H159" i="9"/>
  <c r="S154" i="9"/>
  <c r="T154" i="9" s="1"/>
  <c r="G62" i="8"/>
  <c r="W62" i="8" s="1"/>
  <c r="X62" i="8" s="1"/>
  <c r="W66" i="8"/>
  <c r="X66" i="8" s="1"/>
  <c r="I65" i="12"/>
  <c r="G60" i="11"/>
  <c r="S60" i="12"/>
  <c r="T60" i="12" s="1"/>
  <c r="J61" i="10"/>
  <c r="R61" i="11" s="1"/>
  <c r="R65" i="11"/>
  <c r="G159" i="4"/>
  <c r="S154" i="4"/>
  <c r="T154" i="4" s="1"/>
  <c r="M30" i="11"/>
  <c r="L30" i="11"/>
  <c r="K65" i="11"/>
  <c r="G61" i="10"/>
  <c r="S65" i="10"/>
  <c r="T65" i="10" s="1"/>
  <c r="W155" i="8"/>
  <c r="X155" i="8" s="1"/>
  <c r="G160" i="8"/>
  <c r="G158" i="10"/>
  <c r="T56" i="11" l="1"/>
  <c r="I30" i="11"/>
  <c r="S148" i="10"/>
  <c r="T148" i="10" s="1"/>
  <c r="S153" i="10"/>
  <c r="T153" i="10" s="1"/>
  <c r="P56" i="11"/>
  <c r="S60" i="9"/>
  <c r="T60" i="9" s="1"/>
  <c r="G65" i="9"/>
  <c r="I55" i="11"/>
  <c r="G159" i="12"/>
  <c r="H60" i="11"/>
  <c r="I60" i="11" s="1"/>
  <c r="S154" i="12"/>
  <c r="T154" i="12" s="1"/>
  <c r="P55" i="11"/>
  <c r="O60" i="11"/>
  <c r="Q60" i="11" s="1"/>
  <c r="J159" i="12"/>
  <c r="H56" i="11"/>
  <c r="I56" i="11" s="1"/>
  <c r="S149" i="12"/>
  <c r="T149" i="12" s="1"/>
  <c r="S60" i="11"/>
  <c r="L56" i="11"/>
  <c r="M56" i="11"/>
  <c r="J61" i="12"/>
  <c r="N61" i="11" s="1"/>
  <c r="N65" i="11"/>
  <c r="S65" i="11" s="1"/>
  <c r="M60" i="11"/>
  <c r="L60" i="11"/>
  <c r="G156" i="8"/>
  <c r="W156" i="8" s="1"/>
  <c r="X156" i="8" s="1"/>
  <c r="W160" i="8"/>
  <c r="X160" i="8" s="1"/>
  <c r="I61" i="12"/>
  <c r="G65" i="11"/>
  <c r="S65" i="12"/>
  <c r="T65" i="12" s="1"/>
  <c r="S158" i="10"/>
  <c r="T158" i="10" s="1"/>
  <c r="G154" i="10"/>
  <c r="S154" i="10" s="1"/>
  <c r="T154" i="10" s="1"/>
  <c r="S61" i="10"/>
  <c r="T61" i="10" s="1"/>
  <c r="K61" i="11"/>
  <c r="G155" i="4"/>
  <c r="S155" i="4" s="1"/>
  <c r="T155" i="4" s="1"/>
  <c r="S159" i="4"/>
  <c r="T159" i="4" s="1"/>
  <c r="H155" i="9"/>
  <c r="S155" i="9" s="1"/>
  <c r="T155" i="9" s="1"/>
  <c r="S159" i="9"/>
  <c r="T159" i="9" s="1"/>
  <c r="J60" i="11" l="1"/>
  <c r="G61" i="9"/>
  <c r="S61" i="9" s="1"/>
  <c r="T61" i="9" s="1"/>
  <c r="S65" i="9"/>
  <c r="T65" i="9" s="1"/>
  <c r="J56" i="11"/>
  <c r="P60" i="11"/>
  <c r="J155" i="12"/>
  <c r="O61" i="11" s="1"/>
  <c r="P61" i="11" s="1"/>
  <c r="O65" i="11"/>
  <c r="P65" i="11" s="1"/>
  <c r="G155" i="12"/>
  <c r="H65" i="11"/>
  <c r="I65" i="11" s="1"/>
  <c r="S159" i="12"/>
  <c r="T159" i="12" s="1"/>
  <c r="S61" i="11"/>
  <c r="T61" i="11"/>
  <c r="T65" i="11"/>
  <c r="M65" i="11"/>
  <c r="L65" i="11"/>
  <c r="G61" i="11"/>
  <c r="S61" i="12"/>
  <c r="T61" i="12" s="1"/>
  <c r="Q61" i="11" l="1"/>
  <c r="Q65" i="11"/>
  <c r="H61" i="11"/>
  <c r="J61" i="11" s="1"/>
  <c r="S155" i="12"/>
  <c r="T155" i="12" s="1"/>
  <c r="L61" i="11"/>
  <c r="M61" i="11"/>
  <c r="I61" i="11" l="1"/>
</calcChain>
</file>

<file path=xl/sharedStrings.xml><?xml version="1.0" encoding="utf-8"?>
<sst xmlns="http://schemas.openxmlformats.org/spreadsheetml/2006/main" count="1403" uniqueCount="744">
  <si>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</si>
  <si>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</si>
  <si>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</si>
  <si>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</si>
  <si>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</si>
  <si>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</si>
  <si>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</si>
  <si>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</si>
  <si>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</si>
  <si>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</si>
  <si>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</si>
  <si>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</si>
  <si>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</si>
  <si>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</si>
  <si>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</si>
  <si>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</si>
  <si>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</si>
  <si>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</si>
  <si>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</si>
  <si>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</si>
  <si>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</si>
  <si>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</si>
  <si>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</si>
  <si>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</si>
  <si>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</si>
  <si>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</si>
  <si>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</si>
  <si>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</si>
  <si>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</si>
  <si>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</si>
  <si>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</si>
  <si>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</si>
  <si>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</si>
  <si>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</si>
  <si>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</si>
  <si>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</si>
  <si>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</si>
  <si>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</si>
  <si>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</si>
  <si>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</si>
  <si>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</si>
  <si>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</si>
  <si>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</si>
  <si>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</si>
  <si>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</si>
  <si>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</si>
  <si>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</si>
  <si>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</si>
  <si>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</si>
  <si>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</si>
  <si>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</si>
  <si>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</si>
  <si>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</si>
  <si>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</si>
  <si>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</si>
  <si>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</si>
  <si>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</si>
  <si>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</si>
  <si>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</si>
  <si>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</si>
  <si>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</si>
  <si>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</si>
  <si>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</si>
  <si>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</si>
  <si>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</si>
  <si>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</si>
  <si>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</si>
  <si>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</si>
  <si>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</si>
  <si>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</si>
  <si>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</si>
  <si>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</si>
  <si>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</si>
  <si>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</si>
  <si>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</si>
  <si>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</si>
  <si>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</si>
  <si>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</si>
  <si>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</si>
  <si>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</si>
  <si>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</si>
  <si>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</si>
  <si>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</si>
  <si>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</si>
  <si>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</si>
  <si>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</si>
  <si>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</si>
  <si>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</si>
  <si>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</si>
  <si>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</si>
  <si>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</si>
  <si>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</si>
  <si>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</si>
  <si>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</si>
  <si>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</si>
  <si>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</si>
  <si>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</si>
  <si>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</si>
  <si>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</si>
  <si>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</si>
  <si>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</si>
  <si>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</si>
  <si>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</si>
  <si>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</si>
  <si>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</si>
  <si>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</si>
  <si>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</si>
  <si>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</si>
  <si>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</si>
  <si>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</si>
  <si>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</si>
  <si>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</si>
  <si>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</si>
  <si>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</si>
  <si>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</si>
  <si>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</si>
  <si>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</si>
  <si>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</si>
  <si>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</si>
  <si>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</si>
  <si>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</si>
  <si>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</si>
  <si>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</si>
  <si>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</si>
  <si>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</si>
  <si>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</si>
  <si>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</si>
  <si>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</si>
  <si>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</si>
  <si>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</si>
  <si>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</si>
  <si>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</si>
  <si>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</si>
  <si>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</si>
  <si>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</si>
  <si>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</si>
  <si>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</si>
  <si>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</si>
  <si>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</si>
  <si>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</si>
  <si>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</si>
  <si>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</si>
  <si>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</si>
  <si>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</si>
  <si>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</si>
  <si>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</si>
  <si>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</si>
  <si>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</si>
  <si>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</si>
  <si>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</si>
  <si>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</si>
  <si>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</si>
  <si>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</si>
  <si>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</si>
  <si>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</si>
  <si>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</si>
  <si>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</si>
  <si>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</si>
  <si>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</si>
  <si>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</si>
  <si>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</si>
  <si>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</si>
  <si>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</si>
  <si>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</si>
  <si>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</si>
  <si>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</si>
  <si>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</si>
  <si>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</si>
  <si>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</si>
  <si>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</si>
  <si>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</si>
  <si>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</si>
  <si>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</si>
  <si>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</si>
  <si>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</si>
  <si>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</si>
  <si>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</si>
  <si>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</si>
  <si>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</si>
  <si>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</si>
  <si>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</si>
  <si>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</si>
  <si>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</si>
  <si>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</si>
  <si>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</si>
  <si>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</si>
  <si>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</si>
  <si>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</si>
  <si>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</si>
  <si>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</si>
  <si>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</si>
  <si>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</si>
  <si>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</si>
  <si>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</si>
  <si>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</si>
  <si>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</si>
  <si>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</si>
  <si>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</si>
  <si>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</si>
  <si>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</si>
  <si>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</si>
  <si>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</si>
  <si>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</si>
  <si>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</si>
  <si>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</si>
  <si>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</si>
  <si>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</si>
  <si>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</si>
  <si>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</si>
  <si>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</si>
  <si>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</si>
  <si>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</si>
  <si>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</si>
  <si>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</si>
  <si>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</si>
  <si>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</si>
  <si>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</si>
  <si>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</si>
  <si>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</si>
  <si>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</si>
  <si>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</si>
  <si>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</si>
  <si>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</si>
  <si>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</si>
  <si>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</si>
  <si>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</si>
  <si>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</si>
  <si>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</si>
  <si>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</si>
  <si>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</si>
  <si>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</si>
  <si>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</si>
  <si>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</si>
  <si>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</si>
  <si>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</si>
  <si>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</si>
  <si>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</si>
  <si>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</si>
  <si>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</si>
  <si>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</si>
  <si>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</si>
  <si>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</si>
  <si>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</si>
  <si>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</si>
  <si>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</si>
  <si>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</si>
  <si>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</si>
  <si>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</si>
  <si>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</si>
  <si>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</si>
  <si>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</si>
  <si>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</si>
  <si>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</si>
  <si>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</si>
  <si>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</si>
  <si>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</si>
  <si>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</si>
  <si>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</si>
  <si>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</si>
  <si>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</si>
  <si>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</si>
  <si>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</si>
  <si>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</si>
  <si>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</si>
  <si>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</si>
  <si>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</si>
  <si>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</si>
  <si>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</si>
  <si>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</si>
  <si>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</si>
  <si>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</si>
  <si>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</si>
  <si>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</si>
  <si>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</si>
  <si>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</si>
  <si>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</si>
  <si>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</si>
  <si>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</si>
  <si>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</si>
  <si>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</si>
  <si>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</si>
  <si>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</si>
  <si>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</si>
  <si>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</si>
  <si>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</si>
  <si>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</si>
  <si>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</si>
  <si>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</si>
  <si>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</si>
  <si>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</si>
  <si>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</si>
  <si>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</si>
  <si>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</si>
  <si>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</si>
  <si>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</si>
  <si>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</si>
  <si>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</si>
  <si>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</si>
  <si>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</si>
  <si>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</si>
  <si>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</si>
  <si>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</si>
  <si>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</si>
  <si>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</si>
  <si>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</si>
  <si>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</si>
  <si>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</si>
  <si>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</si>
  <si>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</si>
  <si>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</si>
  <si>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</si>
  <si>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</si>
  <si>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</si>
  <si>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</si>
  <si>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</si>
  <si>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</si>
  <si>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</si>
  <si>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</si>
  <si>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</si>
  <si>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</si>
  <si>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</si>
  <si>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</si>
  <si>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</si>
  <si>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</si>
  <si>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</si>
  <si>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</si>
  <si>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</si>
  <si>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</si>
  <si>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</si>
  <si>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</si>
  <si>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</si>
  <si>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</si>
  <si>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</si>
  <si>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</si>
  <si>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</si>
  <si>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</si>
  <si>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</si>
  <si>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</si>
  <si>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</si>
  <si>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</si>
  <si>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</si>
  <si>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</si>
  <si>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</si>
  <si>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</si>
  <si>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</si>
  <si>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</si>
  <si>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</si>
  <si>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</si>
  <si>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</si>
  <si>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</si>
  <si>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</si>
  <si>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</si>
  <si>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</si>
  <si>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</si>
  <si>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</si>
  <si>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</si>
  <si>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</si>
  <si>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</si>
  <si>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</si>
  <si>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</si>
  <si>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</si>
  <si>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</si>
  <si>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</si>
  <si>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</si>
  <si>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</si>
  <si>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</si>
  <si>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</si>
  <si>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</si>
  <si>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</si>
  <si>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</si>
  <si>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</si>
  <si>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</si>
  <si>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</si>
  <si>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</si>
  <si>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</si>
  <si>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</si>
  <si>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</si>
  <si>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</si>
  <si>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</si>
  <si>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</si>
  <si>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</si>
  <si>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</si>
  <si>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</si>
  <si>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</si>
  <si>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</si>
  <si>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</si>
  <si>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</si>
  <si>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</si>
  <si>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</si>
  <si>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</si>
  <si>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</si>
  <si>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</si>
  <si>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</si>
  <si>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</si>
  <si>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</si>
  <si>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</si>
  <si>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</si>
  <si>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</si>
  <si>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</si>
  <si>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</si>
  <si>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</si>
  <si>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</si>
  <si>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</si>
  <si>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</si>
  <si>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</si>
  <si>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</si>
  <si>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</si>
  <si>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</si>
  <si>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</si>
  <si>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</si>
  <si>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</si>
  <si>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</si>
  <si>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</si>
  <si>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</si>
  <si>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</si>
  <si>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</si>
  <si>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</si>
  <si>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</si>
  <si>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</si>
  <si>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</si>
  <si>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</si>
  <si>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</si>
  <si>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</si>
  <si>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</si>
  <si>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</si>
  <si>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</si>
  <si>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</si>
  <si>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</si>
  <si>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</si>
  <si>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</si>
  <si>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</si>
  <si>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</si>
  <si>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</si>
  <si>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</si>
  <si>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</si>
  <si>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</si>
  <si>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</si>
  <si>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</si>
  <si>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</si>
  <si>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</si>
  <si>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</si>
  <si>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</si>
  <si>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</si>
  <si>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</si>
  <si>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</si>
  <si>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</si>
  <si>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</si>
  <si>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</si>
  <si>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</si>
  <si>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</si>
  <si>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</si>
  <si>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</si>
  <si>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</si>
  <si>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</si>
  <si>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</si>
  <si>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</si>
  <si>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</si>
  <si>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</si>
  <si>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</si>
  <si>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</si>
  <si>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</si>
  <si>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</si>
  <si>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</si>
  <si>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</si>
  <si>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</si>
  <si>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</si>
  <si>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</si>
  <si>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</si>
  <si>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</si>
  <si>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</si>
  <si>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</si>
  <si>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</si>
  <si>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</si>
  <si>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</si>
  <si>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</si>
  <si>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</si>
  <si>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</si>
  <si>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</si>
  <si>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</si>
  <si>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</si>
  <si>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</si>
  <si>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</si>
  <si>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</si>
  <si>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</si>
  <si>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</si>
  <si>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</si>
  <si>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</si>
  <si>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</si>
  <si>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</si>
  <si>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</si>
  <si>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</si>
  <si>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</si>
  <si>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</si>
  <si>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</si>
  <si>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</si>
  <si>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</si>
  <si>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</si>
  <si>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</si>
  <si>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</si>
  <si>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</si>
  <si>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</si>
  <si>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</si>
  <si>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</si>
  <si>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</si>
  <si>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</si>
  <si>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</si>
  <si>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</si>
  <si>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</si>
  <si>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</si>
  <si>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</si>
  <si>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</si>
  <si>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</si>
  <si>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</si>
  <si>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</si>
  <si>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</si>
  <si>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</si>
  <si>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</si>
  <si>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</si>
  <si>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</si>
  <si>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</si>
  <si>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</si>
  <si>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</si>
  <si>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</si>
  <si>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</si>
  <si>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</si>
  <si>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</si>
  <si>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</si>
  <si>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</si>
  <si>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</si>
  <si>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</si>
  <si>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</si>
  <si>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</si>
  <si>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</si>
  <si>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</si>
  <si>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</si>
  <si>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</si>
  <si>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</si>
  <si>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</si>
  <si>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</si>
  <si>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</si>
  <si>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</si>
  <si>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</si>
  <si>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</si>
  <si>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</si>
  <si>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</si>
  <si>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</si>
  <si>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</si>
  <si>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</si>
  <si>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</si>
  <si>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</si>
  <si>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</si>
  <si>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</si>
  <si>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</si>
  <si>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</si>
  <si>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</si>
  <si>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</si>
  <si>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</si>
  <si>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</si>
  <si>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</si>
  <si>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</si>
  <si>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</si>
  <si>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</si>
  <si>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</si>
  <si>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</si>
  <si>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</si>
  <si>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</si>
  <si>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</si>
  <si>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</si>
  <si>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</si>
  <si>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</si>
  <si>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</si>
  <si>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</si>
  <si>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</si>
  <si>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</si>
  <si>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</si>
  <si>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</si>
  <si>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</si>
  <si>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</si>
  <si>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</si>
  <si>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</si>
  <si>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</si>
  <si>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</si>
  <si>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</si>
  <si>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</si>
  <si>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</si>
  <si>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</si>
  <si>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</si>
  <si>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</si>
  <si>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</si>
  <si>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</si>
  <si>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</si>
  <si>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</si>
  <si>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</si>
  <si>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</si>
  <si>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</si>
  <si>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</si>
  <si>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</si>
  <si>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</si>
  <si>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</si>
  <si>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</si>
  <si>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</si>
  <si>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</si>
  <si>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</si>
  <si>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</si>
  <si>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</si>
  <si>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</si>
  <si>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</si>
  <si>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</si>
  <si>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</si>
  <si>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</si>
  <si>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</si>
  <si>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</si>
  <si>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</si>
  <si>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</si>
  <si>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</si>
  <si>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</si>
  <si>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</si>
  <si>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</si>
  <si>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</si>
  <si>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</si>
  <si>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</si>
  <si>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</si>
  <si>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</si>
  <si>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</si>
  <si>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</si>
  <si>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</si>
  <si>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</si>
  <si>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</si>
  <si>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</si>
  <si>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</si>
  <si>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</si>
  <si>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</si>
  <si>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</si>
  <si>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</si>
  <si>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</si>
  <si>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</si>
  <si>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</si>
  <si>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</si>
  <si>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</si>
  <si>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</si>
  <si>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</si>
  <si>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</si>
  <si>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</si>
  <si>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</si>
  <si>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</si>
  <si>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</si>
  <si>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</si>
  <si>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</si>
  <si>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</si>
  <si>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</si>
  <si>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</si>
  <si>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</si>
  <si>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</si>
  <si>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</si>
  <si>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</si>
  <si>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</si>
  <si>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</si>
  <si>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</si>
  <si>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</si>
  <si>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</si>
  <si>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</si>
  <si>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</si>
  <si>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</si>
  <si>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</si>
  <si>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</si>
  <si>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</si>
  <si>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</si>
  <si>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</si>
  <si>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</si>
  <si>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</si>
  <si>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</si>
  <si>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</si>
  <si>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</si>
  <si>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</si>
  <si>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</si>
  <si>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</si>
  <si>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</si>
  <si>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</si>
  <si>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</si>
  <si>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</si>
  <si>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</si>
  <si>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</si>
  <si>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</si>
  <si>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</si>
  <si>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</si>
  <si>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</si>
  <si>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</si>
  <si>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</si>
  <si>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</si>
  <si>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</si>
  <si>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</si>
  <si>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</si>
  <si>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</si>
  <si>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</si>
  <si>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</si>
  <si>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</si>
  <si>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</si>
  <si>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</si>
  <si>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</si>
  <si>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</si>
  <si>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</si>
  <si>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</si>
  <si>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</si>
  <si>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</si>
  <si>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</si>
  <si>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</si>
  <si>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</si>
  <si>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</si>
  <si>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</si>
  <si>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</si>
  <si>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</si>
  <si>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</si>
  <si>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</si>
  <si>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</si>
  <si>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</si>
  <si>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</si>
  <si>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</si>
  <si>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</si>
  <si>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</si>
  <si>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</si>
  <si>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</si>
  <si>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</si>
  <si>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</si>
  <si>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</si>
  <si>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</si>
  <si>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</si>
  <si>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</si>
  <si>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</si>
  <si>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</si>
  <si>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</si>
  <si>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</si>
  <si>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</si>
  <si>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</si>
  <si>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</si>
  <si>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</si>
  <si>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Ukupno</t>
  </si>
  <si>
    <t>Mjesečni podaci 2016</t>
  </si>
  <si>
    <t>Montly Data 2016</t>
  </si>
  <si>
    <t>Kapitalni izdaci u kapitalnom budžetu</t>
  </si>
  <si>
    <t>Ost pr iz ob soc.zaš</t>
  </si>
  <si>
    <t>Ostala prava iz oblasti socijalne zaštite</t>
  </si>
  <si>
    <t>Other rights from social protection</t>
  </si>
  <si>
    <t xml:space="preserve">Other </t>
  </si>
  <si>
    <t>Ostali državni porezi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</si>
</sst>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164" fontId="23" fillId="0" borderId="0" xfId="0" applyNumberFormat="1" applyFont="1" applyFill="1" applyBorder="1" applyAlignment="1" applyProtection="1">
      <alignment horizontal="center" vertical="center"/>
      <protection hidden="1"/>
    </xf>
    <xf numFmtId="164" fontId="23" fillId="0" borderId="14" xfId="0" applyNumberFormat="1" applyFont="1" applyFill="1" applyBorder="1" applyAlignment="1" applyProtection="1">
      <alignment horizontal="center" vertical="center"/>
      <protection hidden="1"/>
    </xf>
    <xf numFmtId="164" fontId="23" fillId="4" borderId="1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3" borderId="25" xfId="0" applyNumberFormat="1" applyFont="1" applyFill="1" applyBorder="1" applyAlignment="1" applyProtection="1">
      <alignment horizontal="center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164" fontId="67" fillId="4" borderId="14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3" borderId="25" xfId="0" applyNumberFormat="1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/>
      <protection hidden="1"/>
    </xf>
    <xf numFmtId="164" fontId="3" fillId="2" borderId="57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164" fontId="68" fillId="4" borderId="14" xfId="0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3" fillId="4" borderId="14" xfId="0" applyNumberFormat="1" applyFont="1" applyFill="1" applyBorder="1" applyAlignment="1" applyProtection="1">
      <alignment horizontal="center" vertical="center"/>
      <protection hidden="1"/>
    </xf>
    <xf numFmtId="164" fontId="3" fillId="4" borderId="57" xfId="0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164" fontId="69" fillId="4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2" borderId="74" xfId="0" applyNumberFormat="1" applyFont="1" applyFill="1" applyBorder="1" applyAlignment="1" applyProtection="1">
      <alignment horizontal="center" vertical="center"/>
      <protection hidden="1"/>
    </xf>
    <xf numFmtId="164" fontId="67" fillId="2" borderId="0" xfId="0" applyNumberFormat="1" applyFont="1" applyFill="1" applyBorder="1" applyAlignment="1" applyProtection="1">
      <alignment horizontal="center" vertical="center"/>
      <protection hidden="1"/>
    </xf>
    <xf numFmtId="164" fontId="67" fillId="2" borderId="14" xfId="0" applyNumberFormat="1" applyFont="1" applyFill="1" applyBorder="1" applyAlignment="1" applyProtection="1">
      <alignment horizontal="center" vertical="center"/>
      <protection hidden="1"/>
    </xf>
    <xf numFmtId="164" fontId="67" fillId="2" borderId="2" xfId="0" applyNumberFormat="1" applyFont="1" applyFill="1" applyBorder="1" applyAlignment="1" applyProtection="1">
      <alignment horizontal="center" vertical="center"/>
      <protection hidden="1"/>
    </xf>
    <xf numFmtId="164" fontId="67" fillId="3" borderId="38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" fontId="3" fillId="0" borderId="0" xfId="0" applyNumberFormat="1" applyFont="1"/>
    <xf numFmtId="44" fontId="2" fillId="3" borderId="0" xfId="131" applyFont="1" applyFill="1" applyAlignment="1">
      <alignment vertical="center"/>
    </xf>
    <xf numFmtId="0" fontId="2" fillId="3" borderId="6" xfId="0" applyFont="1" applyFill="1" applyBorder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6" xfId="0" applyFont="1" applyFill="1" applyBorder="1"/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Master!$G$257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35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7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DataEx!$CL$198:$DI$198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697840"/>
        <c:axId val="1141869360"/>
      </c:lineChart>
      <c:catAx>
        <c:axId val="114269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1141869360"/>
        <c:crosses val="autoZero"/>
        <c:auto val="1"/>
        <c:lblAlgn val="ctr"/>
        <c:lblOffset val="100"/>
        <c:tickLblSkip val="3"/>
        <c:noMultiLvlLbl val="0"/>
      </c:catAx>
      <c:valAx>
        <c:axId val="1141869360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114269784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DataEx!$CL$199:$DI$199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103296"/>
        <c:axId val="1143103840"/>
      </c:lineChart>
      <c:catAx>
        <c:axId val="114310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1143103840"/>
        <c:crosses val="autoZero"/>
        <c:auto val="1"/>
        <c:lblAlgn val="ctr"/>
        <c:lblOffset val="100"/>
        <c:tickLblSkip val="3"/>
        <c:noMultiLvlLbl val="0"/>
      </c:catAx>
      <c:valAx>
        <c:axId val="1143103840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1143103296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6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5'!A1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4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3'!A1"/><Relationship Id="rId3" Type="http://schemas.openxmlformats.org/officeDocument/2006/relationships/hyperlink" Target="#'2016'!A1"/><Relationship Id="rId7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Relationship Id="rId9" Type="http://schemas.openxmlformats.org/officeDocument/2006/relationships/hyperlink" Target="#'2014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4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Tatjana</a:t>
          </a:r>
          <a:r>
            <a:rPr lang="sr-Latn-RS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sr-Latn-RS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91440</xdr:colOff>
      <xdr:row>1</xdr:row>
      <xdr:rowOff>144780</xdr:rowOff>
    </xdr:from>
    <xdr:to>
      <xdr:col>20</xdr:col>
      <xdr:colOff>94651</xdr:colOff>
      <xdr:row>3</xdr:row>
      <xdr:rowOff>16785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904220" y="327660"/>
          <a:ext cx="1877731" cy="237765"/>
        </a:xfrm>
        <a:prstGeom prst="rect">
          <a:avLst/>
        </a:prstGeom>
      </xdr:spPr>
    </xdr:pic>
    <xdr:clientData/>
  </xdr:twoCellAnchor>
  <xdr:oneCellAnchor>
    <xdr:from>
      <xdr:col>19</xdr:col>
      <xdr:colOff>327660</xdr:colOff>
      <xdr:row>1</xdr:row>
      <xdr:rowOff>114300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0120" y="29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4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sr-Latn-ME" sz="1100"/>
            <a:t>        </a:t>
          </a:r>
          <a:r>
            <a:rPr lang="sr-Latn-M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537505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537505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532492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16</xdr:col>
      <xdr:colOff>718705</xdr:colOff>
      <xdr:row>0</xdr:row>
      <xdr:rowOff>95250</xdr:rowOff>
    </xdr:from>
    <xdr:to>
      <xdr:col>19</xdr:col>
      <xdr:colOff>224046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718705</xdr:colOff>
      <xdr:row>2</xdr:row>
      <xdr:rowOff>0</xdr:rowOff>
    </xdr:from>
    <xdr:to>
      <xdr:col>19</xdr:col>
      <xdr:colOff>224046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720436</xdr:colOff>
      <xdr:row>3</xdr:row>
      <xdr:rowOff>104775</xdr:rowOff>
    </xdr:from>
    <xdr:to>
      <xdr:col>19</xdr:col>
      <xdr:colOff>225777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104775</xdr:colOff>
      <xdr:row>0</xdr:row>
      <xdr:rowOff>161925</xdr:rowOff>
    </xdr:from>
    <xdr:to>
      <xdr:col>12</xdr:col>
      <xdr:colOff>588010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13</xdr:col>
      <xdr:colOff>499745</xdr:colOff>
      <xdr:row>0</xdr:row>
      <xdr:rowOff>85724</xdr:rowOff>
    </xdr:from>
    <xdr:to>
      <xdr:col>16</xdr:col>
      <xdr:colOff>151540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408940</xdr:colOff>
      <xdr:row>2</xdr:row>
      <xdr:rowOff>9525</xdr:rowOff>
    </xdr:from>
    <xdr:to>
      <xdr:col>19</xdr:col>
      <xdr:colOff>46765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403927</xdr:colOff>
      <xdr:row>3</xdr:row>
      <xdr:rowOff>110290</xdr:rowOff>
    </xdr:from>
    <xdr:to>
      <xdr:col>19</xdr:col>
      <xdr:colOff>41752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198755</xdr:colOff>
      <xdr:row>0</xdr:row>
      <xdr:rowOff>95250</xdr:rowOff>
    </xdr:from>
    <xdr:to>
      <xdr:col>21</xdr:col>
      <xdr:colOff>509045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208280</xdr:colOff>
      <xdr:row>2</xdr:row>
      <xdr:rowOff>0</xdr:rowOff>
    </xdr:from>
    <xdr:to>
      <xdr:col>21</xdr:col>
      <xdr:colOff>518570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217805</xdr:colOff>
      <xdr:row>3</xdr:row>
      <xdr:rowOff>104775</xdr:rowOff>
    </xdr:from>
    <xdr:to>
      <xdr:col>21</xdr:col>
      <xdr:colOff>520475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95250</xdr:colOff>
      <xdr:row>2</xdr:row>
      <xdr:rowOff>133350</xdr:rowOff>
    </xdr:from>
    <xdr:to>
      <xdr:col>12</xdr:col>
      <xdr:colOff>578485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314960</xdr:colOff>
      <xdr:row>2</xdr:row>
      <xdr:rowOff>9525</xdr:rowOff>
    </xdr:from>
    <xdr:to>
      <xdr:col>16</xdr:col>
      <xdr:colOff>170815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314960</xdr:colOff>
      <xdr:row>3</xdr:row>
      <xdr:rowOff>142875</xdr:rowOff>
    </xdr:from>
    <xdr:to>
      <xdr:col>16</xdr:col>
      <xdr:colOff>170815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666750</xdr:colOff>
          <xdr:row>1</xdr:row>
          <xdr:rowOff>47625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1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2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2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CB03BE-97AC-43B3-8793-B3E1F6F07005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3">
      <xdr:nvSpPr>
        <xdr:cNvPr id="16" name="Rounded Rectangle 15">
          <a:hlinkClick xmlns:r="http://schemas.openxmlformats.org/officeDocument/2006/relationships" r:id="rId8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3">
      <xdr:nvSpPr>
        <xdr:cNvPr id="17" name="Rounded Rectangle 16">
          <a:hlinkClick xmlns:r="http://schemas.openxmlformats.org/officeDocument/2006/relationships" r:id="rId9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135</xdr:col>
      <xdr:colOff>809625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17</xdr:col>
      <xdr:colOff>219075</xdr:colOff>
      <xdr:row>0</xdr:row>
      <xdr:rowOff>161925</xdr:rowOff>
    </xdr:from>
    <xdr:to>
      <xdr:col>19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20</xdr:col>
      <xdr:colOff>619125</xdr:colOff>
      <xdr:row>0</xdr:row>
      <xdr:rowOff>85724</xdr:rowOff>
    </xdr:from>
    <xdr:to>
      <xdr:col>23</xdr:col>
      <xdr:colOff>256950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23</xdr:col>
      <xdr:colOff>514350</xdr:colOff>
      <xdr:row>0</xdr:row>
      <xdr:rowOff>95250</xdr:rowOff>
    </xdr:from>
    <xdr:to>
      <xdr:col>26</xdr:col>
      <xdr:colOff>368075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/>
  </xdr:twoCellAnchor>
  <xdr:twoCellAnchor editAs="absolute">
    <xdr:from>
      <xdr:col>23</xdr:col>
      <xdr:colOff>528387</xdr:colOff>
      <xdr:row>2</xdr:row>
      <xdr:rowOff>24565</xdr:rowOff>
    </xdr:from>
    <xdr:to>
      <xdr:col>26</xdr:col>
      <xdr:colOff>382112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26</xdr:col>
      <xdr:colOff>530225</xdr:colOff>
      <xdr:row>0</xdr:row>
      <xdr:rowOff>95250</xdr:rowOff>
    </xdr:from>
    <xdr:to>
      <xdr:col>29</xdr:col>
      <xdr:colOff>507775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26</xdr:col>
      <xdr:colOff>539750</xdr:colOff>
      <xdr:row>2</xdr:row>
      <xdr:rowOff>0</xdr:rowOff>
    </xdr:from>
    <xdr:to>
      <xdr:col>29</xdr:col>
      <xdr:colOff>517300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26</xdr:col>
      <xdr:colOff>549275</xdr:colOff>
      <xdr:row>3</xdr:row>
      <xdr:rowOff>104775</xdr:rowOff>
    </xdr:from>
    <xdr:to>
      <xdr:col>29</xdr:col>
      <xdr:colOff>526825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17</xdr:col>
      <xdr:colOff>209550</xdr:colOff>
      <xdr:row>2</xdr:row>
      <xdr:rowOff>133350</xdr:rowOff>
    </xdr:from>
    <xdr:to>
      <xdr:col>19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21</xdr:col>
      <xdr:colOff>438150</xdr:colOff>
      <xdr:row>2</xdr:row>
      <xdr:rowOff>9525</xdr:rowOff>
    </xdr:from>
    <xdr:to>
      <xdr:col>23</xdr:col>
      <xdr:colOff>276225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21</xdr:col>
      <xdr:colOff>438150</xdr:colOff>
      <xdr:row>3</xdr:row>
      <xdr:rowOff>142875</xdr:rowOff>
    </xdr:from>
    <xdr:to>
      <xdr:col>23</xdr:col>
      <xdr:colOff>276225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B22" sqref="B2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+Master!G264</f>
        <v>Prihodi za mjesec Maj</v>
      </c>
      <c r="E11" s="158"/>
      <c r="F11" s="158"/>
      <c r="G11" s="158"/>
      <c r="H11" s="319" t="str">
        <f>+Master!G268</f>
        <v>Prihodi za period Januar - Maj</v>
      </c>
      <c r="I11" s="320"/>
      <c r="J11" s="308"/>
      <c r="K11" s="159"/>
    </row>
    <row r="12" spans="3:11">
      <c r="C12" s="157"/>
      <c r="D12" s="161">
        <f>+'Analitika - 2016'!N10</f>
        <v>109902380.94</v>
      </c>
      <c r="E12" s="162">
        <f>+D12/'2016'!T7</f>
        <v>2.9212025045289487E-2</v>
      </c>
      <c r="F12" s="158"/>
      <c r="G12" s="158"/>
      <c r="H12" s="321">
        <f>+'Analitika - 2016'!G10</f>
        <v>508693919.40000004</v>
      </c>
      <c r="I12" s="322">
        <f>+H12/'2016'!T7</f>
        <v>0.13521071506186855</v>
      </c>
      <c r="J12" s="308"/>
      <c r="K12" s="159"/>
    </row>
    <row r="13" spans="3:11">
      <c r="C13" s="157"/>
      <c r="D13" s="163" t="s">
        <v>429</v>
      </c>
      <c r="E13" s="163" t="str">
        <f>+Master!G244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+Master!G265</f>
        <v>Rashodi za mjesec Maj</v>
      </c>
      <c r="E15" s="158"/>
      <c r="F15" s="158"/>
      <c r="G15" s="158"/>
      <c r="H15" s="319" t="str">
        <f>+Master!G269</f>
        <v>Rashodi za period Januar - Maj</v>
      </c>
      <c r="I15" s="320"/>
      <c r="J15" s="308"/>
      <c r="K15" s="159"/>
    </row>
    <row r="16" spans="3:11">
      <c r="C16" s="157"/>
      <c r="D16" s="161">
        <f>+'Analitika - 2016'!N29</f>
        <v>135049989.09999999</v>
      </c>
      <c r="E16" s="162">
        <f>+D16/'2016'!T7</f>
        <v>3.5896252931126645E-2</v>
      </c>
      <c r="F16" s="158"/>
      <c r="G16" s="158"/>
      <c r="H16" s="321">
        <f>+'Analitika - 2016'!G29</f>
        <v>621478616.26999998</v>
      </c>
      <c r="I16" s="322">
        <f>+H16/'2016'!T7</f>
        <v>0.16518885895204058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+Master!G266</f>
        <v>Deficit za mjesec Maj</v>
      </c>
      <c r="E19" s="158"/>
      <c r="F19" s="158"/>
      <c r="G19" s="158"/>
      <c r="H19" s="319" t="str">
        <f>+Master!G270</f>
        <v>Deficit za period Januar - Maj</v>
      </c>
      <c r="I19" s="320"/>
      <c r="J19" s="308"/>
      <c r="K19" s="159"/>
    </row>
    <row r="20" spans="3:11">
      <c r="C20" s="157"/>
      <c r="D20" s="161">
        <f>+'Analitika - 2016'!N55</f>
        <v>-25147608.159999996</v>
      </c>
      <c r="E20" s="162">
        <f>+D20/'2016'!T7</f>
        <v>-6.684227885837158E-3</v>
      </c>
      <c r="F20" s="158"/>
      <c r="G20" s="158"/>
      <c r="H20" s="321">
        <f>+'Analitika - 2016'!G55</f>
        <v>-112784696.87000002</v>
      </c>
      <c r="I20" s="322">
        <f>+H20/'2016'!T7</f>
        <v>-2.997814389017206E-2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399" t="str">
        <f>+Master!G272</f>
        <v>Stanje javnog duga (% BDP)</v>
      </c>
      <c r="E22" s="400"/>
      <c r="F22" s="400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0"/>
  <sheetViews>
    <sheetView workbookViewId="0">
      <pane ySplit="4" topLeftCell="A5" activePane="bottomLeft" state="frozen"/>
      <selection pane="bottomLeft" activeCell="E188" sqref="E188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2016</v>
      </c>
      <c r="C4" s="56" t="s">
        <v>696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736</v>
      </c>
      <c r="F11" s="12" t="s">
        <v>737</v>
      </c>
      <c r="G11" s="52" t="str">
        <f t="shared" si="0"/>
        <v>Mjesečni podaci 2016</v>
      </c>
    </row>
    <row r="12" spans="2:7">
      <c r="E12" s="11" t="s">
        <v>706</v>
      </c>
      <c r="F12" s="12" t="s">
        <v>707</v>
      </c>
      <c r="G12" s="52" t="str">
        <f t="shared" si="0"/>
        <v>Mjesečni podaci 2015</v>
      </c>
    </row>
    <row r="13" spans="2:7">
      <c r="E13" s="11" t="s">
        <v>14</v>
      </c>
      <c r="F13" s="12" t="s">
        <v>15</v>
      </c>
      <c r="G13" s="52" t="str">
        <f t="shared" si="0"/>
        <v>Mjesečni podaci 2014</v>
      </c>
    </row>
    <row r="14" spans="2:7">
      <c r="E14" s="11" t="s">
        <v>16</v>
      </c>
      <c r="F14" s="12" t="s">
        <v>17</v>
      </c>
      <c r="G14" s="52" t="str">
        <f t="shared" si="0"/>
        <v>Mjesečni podaci 2013</v>
      </c>
    </row>
    <row r="15" spans="2:7">
      <c r="E15" s="11" t="s">
        <v>18</v>
      </c>
      <c r="F15" s="12" t="s">
        <v>411</v>
      </c>
      <c r="G15" s="52" t="str">
        <f t="shared" si="0"/>
        <v>Istorijski podaci, od 2006</v>
      </c>
    </row>
    <row r="16" spans="2:7">
      <c r="E16" s="11" t="s">
        <v>19</v>
      </c>
      <c r="F16" s="12" t="s">
        <v>20</v>
      </c>
      <c r="G16" s="52" t="str">
        <f t="shared" si="0"/>
        <v>Javni dug</v>
      </c>
    </row>
    <row r="17" spans="2:7">
      <c r="E17" s="11" t="s">
        <v>419</v>
      </c>
      <c r="F17" s="12" t="s">
        <v>419</v>
      </c>
      <c r="G17" s="52" t="str">
        <f t="shared" si="0"/>
        <v>Plan</v>
      </c>
    </row>
    <row r="18" spans="2:7">
      <c r="E18" s="11" t="s">
        <v>420</v>
      </c>
      <c r="F18" s="12" t="s">
        <v>421</v>
      </c>
      <c r="G18" s="52" t="str">
        <f t="shared" si="0"/>
        <v>Ostvarenje</v>
      </c>
    </row>
    <row r="19" spans="2:7">
      <c r="D19" s="43"/>
      <c r="E19" s="33" t="s">
        <v>422</v>
      </c>
      <c r="F19" s="34" t="s">
        <v>423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697</v>
      </c>
      <c r="F22" s="16" t="s">
        <v>22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23</v>
      </c>
      <c r="F23" s="16" t="s">
        <v>24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25</v>
      </c>
      <c r="F24" s="19" t="s">
        <v>26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27</v>
      </c>
      <c r="F25" s="22" t="s">
        <v>28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29</v>
      </c>
      <c r="F26" s="22" t="s">
        <v>30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31</v>
      </c>
      <c r="F27" s="22" t="s">
        <v>32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33</v>
      </c>
      <c r="F28" s="22" t="s">
        <v>34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35</v>
      </c>
      <c r="F29" s="22" t="s">
        <v>36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37</v>
      </c>
      <c r="F30" s="22" t="s">
        <v>38</v>
      </c>
      <c r="G30" s="52" t="str">
        <f t="shared" si="0"/>
        <v>Porez na međunarodnu trgovinu i transakcije</v>
      </c>
    </row>
    <row r="31" spans="2:7">
      <c r="B31" s="20"/>
      <c r="C31" s="47"/>
      <c r="D31" s="47"/>
      <c r="E31" s="21"/>
      <c r="F31" s="22"/>
    </row>
    <row r="32" spans="2:7">
      <c r="B32" s="20"/>
      <c r="C32" s="47"/>
      <c r="D32" s="47">
        <v>7118</v>
      </c>
      <c r="E32" s="21" t="s">
        <v>743</v>
      </c>
      <c r="F32" s="22" t="s">
        <v>40</v>
      </c>
      <c r="G32" s="52" t="str">
        <f t="shared" si="0"/>
        <v>Ostali državni porezi</v>
      </c>
    </row>
    <row r="33" spans="2:7">
      <c r="B33" s="20"/>
      <c r="C33" s="46"/>
      <c r="D33" s="45">
        <v>712</v>
      </c>
      <c r="E33" s="18" t="s">
        <v>41</v>
      </c>
      <c r="F33" s="19" t="s">
        <v>42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43</v>
      </c>
      <c r="F34" s="22" t="s">
        <v>44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45</v>
      </c>
      <c r="F35" s="22" t="s">
        <v>46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47</v>
      </c>
      <c r="F36" s="22" t="s">
        <v>48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49</v>
      </c>
      <c r="F37" s="22" t="s">
        <v>50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51</v>
      </c>
      <c r="F38" s="19" t="s">
        <v>52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53</v>
      </c>
      <c r="F39" s="22" t="s">
        <v>54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55</v>
      </c>
      <c r="F40" s="22" t="s">
        <v>56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57</v>
      </c>
      <c r="F41" s="22" t="s">
        <v>58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59</v>
      </c>
      <c r="F42" s="22" t="s">
        <v>60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61</v>
      </c>
      <c r="F43" s="22" t="s">
        <v>62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63</v>
      </c>
      <c r="F44" s="22" t="s">
        <v>64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65</v>
      </c>
      <c r="F45" s="19" t="s">
        <v>66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67</v>
      </c>
      <c r="F46" s="22" t="s">
        <v>68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69</v>
      </c>
      <c r="F47" s="22" t="s">
        <v>70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71</v>
      </c>
      <c r="F48" s="22" t="s">
        <v>72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73</v>
      </c>
      <c r="F49" s="22" t="s">
        <v>74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75</v>
      </c>
      <c r="F50" s="22" t="s">
        <v>76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77</v>
      </c>
      <c r="F51" s="22" t="s">
        <v>78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79</v>
      </c>
      <c r="F52" s="22" t="s">
        <v>80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81</v>
      </c>
      <c r="F53" s="22" t="s">
        <v>82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83</v>
      </c>
      <c r="F54" s="22" t="s">
        <v>84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85</v>
      </c>
      <c r="F55" s="19" t="s">
        <v>86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87</v>
      </c>
      <c r="F56" s="22" t="s">
        <v>88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89</v>
      </c>
      <c r="F57" s="22" t="s">
        <v>90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91</v>
      </c>
      <c r="F58" s="22" t="s">
        <v>92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93</v>
      </c>
      <c r="F59" s="22" t="s">
        <v>94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85</v>
      </c>
      <c r="F60" s="22" t="s">
        <v>95</v>
      </c>
      <c r="G60" s="52" t="str">
        <f t="shared" si="0"/>
        <v>Ostali prihodi</v>
      </c>
    </row>
    <row r="61" spans="2:7">
      <c r="B61" s="20"/>
      <c r="C61" s="45" t="s">
        <v>96</v>
      </c>
      <c r="D61" s="45">
        <v>72</v>
      </c>
      <c r="E61" s="23" t="s">
        <v>97</v>
      </c>
      <c r="F61" s="16" t="s">
        <v>98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99</v>
      </c>
      <c r="F62" s="22" t="s">
        <v>100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101</v>
      </c>
      <c r="F63" s="22" t="s">
        <v>102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103</v>
      </c>
      <c r="F64" s="16" t="s">
        <v>104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105</v>
      </c>
      <c r="F65" s="22" t="s">
        <v>106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107</v>
      </c>
      <c r="F66" s="22" t="s">
        <v>108</v>
      </c>
      <c r="G66" s="52" t="str">
        <f t="shared" si="0"/>
        <v>Sredstva prenesena iz prethodne godine</v>
      </c>
    </row>
    <row r="67" spans="2:7">
      <c r="B67" s="20"/>
      <c r="C67" s="45" t="s">
        <v>96</v>
      </c>
      <c r="D67" s="45">
        <v>74</v>
      </c>
      <c r="E67" s="23" t="s">
        <v>109</v>
      </c>
      <c r="F67" s="16" t="s">
        <v>110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111</v>
      </c>
      <c r="F68" s="22" t="s">
        <v>112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113</v>
      </c>
      <c r="F69" s="22" t="s">
        <v>114</v>
      </c>
      <c r="G69" s="52" t="str">
        <f t="shared" ref="G69:G134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115</v>
      </c>
      <c r="F70" s="16" t="s">
        <v>116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117</v>
      </c>
      <c r="F71" s="19" t="s">
        <v>116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118</v>
      </c>
      <c r="F72" s="22" t="s">
        <v>119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120</v>
      </c>
      <c r="F73" s="62" t="s">
        <v>121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698</v>
      </c>
      <c r="F74" s="16" t="s">
        <v>123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424</v>
      </c>
      <c r="F75" s="16" t="s">
        <v>425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124</v>
      </c>
      <c r="F76" s="16" t="s">
        <v>125</v>
      </c>
      <c r="G76" s="52" t="str">
        <f t="shared" si="1"/>
        <v>Tekući izdaci</v>
      </c>
    </row>
    <row r="77" spans="2:7">
      <c r="B77" s="14" t="s">
        <v>96</v>
      </c>
      <c r="C77" s="46"/>
      <c r="D77" s="44">
        <v>411</v>
      </c>
      <c r="E77" s="18" t="s">
        <v>126</v>
      </c>
      <c r="F77" s="19" t="s">
        <v>127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128</v>
      </c>
      <c r="F78" s="22" t="s">
        <v>129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130</v>
      </c>
      <c r="F79" s="22" t="s">
        <v>28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131</v>
      </c>
      <c r="F80" s="22" t="s">
        <v>132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133</v>
      </c>
      <c r="F81" s="22" t="s">
        <v>134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135</v>
      </c>
      <c r="F82" s="22" t="s">
        <v>136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137</v>
      </c>
      <c r="F83" s="19" t="s">
        <v>138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139</v>
      </c>
      <c r="F84" s="22" t="s">
        <v>140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141</v>
      </c>
      <c r="F85" s="22" t="s">
        <v>142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143</v>
      </c>
      <c r="F86" s="22" t="s">
        <v>144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145</v>
      </c>
      <c r="F87" s="22" t="s">
        <v>146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147</v>
      </c>
      <c r="F88" s="22" t="s">
        <v>148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149</v>
      </c>
      <c r="F89" s="22" t="s">
        <v>150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83</v>
      </c>
      <c r="F90" s="22" t="s">
        <v>151</v>
      </c>
      <c r="G90" s="52" t="str">
        <f t="shared" si="1"/>
        <v>Ostale naknade</v>
      </c>
    </row>
    <row r="91" spans="2:7">
      <c r="B91" s="25"/>
      <c r="C91" s="49"/>
      <c r="D91" s="49">
        <v>4128</v>
      </c>
      <c r="E91" s="21" t="s">
        <v>740</v>
      </c>
      <c r="F91" s="22" t="s">
        <v>742</v>
      </c>
      <c r="G91" s="52" t="str">
        <f t="shared" si="1"/>
        <v>Ostala prava iz oblasti socijalne zaštite</v>
      </c>
    </row>
    <row r="92" spans="2:7">
      <c r="B92" s="25"/>
      <c r="C92" s="46"/>
      <c r="D92" s="44">
        <v>413</v>
      </c>
      <c r="E92" s="18" t="s">
        <v>152</v>
      </c>
      <c r="F92" s="19" t="s">
        <v>153</v>
      </c>
      <c r="G92" s="52" t="str">
        <f t="shared" si="1"/>
        <v>Rashodi za materijal</v>
      </c>
    </row>
    <row r="93" spans="2:7">
      <c r="B93" s="14"/>
      <c r="C93" s="49"/>
      <c r="D93" s="49">
        <v>4131</v>
      </c>
      <c r="E93" s="21" t="s">
        <v>154</v>
      </c>
      <c r="F93" s="22" t="s">
        <v>155</v>
      </c>
      <c r="G93" s="52" t="str">
        <f t="shared" si="1"/>
        <v>Administrativni materijal</v>
      </c>
    </row>
    <row r="94" spans="2:7">
      <c r="B94" s="25"/>
      <c r="C94" s="49"/>
      <c r="D94" s="49">
        <v>4132</v>
      </c>
      <c r="E94" s="21" t="s">
        <v>156</v>
      </c>
      <c r="F94" s="22" t="s">
        <v>157</v>
      </c>
      <c r="G94" s="52" t="str">
        <f t="shared" si="1"/>
        <v>Materijal za zdravstvenu zaštitu</v>
      </c>
    </row>
    <row r="95" spans="2:7">
      <c r="B95" s="25"/>
      <c r="C95" s="49"/>
      <c r="D95" s="49">
        <v>4133</v>
      </c>
      <c r="E95" s="21" t="s">
        <v>158</v>
      </c>
      <c r="F95" s="22" t="s">
        <v>159</v>
      </c>
      <c r="G95" s="52" t="str">
        <f t="shared" si="1"/>
        <v>Materijal za posebne namjene</v>
      </c>
    </row>
    <row r="96" spans="2:7">
      <c r="B96" s="25"/>
      <c r="C96" s="49"/>
      <c r="D96" s="49">
        <v>4134</v>
      </c>
      <c r="E96" s="21" t="s">
        <v>160</v>
      </c>
      <c r="F96" s="22" t="s">
        <v>161</v>
      </c>
      <c r="G96" s="52" t="str">
        <f t="shared" si="1"/>
        <v>Rashodi za energiju</v>
      </c>
    </row>
    <row r="97" spans="2:7">
      <c r="B97" s="25"/>
      <c r="C97" s="49"/>
      <c r="D97" s="49">
        <v>4135</v>
      </c>
      <c r="E97" s="21" t="s">
        <v>162</v>
      </c>
      <c r="F97" s="22" t="s">
        <v>163</v>
      </c>
      <c r="G97" s="52" t="str">
        <f t="shared" si="1"/>
        <v>Rashodi za gorivo</v>
      </c>
    </row>
    <row r="98" spans="2:7">
      <c r="B98" s="25"/>
      <c r="C98" s="49"/>
      <c r="D98" s="49">
        <v>4139</v>
      </c>
      <c r="E98" s="21" t="s">
        <v>164</v>
      </c>
      <c r="F98" s="22" t="s">
        <v>165</v>
      </c>
      <c r="G98" s="52" t="str">
        <f t="shared" si="1"/>
        <v>Ostali rashodi za materijal</v>
      </c>
    </row>
    <row r="99" spans="2:7">
      <c r="B99" s="25"/>
      <c r="C99" s="46"/>
      <c r="D99" s="44">
        <v>414</v>
      </c>
      <c r="E99" s="18" t="s">
        <v>166</v>
      </c>
      <c r="F99" s="19" t="s">
        <v>167</v>
      </c>
      <c r="G99" s="52" t="str">
        <f t="shared" si="1"/>
        <v>Rashodi za usluge</v>
      </c>
    </row>
    <row r="100" spans="2:7">
      <c r="B100" s="14"/>
      <c r="C100" s="49"/>
      <c r="D100" s="49">
        <v>4141</v>
      </c>
      <c r="E100" s="21" t="s">
        <v>168</v>
      </c>
      <c r="F100" s="22" t="s">
        <v>169</v>
      </c>
      <c r="G100" s="52" t="str">
        <f t="shared" si="1"/>
        <v>Službena putovanja</v>
      </c>
    </row>
    <row r="101" spans="2:7">
      <c r="B101" s="25"/>
      <c r="C101" s="49"/>
      <c r="D101" s="49">
        <v>4142</v>
      </c>
      <c r="E101" s="21" t="s">
        <v>170</v>
      </c>
      <c r="F101" s="22" t="s">
        <v>171</v>
      </c>
      <c r="G101" s="52" t="str">
        <f t="shared" si="1"/>
        <v>Reprezentacija</v>
      </c>
    </row>
    <row r="102" spans="2:7">
      <c r="B102" s="25"/>
      <c r="C102" s="49"/>
      <c r="D102" s="49">
        <v>4143</v>
      </c>
      <c r="E102" s="21" t="s">
        <v>172</v>
      </c>
      <c r="F102" s="22" t="s">
        <v>173</v>
      </c>
      <c r="G102" s="52" t="str">
        <f t="shared" si="1"/>
        <v>Komunikacione usluge</v>
      </c>
    </row>
    <row r="103" spans="2:7">
      <c r="B103" s="25"/>
      <c r="C103" s="49"/>
      <c r="D103" s="49">
        <v>4144</v>
      </c>
      <c r="E103" s="21" t="s">
        <v>174</v>
      </c>
      <c r="F103" s="22" t="s">
        <v>175</v>
      </c>
      <c r="G103" s="52" t="str">
        <f t="shared" si="1"/>
        <v>Bankarske usluge i negativne kursne razlike</v>
      </c>
    </row>
    <row r="104" spans="2:7">
      <c r="B104" s="25"/>
      <c r="C104" s="49"/>
      <c r="D104" s="49">
        <v>4145</v>
      </c>
      <c r="E104" s="21" t="s">
        <v>176</v>
      </c>
      <c r="F104" s="22" t="s">
        <v>177</v>
      </c>
      <c r="G104" s="52" t="str">
        <f t="shared" si="1"/>
        <v>Usluge prevoza</v>
      </c>
    </row>
    <row r="105" spans="2:7">
      <c r="B105" s="25"/>
      <c r="C105" s="49"/>
      <c r="D105" s="49">
        <v>4146</v>
      </c>
      <c r="E105" s="21" t="s">
        <v>178</v>
      </c>
      <c r="F105" s="22" t="s">
        <v>179</v>
      </c>
      <c r="G105" s="52" t="str">
        <f t="shared" si="1"/>
        <v>Advokatske, notarske i pravne usluge</v>
      </c>
    </row>
    <row r="106" spans="2:7">
      <c r="B106" s="25"/>
      <c r="C106" s="49"/>
      <c r="D106" s="49">
        <v>4147</v>
      </c>
      <c r="E106" s="21" t="s">
        <v>180</v>
      </c>
      <c r="F106" s="22" t="s">
        <v>181</v>
      </c>
      <c r="G106" s="52" t="str">
        <f t="shared" si="1"/>
        <v>Konsultantske usluge, projekti i studije</v>
      </c>
    </row>
    <row r="107" spans="2:7">
      <c r="B107" s="25"/>
      <c r="C107" s="49"/>
      <c r="D107" s="49">
        <v>4148</v>
      </c>
      <c r="E107" s="21" t="s">
        <v>182</v>
      </c>
      <c r="F107" s="22" t="s">
        <v>183</v>
      </c>
      <c r="G107" s="52" t="str">
        <f t="shared" si="1"/>
        <v>Usluge stručnog usavršavanja</v>
      </c>
    </row>
    <row r="108" spans="2:7">
      <c r="B108" s="25"/>
      <c r="C108" s="49"/>
      <c r="D108" s="49">
        <v>4149</v>
      </c>
      <c r="E108" s="21" t="s">
        <v>184</v>
      </c>
      <c r="F108" s="22" t="s">
        <v>185</v>
      </c>
      <c r="G108" s="52" t="str">
        <f t="shared" si="1"/>
        <v>Ostale usluge</v>
      </c>
    </row>
    <row r="109" spans="2:7">
      <c r="B109" s="25"/>
      <c r="C109" s="46"/>
      <c r="D109" s="44">
        <v>415</v>
      </c>
      <c r="E109" s="18" t="s">
        <v>186</v>
      </c>
      <c r="F109" s="19" t="s">
        <v>187</v>
      </c>
      <c r="G109" s="52" t="str">
        <f t="shared" si="1"/>
        <v>Rashodi za tekuće održavanje</v>
      </c>
    </row>
    <row r="110" spans="2:7">
      <c r="B110" s="14"/>
      <c r="C110" s="49"/>
      <c r="D110" s="49">
        <v>4151</v>
      </c>
      <c r="E110" s="21" t="s">
        <v>188</v>
      </c>
      <c r="F110" s="22" t="s">
        <v>189</v>
      </c>
      <c r="G110" s="52" t="str">
        <f t="shared" si="1"/>
        <v>Tekuće održavanje javne infrastrukture</v>
      </c>
    </row>
    <row r="111" spans="2:7">
      <c r="B111" s="25"/>
      <c r="C111" s="49"/>
      <c r="D111" s="49">
        <v>4152</v>
      </c>
      <c r="E111" s="21" t="s">
        <v>190</v>
      </c>
      <c r="F111" s="22" t="s">
        <v>191</v>
      </c>
      <c r="G111" s="52" t="str">
        <f t="shared" si="1"/>
        <v>Tekuće održavanje građevinskih objekata</v>
      </c>
    </row>
    <row r="112" spans="2:7">
      <c r="B112" s="25"/>
      <c r="C112" s="49"/>
      <c r="D112" s="49">
        <v>4153</v>
      </c>
      <c r="E112" s="21" t="s">
        <v>192</v>
      </c>
      <c r="F112" s="22" t="s">
        <v>193</v>
      </c>
      <c r="G112" s="52" t="str">
        <f t="shared" si="1"/>
        <v>Tekuće održavanje opreme</v>
      </c>
    </row>
    <row r="113" spans="2:7">
      <c r="B113" s="25"/>
      <c r="C113" s="46"/>
      <c r="D113" s="44">
        <v>416</v>
      </c>
      <c r="E113" s="18" t="s">
        <v>194</v>
      </c>
      <c r="F113" s="19" t="s">
        <v>195</v>
      </c>
      <c r="G113" s="52" t="str">
        <f t="shared" si="1"/>
        <v>Kamate</v>
      </c>
    </row>
    <row r="114" spans="2:7">
      <c r="B114" s="14"/>
      <c r="C114" s="49"/>
      <c r="D114" s="49">
        <v>4161</v>
      </c>
      <c r="E114" s="21" t="s">
        <v>196</v>
      </c>
      <c r="F114" s="22" t="s">
        <v>197</v>
      </c>
      <c r="G114" s="52" t="str">
        <f t="shared" si="1"/>
        <v>Kamate rezidentima</v>
      </c>
    </row>
    <row r="115" spans="2:7">
      <c r="B115" s="25"/>
      <c r="C115" s="49"/>
      <c r="D115" s="49">
        <v>4162</v>
      </c>
      <c r="E115" s="21" t="s">
        <v>198</v>
      </c>
      <c r="F115" s="22" t="s">
        <v>199</v>
      </c>
      <c r="G115" s="52" t="str">
        <f t="shared" si="1"/>
        <v>Kamate nerezidentima</v>
      </c>
    </row>
    <row r="116" spans="2:7">
      <c r="B116" s="25"/>
      <c r="C116" s="46"/>
      <c r="D116" s="44">
        <v>417</v>
      </c>
      <c r="E116" s="18" t="s">
        <v>200</v>
      </c>
      <c r="F116" s="19" t="s">
        <v>201</v>
      </c>
      <c r="G116" s="52" t="str">
        <f t="shared" si="1"/>
        <v>Renta</v>
      </c>
    </row>
    <row r="117" spans="2:7">
      <c r="B117" s="14"/>
      <c r="C117" s="49"/>
      <c r="D117" s="49">
        <v>4171</v>
      </c>
      <c r="E117" s="21" t="s">
        <v>202</v>
      </c>
      <c r="F117" s="22" t="s">
        <v>203</v>
      </c>
      <c r="G117" s="52" t="str">
        <f t="shared" si="1"/>
        <v>Zakup objekata</v>
      </c>
    </row>
    <row r="118" spans="2:7">
      <c r="B118" s="25"/>
      <c r="C118" s="49"/>
      <c r="D118" s="49">
        <v>4172</v>
      </c>
      <c r="E118" s="21" t="s">
        <v>204</v>
      </c>
      <c r="F118" s="22" t="s">
        <v>205</v>
      </c>
      <c r="G118" s="52" t="str">
        <f t="shared" si="1"/>
        <v>Zakup opreme</v>
      </c>
    </row>
    <row r="119" spans="2:7">
      <c r="B119" s="25"/>
      <c r="C119" s="49"/>
      <c r="D119" s="49">
        <v>4173</v>
      </c>
      <c r="E119" s="21" t="s">
        <v>206</v>
      </c>
      <c r="F119" s="22" t="s">
        <v>207</v>
      </c>
      <c r="G119" s="52" t="str">
        <f t="shared" si="1"/>
        <v>Zakup zemljišta</v>
      </c>
    </row>
    <row r="120" spans="2:7">
      <c r="B120" s="25"/>
      <c r="C120" s="46"/>
      <c r="D120" s="44">
        <v>418</v>
      </c>
      <c r="E120" s="18" t="s">
        <v>208</v>
      </c>
      <c r="F120" s="19" t="s">
        <v>209</v>
      </c>
      <c r="G120" s="52" t="str">
        <f t="shared" si="1"/>
        <v>Subvencije</v>
      </c>
    </row>
    <row r="121" spans="2:7">
      <c r="B121" s="14"/>
      <c r="C121" s="49"/>
      <c r="D121" s="49">
        <v>4181</v>
      </c>
      <c r="E121" s="21" t="s">
        <v>210</v>
      </c>
      <c r="F121" s="22" t="s">
        <v>211</v>
      </c>
      <c r="G121" s="52" t="str">
        <f t="shared" si="1"/>
        <v>Subvencije za proizvodnju i pružanje usluga</v>
      </c>
    </row>
    <row r="122" spans="2:7">
      <c r="B122" s="25"/>
      <c r="C122" s="49"/>
      <c r="D122" s="49">
        <v>4182</v>
      </c>
      <c r="E122" s="21" t="s">
        <v>212</v>
      </c>
      <c r="F122" s="22" t="s">
        <v>213</v>
      </c>
      <c r="G122" s="52" t="str">
        <f t="shared" si="1"/>
        <v>Izvozne subvencije</v>
      </c>
    </row>
    <row r="123" spans="2:7">
      <c r="B123" s="25"/>
      <c r="C123" s="49"/>
      <c r="D123" s="49">
        <v>4183</v>
      </c>
      <c r="E123" s="21" t="s">
        <v>214</v>
      </c>
      <c r="F123" s="22" t="s">
        <v>215</v>
      </c>
      <c r="G123" s="52" t="str">
        <f t="shared" si="1"/>
        <v>Uvozne subvencije</v>
      </c>
    </row>
    <row r="124" spans="2:7">
      <c r="B124" s="25"/>
      <c r="C124" s="46"/>
      <c r="D124" s="44">
        <v>419</v>
      </c>
      <c r="E124" s="18" t="s">
        <v>216</v>
      </c>
      <c r="F124" s="19" t="s">
        <v>217</v>
      </c>
      <c r="G124" s="52" t="str">
        <f t="shared" si="1"/>
        <v>Ostali izdaci</v>
      </c>
    </row>
    <row r="125" spans="2:7">
      <c r="B125" s="14"/>
      <c r="C125" s="49"/>
      <c r="D125" s="49">
        <v>4191</v>
      </c>
      <c r="E125" s="21" t="s">
        <v>218</v>
      </c>
      <c r="F125" s="22" t="s">
        <v>219</v>
      </c>
      <c r="G125" s="52" t="str">
        <f t="shared" si="1"/>
        <v>Izdaci po osnovu isplate ugovora o djelu</v>
      </c>
    </row>
    <row r="126" spans="2:7">
      <c r="B126" s="25"/>
      <c r="C126" s="49"/>
      <c r="D126" s="49">
        <v>4192</v>
      </c>
      <c r="E126" s="21" t="s">
        <v>220</v>
      </c>
      <c r="F126" s="22" t="s">
        <v>221</v>
      </c>
      <c r="G126" s="52" t="str">
        <f t="shared" si="1"/>
        <v>Izdaci po osnovu troškova sudskih postupaka</v>
      </c>
    </row>
    <row r="127" spans="2:7">
      <c r="B127" s="25"/>
      <c r="C127" s="49"/>
      <c r="D127" s="49">
        <v>4193</v>
      </c>
      <c r="E127" s="21" t="s">
        <v>222</v>
      </c>
      <c r="F127" s="22" t="s">
        <v>223</v>
      </c>
      <c r="G127" s="52" t="str">
        <f t="shared" si="1"/>
        <v>Izrada i održavanje softvera</v>
      </c>
    </row>
    <row r="128" spans="2:7">
      <c r="B128" s="25"/>
      <c r="C128" s="49"/>
      <c r="D128" s="49">
        <v>4194</v>
      </c>
      <c r="E128" s="21" t="s">
        <v>224</v>
      </c>
      <c r="F128" s="22" t="s">
        <v>225</v>
      </c>
      <c r="G128" s="52" t="str">
        <f t="shared" si="1"/>
        <v>Osiguranje</v>
      </c>
    </row>
    <row r="129" spans="2:7" ht="23.25">
      <c r="B129" s="25"/>
      <c r="C129" s="47"/>
      <c r="D129" s="47">
        <v>4195</v>
      </c>
      <c r="E129" s="27" t="s">
        <v>226</v>
      </c>
      <c r="F129" s="22" t="s">
        <v>227</v>
      </c>
      <c r="G129" s="52" t="str">
        <f t="shared" si="1"/>
        <v>Kontribucije za članstvo u domaćim i međunarodnim organizacijama</v>
      </c>
    </row>
    <row r="130" spans="2:7">
      <c r="B130" s="20"/>
      <c r="C130" s="49"/>
      <c r="D130" s="49">
        <v>4196</v>
      </c>
      <c r="E130" s="21" t="s">
        <v>228</v>
      </c>
      <c r="F130" s="22" t="s">
        <v>229</v>
      </c>
      <c r="G130" s="52" t="str">
        <f t="shared" si="1"/>
        <v>Komunalne naknade</v>
      </c>
    </row>
    <row r="131" spans="2:7">
      <c r="B131" s="25"/>
      <c r="C131" s="49"/>
      <c r="D131" s="47">
        <v>4197</v>
      </c>
      <c r="E131" s="21" t="s">
        <v>230</v>
      </c>
      <c r="F131" s="22" t="s">
        <v>231</v>
      </c>
      <c r="G131" s="52" t="str">
        <f t="shared" si="1"/>
        <v>Kazne</v>
      </c>
    </row>
    <row r="132" spans="2:7">
      <c r="B132" s="25"/>
      <c r="C132" s="49"/>
      <c r="D132" s="49">
        <v>4198</v>
      </c>
      <c r="E132" s="21" t="s">
        <v>51</v>
      </c>
      <c r="F132" s="22" t="s">
        <v>66</v>
      </c>
      <c r="G132" s="52" t="str">
        <f t="shared" si="1"/>
        <v>Takse</v>
      </c>
    </row>
    <row r="133" spans="2:7">
      <c r="B133" s="25"/>
      <c r="C133" s="49"/>
      <c r="D133" s="47">
        <v>4199</v>
      </c>
      <c r="E133" s="21" t="s">
        <v>232</v>
      </c>
      <c r="F133" s="22" t="s">
        <v>233</v>
      </c>
      <c r="G133" s="52" t="str">
        <f t="shared" si="1"/>
        <v>Ostalo</v>
      </c>
    </row>
    <row r="134" spans="2:7">
      <c r="B134" s="25"/>
      <c r="C134" s="44" t="s">
        <v>96</v>
      </c>
      <c r="D134" s="44">
        <v>42</v>
      </c>
      <c r="E134" s="15" t="s">
        <v>234</v>
      </c>
      <c r="F134" s="16" t="s">
        <v>235</v>
      </c>
      <c r="G134" s="52" t="str">
        <f t="shared" si="1"/>
        <v>Transferi za socijalnu zaštitu</v>
      </c>
    </row>
    <row r="135" spans="2:7">
      <c r="B135" s="14"/>
      <c r="C135" s="46"/>
      <c r="D135" s="44">
        <v>421</v>
      </c>
      <c r="E135" s="18" t="s">
        <v>236</v>
      </c>
      <c r="F135" s="19" t="s">
        <v>237</v>
      </c>
      <c r="G135" s="52" t="str">
        <f t="shared" ref="G135:G200" si="2">+IF(ISBLANK(IF($B$2=1,E135,F135)),"",IF($B$2=1,E135,F135))</f>
        <v>Prava iz oblasti socijalne zaštite</v>
      </c>
    </row>
    <row r="136" spans="2:7">
      <c r="B136" s="14"/>
      <c r="C136" s="49" t="s">
        <v>96</v>
      </c>
      <c r="D136" s="49">
        <v>4211</v>
      </c>
      <c r="E136" s="21" t="s">
        <v>238</v>
      </c>
      <c r="F136" s="22" t="s">
        <v>239</v>
      </c>
      <c r="G136" s="52" t="str">
        <f t="shared" si="2"/>
        <v>Dječiji dodaci</v>
      </c>
    </row>
    <row r="137" spans="2:7">
      <c r="B137" s="25"/>
      <c r="C137" s="49"/>
      <c r="D137" s="49">
        <v>4212</v>
      </c>
      <c r="E137" s="21" t="s">
        <v>240</v>
      </c>
      <c r="F137" s="22" t="s">
        <v>241</v>
      </c>
      <c r="G137" s="52" t="str">
        <f t="shared" si="2"/>
        <v>Boračko invalidska zaštita</v>
      </c>
    </row>
    <row r="138" spans="2:7">
      <c r="B138" s="25"/>
      <c r="C138" s="49"/>
      <c r="D138" s="49">
        <v>4213</v>
      </c>
      <c r="E138" s="21" t="s">
        <v>242</v>
      </c>
      <c r="F138" s="22" t="s">
        <v>243</v>
      </c>
      <c r="G138" s="52" t="str">
        <f t="shared" si="2"/>
        <v>Materijalno obezbjeđenje porodice</v>
      </c>
    </row>
    <row r="139" spans="2:7">
      <c r="B139" s="25"/>
      <c r="C139" s="49"/>
      <c r="D139" s="49">
        <v>4214</v>
      </c>
      <c r="E139" s="21" t="s">
        <v>244</v>
      </c>
      <c r="F139" s="22" t="s">
        <v>245</v>
      </c>
      <c r="G139" s="52" t="str">
        <f t="shared" si="2"/>
        <v>Porodiljska odsustva</v>
      </c>
    </row>
    <row r="140" spans="2:7">
      <c r="B140" s="25"/>
      <c r="C140" s="49"/>
      <c r="D140" s="49">
        <v>4215</v>
      </c>
      <c r="E140" s="21" t="s">
        <v>246</v>
      </c>
      <c r="F140" s="22" t="s">
        <v>247</v>
      </c>
      <c r="G140" s="52" t="str">
        <f t="shared" si="2"/>
        <v>Tuđa njega i pomoć</v>
      </c>
    </row>
    <row r="141" spans="2:7">
      <c r="B141" s="25"/>
      <c r="C141" s="49"/>
      <c r="D141" s="49">
        <v>4216</v>
      </c>
      <c r="E141" s="21" t="s">
        <v>248</v>
      </c>
      <c r="F141" s="22" t="s">
        <v>249</v>
      </c>
      <c r="G141" s="52" t="str">
        <f t="shared" si="2"/>
        <v>Ishrana djece u predškolskim ustanovama</v>
      </c>
    </row>
    <row r="142" spans="2:7">
      <c r="B142" s="25"/>
      <c r="C142" s="49"/>
      <c r="D142" s="49">
        <v>4217</v>
      </c>
      <c r="E142" s="21" t="s">
        <v>250</v>
      </c>
      <c r="F142" s="22" t="s">
        <v>251</v>
      </c>
      <c r="G142" s="52" t="str">
        <f t="shared" si="2"/>
        <v>Izdržavanje štićenika u domovima</v>
      </c>
    </row>
    <row r="143" spans="2:7">
      <c r="B143" s="25"/>
      <c r="C143" s="49"/>
      <c r="D143" s="49">
        <v>4218</v>
      </c>
      <c r="E143" s="21" t="s">
        <v>740</v>
      </c>
      <c r="F143" s="22" t="s">
        <v>741</v>
      </c>
      <c r="G143" s="52" t="str">
        <f t="shared" si="2"/>
        <v>Ostala prava iz oblasti socijalne zaštite</v>
      </c>
    </row>
    <row r="144" spans="2:7">
      <c r="B144" s="25"/>
      <c r="C144" s="46"/>
      <c r="D144" s="44">
        <v>422</v>
      </c>
      <c r="E144" s="18" t="s">
        <v>252</v>
      </c>
      <c r="F144" s="19" t="s">
        <v>253</v>
      </c>
      <c r="G144" s="52" t="str">
        <f t="shared" si="2"/>
        <v>Sredstva za tehnološke viškove</v>
      </c>
    </row>
    <row r="145" spans="2:7">
      <c r="B145" s="14"/>
      <c r="C145" s="49"/>
      <c r="D145" s="49">
        <v>4221</v>
      </c>
      <c r="E145" s="21" t="s">
        <v>254</v>
      </c>
      <c r="F145" s="22" t="s">
        <v>255</v>
      </c>
      <c r="G145" s="52" t="str">
        <f t="shared" si="2"/>
        <v>Garantovane zarade</v>
      </c>
    </row>
    <row r="146" spans="2:7">
      <c r="B146" s="25"/>
      <c r="C146" s="49"/>
      <c r="D146" s="49">
        <v>4222</v>
      </c>
      <c r="E146" s="21" t="s">
        <v>256</v>
      </c>
      <c r="F146" s="22" t="s">
        <v>257</v>
      </c>
      <c r="G146" s="52" t="str">
        <f t="shared" si="2"/>
        <v>Otpremnine za tehnološke viškove</v>
      </c>
    </row>
    <row r="147" spans="2:7">
      <c r="B147" s="25"/>
      <c r="C147" s="49"/>
      <c r="D147" s="49">
        <v>4223</v>
      </c>
      <c r="E147" s="21" t="s">
        <v>258</v>
      </c>
      <c r="F147" s="22" t="s">
        <v>259</v>
      </c>
      <c r="G147" s="52" t="str">
        <f t="shared" si="2"/>
        <v>Dokup staža</v>
      </c>
    </row>
    <row r="148" spans="2:7">
      <c r="B148" s="25"/>
      <c r="C148" s="49"/>
      <c r="D148" s="49">
        <v>4224</v>
      </c>
      <c r="E148" s="21" t="s">
        <v>260</v>
      </c>
      <c r="F148" s="22" t="s">
        <v>261</v>
      </c>
      <c r="G148" s="52" t="str">
        <f t="shared" si="2"/>
        <v>Naknade nezaposlenim licima</v>
      </c>
    </row>
    <row r="149" spans="2:7">
      <c r="B149" s="25"/>
      <c r="C149" s="49"/>
      <c r="D149" s="49">
        <v>4225</v>
      </c>
      <c r="E149" s="21" t="s">
        <v>232</v>
      </c>
      <c r="F149" s="22" t="s">
        <v>262</v>
      </c>
      <c r="G149" s="52" t="str">
        <f t="shared" si="2"/>
        <v>Ostalo</v>
      </c>
    </row>
    <row r="150" spans="2:7">
      <c r="B150" s="25"/>
      <c r="C150" s="46"/>
      <c r="D150" s="44">
        <v>423</v>
      </c>
      <c r="E150" s="18" t="s">
        <v>263</v>
      </c>
      <c r="F150" s="19" t="s">
        <v>264</v>
      </c>
      <c r="G150" s="52" t="str">
        <f t="shared" si="2"/>
        <v>Prava iz oblasti penzijskog i invalidskog osiguranja</v>
      </c>
    </row>
    <row r="151" spans="2:7">
      <c r="B151" s="14"/>
      <c r="C151" s="49"/>
      <c r="D151" s="49">
        <v>4231</v>
      </c>
      <c r="E151" s="21" t="s">
        <v>265</v>
      </c>
      <c r="F151" s="22" t="s">
        <v>266</v>
      </c>
      <c r="G151" s="52" t="str">
        <f t="shared" si="2"/>
        <v>Starosna penzija</v>
      </c>
    </row>
    <row r="152" spans="2:7">
      <c r="B152" s="25"/>
      <c r="C152" s="49"/>
      <c r="D152" s="49">
        <v>4232</v>
      </c>
      <c r="E152" s="21" t="s">
        <v>267</v>
      </c>
      <c r="F152" s="22" t="s">
        <v>268</v>
      </c>
      <c r="G152" s="52" t="str">
        <f t="shared" si="2"/>
        <v>Invalidska penzija</v>
      </c>
    </row>
    <row r="153" spans="2:7">
      <c r="B153" s="25"/>
      <c r="C153" s="49"/>
      <c r="D153" s="49">
        <v>4233</v>
      </c>
      <c r="E153" s="21" t="s">
        <v>269</v>
      </c>
      <c r="F153" s="22" t="s">
        <v>270</v>
      </c>
      <c r="G153" s="52" t="str">
        <f t="shared" si="2"/>
        <v>Porodična penzija</v>
      </c>
    </row>
    <row r="154" spans="2:7">
      <c r="B154" s="25"/>
      <c r="C154" s="49"/>
      <c r="D154" s="49">
        <v>4234</v>
      </c>
      <c r="E154" s="21" t="s">
        <v>65</v>
      </c>
      <c r="F154" s="22" t="s">
        <v>271</v>
      </c>
      <c r="G154" s="52" t="str">
        <f t="shared" si="2"/>
        <v>Naknade</v>
      </c>
    </row>
    <row r="155" spans="2:7">
      <c r="B155" s="25"/>
      <c r="C155" s="49"/>
      <c r="D155" s="49">
        <v>4235</v>
      </c>
      <c r="E155" s="21" t="s">
        <v>272</v>
      </c>
      <c r="F155" s="22" t="s">
        <v>273</v>
      </c>
      <c r="G155" s="52" t="str">
        <f t="shared" si="2"/>
        <v>Dodaci</v>
      </c>
    </row>
    <row r="156" spans="2:7">
      <c r="B156" s="25"/>
      <c r="C156" s="49"/>
      <c r="D156" s="49">
        <v>4236</v>
      </c>
      <c r="E156" s="21" t="s">
        <v>274</v>
      </c>
      <c r="F156" s="22" t="s">
        <v>275</v>
      </c>
      <c r="G156" s="52" t="str">
        <f t="shared" si="2"/>
        <v>Ostala prava</v>
      </c>
    </row>
    <row r="157" spans="2:7">
      <c r="B157" s="25"/>
      <c r="C157" s="49"/>
      <c r="D157" s="49">
        <v>4237</v>
      </c>
      <c r="E157" s="21" t="s">
        <v>276</v>
      </c>
      <c r="F157" s="22" t="s">
        <v>277</v>
      </c>
      <c r="G157" s="52" t="str">
        <f t="shared" si="2"/>
        <v>Doprinos za zdravstvenu zaštitu penzionera</v>
      </c>
    </row>
    <row r="158" spans="2:7">
      <c r="B158" s="25"/>
      <c r="C158" s="46"/>
      <c r="D158" s="44">
        <v>424</v>
      </c>
      <c r="E158" s="18" t="s">
        <v>278</v>
      </c>
      <c r="F158" s="19" t="s">
        <v>279</v>
      </c>
      <c r="G158" s="52" t="str">
        <f t="shared" si="2"/>
        <v>Ostala prava iz oblasti zdravstvene zaštite</v>
      </c>
    </row>
    <row r="159" spans="2:7">
      <c r="B159" s="14"/>
      <c r="C159" s="49"/>
      <c r="D159" s="49">
        <v>4241</v>
      </c>
      <c r="E159" s="21" t="s">
        <v>280</v>
      </c>
      <c r="F159" s="22" t="s">
        <v>281</v>
      </c>
      <c r="G159" s="52" t="str">
        <f t="shared" si="2"/>
        <v>Liječenje van Crne Gore</v>
      </c>
    </row>
    <row r="160" spans="2:7">
      <c r="B160" s="25"/>
      <c r="C160" s="46"/>
      <c r="D160" s="44">
        <v>425</v>
      </c>
      <c r="E160" s="18" t="s">
        <v>282</v>
      </c>
      <c r="F160" s="19" t="s">
        <v>283</v>
      </c>
      <c r="G160" s="52" t="str">
        <f t="shared" si="2"/>
        <v>Ostala prava iz zdravstvenog osiguranja</v>
      </c>
    </row>
    <row r="161" spans="2:7">
      <c r="B161" s="14"/>
      <c r="C161" s="49"/>
      <c r="D161" s="49">
        <v>4251</v>
      </c>
      <c r="E161" s="21" t="s">
        <v>284</v>
      </c>
      <c r="F161" s="22" t="s">
        <v>285</v>
      </c>
      <c r="G161" s="52" t="str">
        <f t="shared" si="2"/>
        <v>Ortopedske sprave i pomagala</v>
      </c>
    </row>
    <row r="162" spans="2:7">
      <c r="B162" s="25"/>
      <c r="C162" s="49"/>
      <c r="D162" s="49">
        <v>4252</v>
      </c>
      <c r="E162" s="21" t="s">
        <v>286</v>
      </c>
      <c r="F162" s="22" t="s">
        <v>287</v>
      </c>
      <c r="G162" s="52" t="str">
        <f t="shared" si="2"/>
        <v>Naknade za bolovanje preko 60 dana</v>
      </c>
    </row>
    <row r="163" spans="2:7">
      <c r="B163" s="25"/>
      <c r="C163" s="49"/>
      <c r="D163" s="49">
        <v>4253</v>
      </c>
      <c r="E163" s="21" t="s">
        <v>288</v>
      </c>
      <c r="F163" s="22" t="s">
        <v>289</v>
      </c>
      <c r="G163" s="52" t="str">
        <f t="shared" si="2"/>
        <v>Naknade za putne troškove osiguranika</v>
      </c>
    </row>
    <row r="164" spans="2:7" ht="23.25">
      <c r="B164" s="25"/>
      <c r="C164" s="44"/>
      <c r="D164" s="44">
        <v>43</v>
      </c>
      <c r="E164" s="15" t="s">
        <v>290</v>
      </c>
      <c r="F164" s="16" t="s">
        <v>291</v>
      </c>
      <c r="G164" s="52" t="str">
        <f t="shared" si="2"/>
        <v xml:space="preserve">Transferi institucijama, pojedincima, nevladinom i javnom sektoru </v>
      </c>
    </row>
    <row r="165" spans="2:7" ht="23.25">
      <c r="B165" s="14" t="s">
        <v>96</v>
      </c>
      <c r="C165" s="46"/>
      <c r="D165" s="44">
        <v>431</v>
      </c>
      <c r="E165" s="18" t="s">
        <v>290</v>
      </c>
      <c r="F165" s="19" t="s">
        <v>291</v>
      </c>
      <c r="G165" s="52" t="str">
        <f t="shared" si="2"/>
        <v xml:space="preserve">Transferi institucijama, pojedincima, nevladinom i javnom sektoru </v>
      </c>
    </row>
    <row r="166" spans="2:7">
      <c r="B166" s="14" t="s">
        <v>96</v>
      </c>
      <c r="C166" s="49"/>
      <c r="D166" s="49">
        <v>4311</v>
      </c>
      <c r="E166" s="21" t="s">
        <v>292</v>
      </c>
      <c r="F166" s="22" t="s">
        <v>293</v>
      </c>
      <c r="G166" s="52" t="str">
        <f t="shared" si="2"/>
        <v xml:space="preserve">Transferi za zdravstvenu zaštitu </v>
      </c>
    </row>
    <row r="167" spans="2:7">
      <c r="B167" s="25"/>
      <c r="C167" s="49"/>
      <c r="D167" s="49">
        <v>4312</v>
      </c>
      <c r="E167" s="21" t="s">
        <v>294</v>
      </c>
      <c r="F167" s="22" t="s">
        <v>295</v>
      </c>
      <c r="G167" s="52" t="str">
        <f t="shared" si="2"/>
        <v>Transferi obrazovanju</v>
      </c>
    </row>
    <row r="168" spans="2:7">
      <c r="B168" s="25"/>
      <c r="C168" s="49"/>
      <c r="D168" s="49">
        <v>4313</v>
      </c>
      <c r="E168" s="21" t="s">
        <v>296</v>
      </c>
      <c r="F168" s="22" t="s">
        <v>297</v>
      </c>
      <c r="G168" s="52" t="str">
        <f t="shared" si="2"/>
        <v>Transferi institucijama kulture i sporta</v>
      </c>
    </row>
    <row r="169" spans="2:7">
      <c r="B169" s="25"/>
      <c r="C169" s="49"/>
      <c r="D169" s="49">
        <v>4314</v>
      </c>
      <c r="E169" s="21" t="s">
        <v>298</v>
      </c>
      <c r="F169" s="22" t="s">
        <v>299</v>
      </c>
      <c r="G169" s="52" t="str">
        <f t="shared" si="2"/>
        <v>Transferi nevladinim organizacijama</v>
      </c>
    </row>
    <row r="170" spans="2:7" ht="23.25">
      <c r="B170" s="25"/>
      <c r="C170" s="49"/>
      <c r="D170" s="49">
        <v>4315</v>
      </c>
      <c r="E170" s="21" t="s">
        <v>300</v>
      </c>
      <c r="F170" s="22" t="s">
        <v>301</v>
      </c>
      <c r="G170" s="52" t="str">
        <f t="shared" si="2"/>
        <v>Transferi političkim partijama, strankama i udruženjima</v>
      </c>
    </row>
    <row r="171" spans="2:7">
      <c r="B171" s="25"/>
      <c r="C171" s="49"/>
      <c r="D171" s="49">
        <v>4316</v>
      </c>
      <c r="E171" s="21" t="s">
        <v>302</v>
      </c>
      <c r="F171" s="22" t="s">
        <v>303</v>
      </c>
      <c r="G171" s="52" t="str">
        <f t="shared" si="2"/>
        <v>Transferi za jednokratne socijalne pomoći</v>
      </c>
    </row>
    <row r="172" spans="2:7">
      <c r="B172" s="25"/>
      <c r="C172" s="49"/>
      <c r="D172" s="49">
        <v>4317</v>
      </c>
      <c r="E172" s="21" t="s">
        <v>304</v>
      </c>
      <c r="F172" s="22" t="s">
        <v>305</v>
      </c>
      <c r="G172" s="52" t="str">
        <f t="shared" si="2"/>
        <v>Transferi za lična primanja pripravnika</v>
      </c>
    </row>
    <row r="173" spans="2:7">
      <c r="B173" s="25"/>
      <c r="C173" s="49"/>
      <c r="D173" s="49">
        <v>4318</v>
      </c>
      <c r="E173" s="21" t="s">
        <v>306</v>
      </c>
      <c r="F173" s="22" t="s">
        <v>307</v>
      </c>
      <c r="G173" s="52" t="str">
        <f t="shared" si="2"/>
        <v>Ostali transferi pojedincima</v>
      </c>
    </row>
    <row r="174" spans="2:7">
      <c r="B174" s="25"/>
      <c r="C174" s="49"/>
      <c r="D174" s="49">
        <v>4319</v>
      </c>
      <c r="E174" s="21" t="s">
        <v>308</v>
      </c>
      <c r="F174" s="22" t="s">
        <v>309</v>
      </c>
      <c r="G174" s="52" t="str">
        <f t="shared" si="2"/>
        <v>Ostali transferi institucijama</v>
      </c>
    </row>
    <row r="175" spans="2:7">
      <c r="B175" s="25"/>
      <c r="C175" s="46"/>
      <c r="D175" s="44">
        <v>432</v>
      </c>
      <c r="E175" s="18" t="s">
        <v>310</v>
      </c>
      <c r="F175" s="19" t="s">
        <v>311</v>
      </c>
      <c r="G175" s="52" t="str">
        <f t="shared" si="2"/>
        <v xml:space="preserve">Ostali transferi </v>
      </c>
    </row>
    <row r="176" spans="2:7" ht="23.25">
      <c r="B176" s="14" t="s">
        <v>96</v>
      </c>
      <c r="C176" s="49"/>
      <c r="D176" s="49">
        <v>4321</v>
      </c>
      <c r="E176" s="21" t="s">
        <v>312</v>
      </c>
      <c r="F176" s="22" t="s">
        <v>313</v>
      </c>
      <c r="G176" s="52" t="str">
        <f t="shared" si="2"/>
        <v>Transferi Fondu penzijskog i invalidskog osiguranja</v>
      </c>
    </row>
    <row r="177" spans="2:7">
      <c r="B177" s="25"/>
      <c r="C177" s="49"/>
      <c r="D177" s="49">
        <v>4322</v>
      </c>
      <c r="E177" s="21" t="s">
        <v>314</v>
      </c>
      <c r="F177" s="22" t="s">
        <v>315</v>
      </c>
      <c r="G177" s="52" t="str">
        <f t="shared" si="2"/>
        <v>Transferi Fondu zdravstva</v>
      </c>
    </row>
    <row r="178" spans="2:7">
      <c r="B178" s="25"/>
      <c r="C178" s="49"/>
      <c r="D178" s="49">
        <v>4323</v>
      </c>
      <c r="E178" s="21" t="s">
        <v>316</v>
      </c>
      <c r="F178" s="22" t="s">
        <v>317</v>
      </c>
      <c r="G178" s="52" t="str">
        <f t="shared" si="2"/>
        <v>Transferi zavodu za zapošljavanje</v>
      </c>
    </row>
    <row r="179" spans="2:7">
      <c r="B179" s="25"/>
      <c r="C179" s="49"/>
      <c r="D179" s="49">
        <v>4324</v>
      </c>
      <c r="E179" s="21" t="s">
        <v>318</v>
      </c>
      <c r="F179" s="22" t="s">
        <v>319</v>
      </c>
      <c r="G179" s="52" t="str">
        <f t="shared" si="2"/>
        <v>Transferi opštinama</v>
      </c>
    </row>
    <row r="180" spans="2:7">
      <c r="B180" s="25"/>
      <c r="C180" s="49"/>
      <c r="D180" s="49">
        <v>4325</v>
      </c>
      <c r="E180" s="21" t="s">
        <v>320</v>
      </c>
      <c r="F180" s="22" t="s">
        <v>321</v>
      </c>
      <c r="G180" s="52" t="str">
        <f t="shared" si="2"/>
        <v>Transferi budžetu države</v>
      </c>
    </row>
    <row r="181" spans="2:7">
      <c r="B181" s="25"/>
      <c r="C181" s="49"/>
      <c r="D181" s="49">
        <v>4326</v>
      </c>
      <c r="E181" s="21" t="s">
        <v>322</v>
      </c>
      <c r="F181" s="22" t="s">
        <v>323</v>
      </c>
      <c r="G181" s="52" t="str">
        <f t="shared" si="2"/>
        <v>Transferi javnim preduzećima</v>
      </c>
    </row>
    <row r="182" spans="2:7">
      <c r="B182" s="25"/>
      <c r="C182" s="44" t="s">
        <v>96</v>
      </c>
      <c r="D182" s="44">
        <v>44</v>
      </c>
      <c r="E182" s="15" t="s">
        <v>556</v>
      </c>
      <c r="F182" s="16" t="s">
        <v>325</v>
      </c>
      <c r="G182" s="52" t="str">
        <f t="shared" si="2"/>
        <v>Kapitalni budžet</v>
      </c>
    </row>
    <row r="183" spans="2:7">
      <c r="B183" s="25"/>
      <c r="C183" s="44"/>
      <c r="D183" s="44">
        <v>440</v>
      </c>
      <c r="E183" s="15" t="s">
        <v>426</v>
      </c>
      <c r="F183" s="16" t="s">
        <v>427</v>
      </c>
      <c r="G183" s="52" t="str">
        <f t="shared" si="2"/>
        <v>Kapitalni izdaci u tekućem budžetu</v>
      </c>
    </row>
    <row r="184" spans="2:7">
      <c r="B184" s="14" t="s">
        <v>96</v>
      </c>
      <c r="C184" s="46"/>
      <c r="D184" s="44">
        <v>441</v>
      </c>
      <c r="E184" s="18" t="s">
        <v>324</v>
      </c>
      <c r="F184" s="19" t="s">
        <v>325</v>
      </c>
      <c r="G184" s="52" t="str">
        <f t="shared" si="2"/>
        <v>Kapitalni izdaci</v>
      </c>
    </row>
    <row r="185" spans="2:7">
      <c r="B185" s="14"/>
      <c r="C185" s="49"/>
      <c r="D185" s="49">
        <v>4411</v>
      </c>
      <c r="E185" s="21" t="s">
        <v>326</v>
      </c>
      <c r="F185" s="22" t="s">
        <v>327</v>
      </c>
      <c r="G185" s="52" t="str">
        <f t="shared" si="2"/>
        <v>Izdaci za infrastrukturu opšeg značaja</v>
      </c>
    </row>
    <row r="186" spans="2:7">
      <c r="B186" s="25"/>
      <c r="C186" s="49"/>
      <c r="D186" s="49">
        <v>4412</v>
      </c>
      <c r="E186" s="21" t="s">
        <v>328</v>
      </c>
      <c r="F186" s="22" t="s">
        <v>329</v>
      </c>
      <c r="G186" s="52" t="str">
        <f t="shared" si="2"/>
        <v>Izdaci za lokalnu infrastrukturu</v>
      </c>
    </row>
    <row r="187" spans="2:7">
      <c r="B187" s="25"/>
      <c r="C187" s="49"/>
      <c r="D187" s="49">
        <v>4413</v>
      </c>
      <c r="E187" s="21" t="s">
        <v>330</v>
      </c>
      <c r="F187" s="22" t="s">
        <v>331</v>
      </c>
      <c r="G187" s="52" t="str">
        <f t="shared" si="2"/>
        <v>Izdaci za građevinske objekte</v>
      </c>
    </row>
    <row r="188" spans="2:7">
      <c r="B188" s="25"/>
      <c r="C188" s="49"/>
      <c r="D188" s="49">
        <v>4414</v>
      </c>
      <c r="E188" s="21" t="s">
        <v>332</v>
      </c>
      <c r="F188" s="22" t="s">
        <v>333</v>
      </c>
      <c r="G188" s="52" t="str">
        <f t="shared" si="2"/>
        <v>Izdaci za uređenje zemljišta</v>
      </c>
    </row>
    <row r="189" spans="2:7">
      <c r="B189" s="25"/>
      <c r="C189" s="49"/>
      <c r="D189" s="49">
        <v>4415</v>
      </c>
      <c r="E189" s="21" t="s">
        <v>334</v>
      </c>
      <c r="F189" s="22" t="s">
        <v>335</v>
      </c>
      <c r="G189" s="52" t="str">
        <f t="shared" si="2"/>
        <v>Izdaci za opremu</v>
      </c>
    </row>
    <row r="190" spans="2:7">
      <c r="B190" s="25"/>
      <c r="C190" s="49"/>
      <c r="D190" s="49">
        <v>4416</v>
      </c>
      <c r="E190" s="21" t="s">
        <v>336</v>
      </c>
      <c r="F190" s="22" t="s">
        <v>337</v>
      </c>
      <c r="G190" s="52" t="str">
        <f t="shared" si="2"/>
        <v>Izdaci za investiciono održavanje</v>
      </c>
    </row>
    <row r="191" spans="2:7">
      <c r="B191" s="25"/>
      <c r="C191" s="49"/>
      <c r="D191" s="49">
        <v>4417</v>
      </c>
      <c r="E191" s="21" t="s">
        <v>338</v>
      </c>
      <c r="F191" s="22" t="s">
        <v>339</v>
      </c>
      <c r="G191" s="52" t="str">
        <f t="shared" si="2"/>
        <v>Izdaci za zalihe</v>
      </c>
    </row>
    <row r="192" spans="2:7">
      <c r="B192" s="25"/>
      <c r="C192" s="49"/>
      <c r="D192" s="49">
        <v>4418</v>
      </c>
      <c r="E192" s="21" t="s">
        <v>340</v>
      </c>
      <c r="F192" s="22" t="s">
        <v>341</v>
      </c>
      <c r="G192" s="52" t="str">
        <f t="shared" si="2"/>
        <v>Izdaci za kupovinu hartija od vrijednosti</v>
      </c>
    </row>
    <row r="193" spans="2:7">
      <c r="B193" s="25"/>
      <c r="C193" s="49"/>
      <c r="D193" s="49">
        <v>4419</v>
      </c>
      <c r="E193" s="21" t="s">
        <v>342</v>
      </c>
      <c r="F193" s="22" t="s">
        <v>343</v>
      </c>
      <c r="G193" s="52" t="str">
        <f t="shared" si="2"/>
        <v>Ostali kapitalni izdaci</v>
      </c>
    </row>
    <row r="194" spans="2:7">
      <c r="B194" s="25"/>
      <c r="C194" s="44"/>
      <c r="D194" s="44">
        <v>45</v>
      </c>
      <c r="E194" s="15" t="s">
        <v>344</v>
      </c>
      <c r="F194" s="16" t="s">
        <v>345</v>
      </c>
      <c r="G194" s="52" t="str">
        <f t="shared" si="2"/>
        <v>Krediti i pozajmice</v>
      </c>
    </row>
    <row r="195" spans="2:7">
      <c r="B195" s="14" t="s">
        <v>96</v>
      </c>
      <c r="C195" s="46"/>
      <c r="D195" s="44">
        <v>451</v>
      </c>
      <c r="E195" s="18" t="s">
        <v>117</v>
      </c>
      <c r="F195" s="19" t="s">
        <v>345</v>
      </c>
      <c r="G195" s="52" t="str">
        <f t="shared" si="2"/>
        <v>Pozajmice i krediti</v>
      </c>
    </row>
    <row r="196" spans="2:7" ht="23.25">
      <c r="B196" s="14"/>
      <c r="C196" s="49"/>
      <c r="D196" s="49">
        <v>4511</v>
      </c>
      <c r="E196" s="21" t="s">
        <v>346</v>
      </c>
      <c r="F196" s="22" t="s">
        <v>347</v>
      </c>
      <c r="G196" s="52" t="str">
        <f t="shared" si="2"/>
        <v>Pozajmice i krediti nefinansijskim institucijama</v>
      </c>
    </row>
    <row r="197" spans="2:7">
      <c r="B197" s="25"/>
      <c r="C197" s="49"/>
      <c r="D197" s="49">
        <v>4512</v>
      </c>
      <c r="E197" s="21" t="s">
        <v>348</v>
      </c>
      <c r="F197" s="22" t="s">
        <v>349</v>
      </c>
      <c r="G197" s="52" t="str">
        <f t="shared" si="2"/>
        <v>Pozajmice i krediti finansijskim institucijama</v>
      </c>
    </row>
    <row r="198" spans="2:7">
      <c r="B198" s="25"/>
      <c r="C198" s="49"/>
      <c r="D198" s="49">
        <v>4513</v>
      </c>
      <c r="E198" s="21" t="s">
        <v>350</v>
      </c>
      <c r="F198" s="22" t="s">
        <v>351</v>
      </c>
      <c r="G198" s="52" t="str">
        <f t="shared" si="2"/>
        <v>Pozajmice i krediti pojedincima</v>
      </c>
    </row>
    <row r="199" spans="2:7" ht="23.25">
      <c r="B199" s="25"/>
      <c r="C199" s="49"/>
      <c r="D199" s="49">
        <v>4514</v>
      </c>
      <c r="E199" s="21" t="s">
        <v>352</v>
      </c>
      <c r="F199" s="22" t="s">
        <v>353</v>
      </c>
      <c r="G199" s="52" t="str">
        <f t="shared" si="2"/>
        <v>Pozajmice i krediti vanbudžetskim fondovima i opštinama</v>
      </c>
    </row>
    <row r="200" spans="2:7">
      <c r="B200" s="25"/>
      <c r="C200" s="49"/>
      <c r="D200" s="49">
        <v>4515</v>
      </c>
      <c r="E200" s="21" t="s">
        <v>354</v>
      </c>
      <c r="F200" s="22" t="s">
        <v>355</v>
      </c>
      <c r="G200" s="52" t="str">
        <f t="shared" si="2"/>
        <v>Ostale pozajmice i krediti</v>
      </c>
    </row>
    <row r="201" spans="2:7">
      <c r="B201" s="25"/>
      <c r="C201" s="44"/>
      <c r="D201" s="44">
        <v>46</v>
      </c>
      <c r="E201" s="15" t="s">
        <v>356</v>
      </c>
      <c r="F201" s="16" t="s">
        <v>357</v>
      </c>
      <c r="G201" s="52" t="str">
        <f t="shared" ref="G201:G274" si="3">+IF(ISBLANK(IF($B$2=1,E201,F201)),"",IF($B$2=1,E201,F201))</f>
        <v>Otplata dugova</v>
      </c>
    </row>
    <row r="202" spans="2:7">
      <c r="B202" s="14" t="s">
        <v>96</v>
      </c>
      <c r="C202" s="46"/>
      <c r="D202" s="44">
        <v>461</v>
      </c>
      <c r="E202" s="18" t="s">
        <v>358</v>
      </c>
      <c r="F202" s="19" t="s">
        <v>357</v>
      </c>
      <c r="G202" s="52" t="str">
        <f t="shared" si="3"/>
        <v>Otplata duga</v>
      </c>
    </row>
    <row r="203" spans="2:7" ht="23.25">
      <c r="B203" s="14"/>
      <c r="C203" s="49"/>
      <c r="D203" s="49">
        <v>4611</v>
      </c>
      <c r="E203" s="21" t="s">
        <v>359</v>
      </c>
      <c r="F203" s="22" t="s">
        <v>360</v>
      </c>
      <c r="G203" s="52" t="str">
        <f t="shared" si="3"/>
        <v>Otplata hartija od vrijednosti i kredita rezidentima</v>
      </c>
    </row>
    <row r="204" spans="2:7" ht="23.25">
      <c r="B204" s="25"/>
      <c r="C204" s="49"/>
      <c r="D204" s="49">
        <v>4612</v>
      </c>
      <c r="E204" s="21" t="s">
        <v>361</v>
      </c>
      <c r="F204" s="22" t="s">
        <v>362</v>
      </c>
      <c r="G204" s="52" t="str">
        <f t="shared" si="3"/>
        <v>Otplata hartija od vrijednosti i kredita nerezidentima</v>
      </c>
    </row>
    <row r="205" spans="2:7">
      <c r="B205" s="25"/>
      <c r="C205" s="46"/>
      <c r="D205" s="44">
        <v>462</v>
      </c>
      <c r="E205" s="18" t="s">
        <v>363</v>
      </c>
      <c r="F205" s="19" t="s">
        <v>364</v>
      </c>
      <c r="G205" s="52" t="str">
        <f t="shared" si="3"/>
        <v>Otplata garancija</v>
      </c>
    </row>
    <row r="206" spans="2:7">
      <c r="B206" s="14"/>
      <c r="C206" s="49"/>
      <c r="D206" s="49">
        <v>4621</v>
      </c>
      <c r="E206" s="21" t="s">
        <v>365</v>
      </c>
      <c r="F206" s="22" t="s">
        <v>366</v>
      </c>
      <c r="G206" s="52" t="str">
        <f t="shared" si="3"/>
        <v>Otplata garancija u zemlji</v>
      </c>
    </row>
    <row r="207" spans="2:7">
      <c r="B207" s="25"/>
      <c r="C207" s="49"/>
      <c r="D207" s="49">
        <v>4622</v>
      </c>
      <c r="E207" s="21" t="s">
        <v>367</v>
      </c>
      <c r="F207" s="22" t="s">
        <v>368</v>
      </c>
      <c r="G207" s="52" t="str">
        <f t="shared" si="3"/>
        <v>Otplata garancija u inostranstvu</v>
      </c>
    </row>
    <row r="208" spans="2:7">
      <c r="B208" s="25"/>
      <c r="C208" s="44">
        <v>463</v>
      </c>
      <c r="D208" s="44">
        <v>4630</v>
      </c>
      <c r="E208" s="18" t="s">
        <v>369</v>
      </c>
      <c r="F208" s="19" t="s">
        <v>370</v>
      </c>
      <c r="G208" s="52" t="str">
        <f t="shared" si="3"/>
        <v>Otplata obaveza iz prethodnih godina</v>
      </c>
    </row>
    <row r="209" spans="2:7">
      <c r="B209" s="14"/>
      <c r="C209" s="44"/>
      <c r="D209" s="44">
        <v>47</v>
      </c>
      <c r="E209" s="28" t="s">
        <v>371</v>
      </c>
      <c r="F209" s="29" t="s">
        <v>372</v>
      </c>
      <c r="G209" s="52" t="str">
        <f t="shared" si="3"/>
        <v>Rezerve</v>
      </c>
    </row>
    <row r="210" spans="2:7">
      <c r="B210" s="14" t="s">
        <v>96</v>
      </c>
      <c r="C210" s="49">
        <v>471</v>
      </c>
      <c r="D210" s="49">
        <v>4710</v>
      </c>
      <c r="E210" s="30" t="s">
        <v>373</v>
      </c>
      <c r="F210" s="31" t="s">
        <v>374</v>
      </c>
      <c r="G210" s="52" t="str">
        <f t="shared" si="3"/>
        <v>Tekuća budžetska rezerva</v>
      </c>
    </row>
    <row r="211" spans="2:7">
      <c r="B211" s="25" t="s">
        <v>96</v>
      </c>
      <c r="C211" s="49">
        <v>472</v>
      </c>
      <c r="D211" s="49">
        <v>4720</v>
      </c>
      <c r="E211" s="30" t="s">
        <v>375</v>
      </c>
      <c r="F211" s="31" t="s">
        <v>376</v>
      </c>
      <c r="G211" s="52" t="str">
        <f t="shared" si="3"/>
        <v>Stalna budžetska rezerva</v>
      </c>
    </row>
    <row r="212" spans="2:7">
      <c r="B212" s="25"/>
      <c r="C212" s="49">
        <v>473</v>
      </c>
      <c r="D212" s="51">
        <v>4730</v>
      </c>
      <c r="E212" s="35" t="s">
        <v>377</v>
      </c>
      <c r="F212" s="36" t="s">
        <v>378</v>
      </c>
      <c r="G212" s="53" t="str">
        <f t="shared" si="3"/>
        <v>Ostale rezerve</v>
      </c>
    </row>
    <row r="213" spans="2:7">
      <c r="B213" s="25"/>
      <c r="C213" s="49"/>
      <c r="D213" s="92"/>
      <c r="E213" s="93"/>
      <c r="F213" s="94"/>
      <c r="G213" s="95"/>
    </row>
    <row r="214" spans="2:7">
      <c r="B214" s="25"/>
      <c r="C214" s="49"/>
      <c r="D214" s="49">
        <v>1000</v>
      </c>
      <c r="E214" s="30" t="s">
        <v>559</v>
      </c>
      <c r="F214" s="96" t="s">
        <v>560</v>
      </c>
      <c r="G214" s="52" t="str">
        <f t="shared" si="3"/>
        <v>Suficit / deficit</v>
      </c>
    </row>
    <row r="215" spans="2:7">
      <c r="B215" s="25"/>
      <c r="C215" s="49"/>
      <c r="D215" s="49">
        <v>1001</v>
      </c>
      <c r="E215" s="30" t="s">
        <v>561</v>
      </c>
      <c r="F215" s="96" t="s">
        <v>562</v>
      </c>
      <c r="G215" s="52" t="str">
        <f t="shared" si="3"/>
        <v>Primarni bilans</v>
      </c>
    </row>
    <row r="216" spans="2:7">
      <c r="B216" s="25"/>
      <c r="C216" s="49"/>
      <c r="D216" s="49"/>
      <c r="E216" s="30"/>
      <c r="F216" s="96" t="s">
        <v>96</v>
      </c>
      <c r="G216" s="52" t="str">
        <f t="shared" si="3"/>
        <v/>
      </c>
    </row>
    <row r="217" spans="2:7">
      <c r="B217" s="25"/>
      <c r="C217" s="49"/>
      <c r="D217" s="49">
        <v>1002</v>
      </c>
      <c r="E217" s="30" t="s">
        <v>557</v>
      </c>
      <c r="F217" s="96" t="s">
        <v>563</v>
      </c>
      <c r="G217" s="52" t="str">
        <f t="shared" si="3"/>
        <v>Nedostajuća sredstva</v>
      </c>
    </row>
    <row r="218" spans="2:7">
      <c r="B218" s="25"/>
      <c r="C218" s="49"/>
      <c r="D218" s="49">
        <v>1003</v>
      </c>
      <c r="E218" s="30" t="s">
        <v>558</v>
      </c>
      <c r="F218" s="96" t="s">
        <v>564</v>
      </c>
      <c r="G218" s="52" t="str">
        <f t="shared" si="3"/>
        <v>Finansiranje</v>
      </c>
    </row>
    <row r="219" spans="2:7">
      <c r="B219" s="25"/>
      <c r="C219" s="49"/>
      <c r="D219" s="49"/>
      <c r="E219" s="30"/>
      <c r="F219" s="96"/>
      <c r="G219" s="52" t="str">
        <f t="shared" si="3"/>
        <v/>
      </c>
    </row>
    <row r="220" spans="2:7">
      <c r="B220" s="25"/>
      <c r="C220" s="49"/>
      <c r="D220" s="49">
        <v>1004</v>
      </c>
      <c r="E220" s="30" t="s">
        <v>565</v>
      </c>
      <c r="F220" s="96" t="s">
        <v>566</v>
      </c>
      <c r="G220" s="52" t="str">
        <f t="shared" si="3"/>
        <v>Povećanje / smanjenje depozita</v>
      </c>
    </row>
    <row r="221" spans="2:7">
      <c r="B221" s="25"/>
      <c r="C221" s="49"/>
      <c r="D221" s="49"/>
      <c r="E221" s="30"/>
      <c r="F221" s="96"/>
    </row>
    <row r="222" spans="2:7">
      <c r="B222" s="25"/>
      <c r="C222" s="49"/>
      <c r="D222" s="49">
        <v>1005</v>
      </c>
      <c r="E222" s="30" t="s">
        <v>702</v>
      </c>
      <c r="F222" s="96" t="s">
        <v>703</v>
      </c>
      <c r="G222" s="52" t="str">
        <f t="shared" si="3"/>
        <v>Neto povećanje obaveza</v>
      </c>
    </row>
    <row r="223" spans="2:7">
      <c r="B223" s="25"/>
      <c r="C223" s="49"/>
      <c r="D223" s="51"/>
      <c r="E223" s="35"/>
      <c r="F223" s="36"/>
      <c r="G223" s="53"/>
    </row>
    <row r="224" spans="2:7">
      <c r="B224" s="25"/>
      <c r="C224" s="49"/>
      <c r="D224" s="39"/>
      <c r="E224" s="39"/>
      <c r="F224" s="39"/>
      <c r="G224" s="54" t="str">
        <f t="shared" si="3"/>
        <v/>
      </c>
    </row>
    <row r="225" spans="2:7">
      <c r="B225" s="13"/>
      <c r="C225" s="46"/>
      <c r="D225" s="46"/>
      <c r="E225" s="32"/>
      <c r="G225" s="52" t="str">
        <f t="shared" si="3"/>
        <v/>
      </c>
    </row>
    <row r="226" spans="2:7">
      <c r="C226" s="41" t="s">
        <v>428</v>
      </c>
      <c r="D226" s="49">
        <v>1</v>
      </c>
      <c r="E226" s="9" t="s">
        <v>379</v>
      </c>
      <c r="F226" s="10" t="s">
        <v>380</v>
      </c>
      <c r="G226" s="52" t="str">
        <f t="shared" si="3"/>
        <v>Januar</v>
      </c>
    </row>
    <row r="227" spans="2:7">
      <c r="C227" s="41" t="s">
        <v>433</v>
      </c>
      <c r="D227" s="49">
        <v>2</v>
      </c>
      <c r="E227" s="9" t="s">
        <v>381</v>
      </c>
      <c r="F227" s="10" t="s">
        <v>382</v>
      </c>
      <c r="G227" s="52" t="str">
        <f t="shared" si="3"/>
        <v>Februar</v>
      </c>
    </row>
    <row r="228" spans="2:7">
      <c r="C228" s="41" t="s">
        <v>434</v>
      </c>
      <c r="D228" s="49">
        <v>3</v>
      </c>
      <c r="E228" s="9" t="s">
        <v>383</v>
      </c>
      <c r="F228" s="10" t="s">
        <v>384</v>
      </c>
      <c r="G228" s="52" t="str">
        <f t="shared" si="3"/>
        <v>Mart</v>
      </c>
    </row>
    <row r="229" spans="2:7">
      <c r="D229" s="49">
        <v>4</v>
      </c>
      <c r="E229" s="9" t="s">
        <v>385</v>
      </c>
      <c r="F229" s="10" t="s">
        <v>385</v>
      </c>
      <c r="G229" s="52" t="str">
        <f t="shared" si="3"/>
        <v>April</v>
      </c>
    </row>
    <row r="230" spans="2:7">
      <c r="D230" s="49">
        <v>5</v>
      </c>
      <c r="E230" s="9" t="s">
        <v>386</v>
      </c>
      <c r="F230" s="10" t="s">
        <v>387</v>
      </c>
      <c r="G230" s="52" t="str">
        <f t="shared" si="3"/>
        <v>Maj</v>
      </c>
    </row>
    <row r="231" spans="2:7">
      <c r="D231" s="49">
        <v>6</v>
      </c>
      <c r="E231" s="9" t="s">
        <v>388</v>
      </c>
      <c r="F231" s="10" t="s">
        <v>389</v>
      </c>
      <c r="G231" s="52" t="str">
        <f t="shared" si="3"/>
        <v>Jun</v>
      </c>
    </row>
    <row r="232" spans="2:7">
      <c r="D232" s="49">
        <v>7</v>
      </c>
      <c r="E232" s="9" t="s">
        <v>390</v>
      </c>
      <c r="F232" s="10" t="s">
        <v>391</v>
      </c>
      <c r="G232" s="52" t="str">
        <f t="shared" si="3"/>
        <v>Jul</v>
      </c>
    </row>
    <row r="233" spans="2:7">
      <c r="D233" s="49">
        <v>8</v>
      </c>
      <c r="E233" s="9" t="s">
        <v>392</v>
      </c>
      <c r="F233" s="10" t="s">
        <v>393</v>
      </c>
      <c r="G233" s="52" t="str">
        <f t="shared" si="3"/>
        <v>Avgust</v>
      </c>
    </row>
    <row r="234" spans="2:7">
      <c r="D234" s="49">
        <v>9</v>
      </c>
      <c r="E234" s="9" t="s">
        <v>394</v>
      </c>
      <c r="F234" s="10" t="s">
        <v>395</v>
      </c>
      <c r="G234" s="52" t="str">
        <f t="shared" si="3"/>
        <v>Septembar</v>
      </c>
    </row>
    <row r="235" spans="2:7">
      <c r="D235" s="49">
        <v>10</v>
      </c>
      <c r="E235" s="9" t="s">
        <v>396</v>
      </c>
      <c r="F235" s="10" t="s">
        <v>397</v>
      </c>
      <c r="G235" s="52" t="str">
        <f t="shared" si="3"/>
        <v>Oktobar</v>
      </c>
    </row>
    <row r="236" spans="2:7">
      <c r="D236" s="49">
        <v>11</v>
      </c>
      <c r="E236" s="9" t="s">
        <v>398</v>
      </c>
      <c r="F236" s="10" t="s">
        <v>399</v>
      </c>
      <c r="G236" s="52" t="str">
        <f t="shared" si="3"/>
        <v>Novembar</v>
      </c>
    </row>
    <row r="237" spans="2:7">
      <c r="D237" s="49">
        <v>12</v>
      </c>
      <c r="E237" s="9" t="s">
        <v>400</v>
      </c>
      <c r="F237" s="10" t="s">
        <v>401</v>
      </c>
      <c r="G237" s="52" t="str">
        <f t="shared" si="3"/>
        <v>Decembar</v>
      </c>
    </row>
    <row r="238" spans="2:7">
      <c r="D238" s="49"/>
      <c r="E238" s="9"/>
      <c r="F238" s="10"/>
      <c r="G238" s="6"/>
    </row>
    <row r="239" spans="2:7">
      <c r="D239" s="49"/>
      <c r="E239" s="9"/>
      <c r="F239" s="10"/>
      <c r="G239" s="52" t="str">
        <f>+VLOOKUP($B$3,$D$226:$F$237,$B$2+1,FALSE)</f>
        <v>Maj</v>
      </c>
    </row>
    <row r="240" spans="2:7">
      <c r="D240" s="49"/>
      <c r="E240" s="9"/>
      <c r="F240" s="10"/>
      <c r="G240" s="52" t="str">
        <f>+CONCATENATE("Jan - ",LEFT(G239,3))</f>
        <v>Jan - Maj</v>
      </c>
    </row>
    <row r="241" spans="4:7">
      <c r="D241" s="49"/>
      <c r="E241" s="9"/>
      <c r="F241" s="10"/>
      <c r="G241" s="52" t="str">
        <f>+CONCATENATE("Jan - ",LEFT(G237,3))</f>
        <v>Jan - Dec</v>
      </c>
    </row>
    <row r="242" spans="4:7">
      <c r="D242" s="49"/>
      <c r="E242" s="9"/>
      <c r="F242" s="10"/>
    </row>
    <row r="243" spans="4:7">
      <c r="D243" s="46"/>
      <c r="E243" s="9" t="s">
        <v>431</v>
      </c>
      <c r="F243" s="10" t="s">
        <v>432</v>
      </c>
      <c r="G243" s="52" t="str">
        <f t="shared" si="3"/>
        <v>BDP</v>
      </c>
    </row>
    <row r="244" spans="4:7">
      <c r="D244" s="46"/>
      <c r="E244" s="9"/>
      <c r="F244" s="10"/>
      <c r="G244" s="52" t="str">
        <f>+CONCATENATE("% ",G243)</f>
        <v>% BDP</v>
      </c>
    </row>
    <row r="245" spans="4:7">
      <c r="D245" s="46"/>
      <c r="E245" s="9"/>
      <c r="F245" s="10"/>
    </row>
    <row r="246" spans="4:7">
      <c r="D246" s="46"/>
      <c r="E246" s="9" t="s">
        <v>570</v>
      </c>
      <c r="F246" s="10" t="s">
        <v>567</v>
      </c>
      <c r="G246" s="52" t="str">
        <f t="shared" si="3"/>
        <v>Ostvarenje budžeta</v>
      </c>
    </row>
    <row r="247" spans="4:7">
      <c r="D247" s="46"/>
      <c r="E247" s="9" t="s">
        <v>568</v>
      </c>
      <c r="F247" s="10" t="s">
        <v>569</v>
      </c>
      <c r="G247" s="52" t="str">
        <f t="shared" si="3"/>
        <v>Plan ostvarenja budžeta</v>
      </c>
    </row>
    <row r="248" spans="4:7">
      <c r="D248" s="46"/>
      <c r="E248" s="9" t="str">
        <f>+CONCATENATE("Analitika za period ",G239)</f>
        <v>Analitika za period Maj</v>
      </c>
      <c r="F248" s="10" t="str">
        <f>+CONCATENATE("Analytics for period ",G239)</f>
        <v>Analytics for period Maj</v>
      </c>
      <c r="G248" s="52" t="str">
        <f>+IF(ISBLANK(IF($B$2=1,E248,F248)),"",IF($B$2=1,E248,F248))</f>
        <v>Analitika za period Maj</v>
      </c>
    </row>
    <row r="249" spans="4:7">
      <c r="D249" s="46"/>
      <c r="E249" s="9" t="str">
        <f>+CONCATENATE("Analitika za period ",G240)</f>
        <v>Analitika za period Jan - Maj</v>
      </c>
      <c r="F249" s="10" t="str">
        <f>+CONCATENATE("Analytics for period ",G240)</f>
        <v>Analytics for period Jan - Maj</v>
      </c>
      <c r="G249" s="52" t="str">
        <f>+IF(ISBLANK(IF($B$2=1,E249,F249)),"",IF($B$2=1,E249,F249))</f>
        <v>Analitika za period Jan - Maj</v>
      </c>
    </row>
    <row r="250" spans="4:7">
      <c r="D250" s="39"/>
      <c r="E250" s="145"/>
      <c r="F250" s="146"/>
      <c r="G250" s="54"/>
    </row>
    <row r="251" spans="4:7">
      <c r="D251" s="46"/>
      <c r="E251" s="9"/>
      <c r="F251" s="10"/>
    </row>
    <row r="252" spans="4:7">
      <c r="D252" s="46"/>
      <c r="E252" s="9" t="s">
        <v>419</v>
      </c>
      <c r="F252" s="10" t="s">
        <v>419</v>
      </c>
      <c r="G252" s="52" t="str">
        <f t="shared" si="3"/>
        <v>Plan</v>
      </c>
    </row>
    <row r="253" spans="4:7">
      <c r="D253" s="46"/>
      <c r="E253" s="9" t="s">
        <v>420</v>
      </c>
      <c r="F253" s="10" t="s">
        <v>421</v>
      </c>
      <c r="G253" s="52" t="str">
        <f t="shared" si="3"/>
        <v>Ostvarenje</v>
      </c>
    </row>
    <row r="254" spans="4:7">
      <c r="D254" s="46"/>
      <c r="E254" s="9"/>
      <c r="F254" s="10"/>
    </row>
    <row r="255" spans="4:7">
      <c r="D255" s="46"/>
      <c r="E255" s="9" t="s">
        <v>693</v>
      </c>
      <c r="F255" s="10" t="s">
        <v>694</v>
      </c>
      <c r="G255" s="52" t="str">
        <f t="shared" si="3"/>
        <v>Odstupanje</v>
      </c>
    </row>
    <row r="256" spans="4:7">
      <c r="D256" s="46"/>
      <c r="E256" s="9"/>
      <c r="F256" s="10"/>
    </row>
    <row r="257" spans="4:7">
      <c r="D257" s="46"/>
      <c r="E257" s="9" t="s">
        <v>699</v>
      </c>
      <c r="F257" s="10" t="s">
        <v>700</v>
      </c>
      <c r="G257" s="52" t="str">
        <f t="shared" si="3"/>
        <v>Realizacija budžeta</v>
      </c>
    </row>
    <row r="258" spans="4:7">
      <c r="D258" s="46"/>
      <c r="E258" s="9"/>
      <c r="F258" s="10"/>
    </row>
    <row r="259" spans="4:7">
      <c r="D259" s="46"/>
      <c r="E259" s="9"/>
      <c r="F259" s="10"/>
    </row>
    <row r="260" spans="4:7">
      <c r="D260" s="46"/>
      <c r="E260" s="9"/>
      <c r="F260" s="10"/>
    </row>
    <row r="261" spans="4:7">
      <c r="D261" s="43"/>
      <c r="E261" s="64"/>
      <c r="F261" s="65"/>
    </row>
    <row r="262" spans="4:7">
      <c r="D262" s="55"/>
      <c r="E262" s="37"/>
      <c r="F262" s="38"/>
      <c r="G262" s="54" t="str">
        <f t="shared" si="3"/>
        <v/>
      </c>
    </row>
    <row r="263" spans="4:7">
      <c r="G263" s="52" t="str">
        <f t="shared" si="3"/>
        <v/>
      </c>
    </row>
    <row r="264" spans="4:7">
      <c r="D264" s="41" t="s">
        <v>430</v>
      </c>
      <c r="E264" s="9" t="s">
        <v>402</v>
      </c>
      <c r="F264" s="10" t="s">
        <v>403</v>
      </c>
      <c r="G264" s="52" t="str">
        <f>+CONCATENATE(IF(ISBLANK(IF($B$2=1,E264,F264)),"",IF($B$2=1,E264,F264))," ",$G$239)</f>
        <v>Prihodi za mjesec Maj</v>
      </c>
    </row>
    <row r="265" spans="4:7">
      <c r="E265" s="9" t="s">
        <v>404</v>
      </c>
      <c r="F265" s="10" t="s">
        <v>406</v>
      </c>
      <c r="G265" s="52" t="str">
        <f>+CONCATENATE(IF(ISBLANK(IF($B$2=1,E265,F265)),"",IF($B$2=1,E265,F265))," ",$G$239)</f>
        <v>Rashodi za mjesec Maj</v>
      </c>
    </row>
    <row r="266" spans="4:7">
      <c r="E266" s="9" t="s">
        <v>405</v>
      </c>
      <c r="F266" s="10" t="s">
        <v>407</v>
      </c>
      <c r="G266" s="52" t="str">
        <f>+CONCATENATE(IF(ISBLANK(IF($B$2=1,E266,F266)),"",IF($B$2=1,E266,F266))," ",$G$239)</f>
        <v>Deficit za mjesec Maj</v>
      </c>
    </row>
    <row r="268" spans="4:7">
      <c r="E268" s="9" t="s">
        <v>408</v>
      </c>
      <c r="F268" s="10" t="s">
        <v>412</v>
      </c>
      <c r="G268" s="52" t="str">
        <f>+CONCATENATE(IF(ISBLANK(IF($B$2=1,E268,F268)),"",IF($B$2=1,E268,F268))," ",$G$239)</f>
        <v>Prihodi za period Januar - Maj</v>
      </c>
    </row>
    <row r="269" spans="4:7">
      <c r="E269" s="9" t="s">
        <v>409</v>
      </c>
      <c r="F269" s="10" t="s">
        <v>413</v>
      </c>
      <c r="G269" s="52" t="str">
        <f>+CONCATENATE(IF(ISBLANK(IF($B$2=1,E269,F269)),"",IF($B$2=1,E269,F269))," ",$G$239)</f>
        <v>Rashodi za period Januar - Maj</v>
      </c>
    </row>
    <row r="270" spans="4:7">
      <c r="E270" s="9" t="s">
        <v>410</v>
      </c>
      <c r="F270" s="10" t="s">
        <v>414</v>
      </c>
      <c r="G270" s="52" t="str">
        <f>+CONCATENATE(IF(ISBLANK(IF($B$2=1,E270,F270)),"",IF($B$2=1,E270,F270))," ",$G$239)</f>
        <v>Deficit za period Januar - Maj</v>
      </c>
    </row>
    <row r="272" spans="4:7">
      <c r="E272" s="9" t="s">
        <v>417</v>
      </c>
      <c r="F272" s="10" t="s">
        <v>418</v>
      </c>
      <c r="G272" s="52" t="str">
        <f t="shared" si="3"/>
        <v>Stanje javnog duga (% BDP)</v>
      </c>
    </row>
    <row r="274" spans="5:7">
      <c r="E274" s="9" t="s">
        <v>415</v>
      </c>
      <c r="F274" s="10" t="s">
        <v>416</v>
      </c>
      <c r="G274" s="52" t="str">
        <f t="shared" si="3"/>
        <v>Pregled</v>
      </c>
    </row>
    <row r="276" spans="5:7" ht="60">
      <c r="E276" s="302" t="s">
        <v>704</v>
      </c>
      <c r="F276" s="60" t="s">
        <v>705</v>
      </c>
      <c r="G276" s="61" t="str">
        <f>+IF(ISBLANK(IF($B$2=1,E276,F276)),"",IF($B$2=1,E276,F276))</f>
        <v>Kontakt:
e-mail: mf@mif.gov.me
tel/fax: 00 382 20 242 835</v>
      </c>
    </row>
    <row r="277" spans="5:7">
      <c r="E277" s="57"/>
    </row>
    <row r="278" spans="5:7">
      <c r="E278" s="58"/>
    </row>
    <row r="279" spans="5:7">
      <c r="E279" s="58"/>
    </row>
    <row r="280" spans="5:7">
      <c r="E280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5"/>
  <sheetViews>
    <sheetView zoomScale="110" zoomScaleNormal="110" workbookViewId="0">
      <pane ySplit="5" topLeftCell="A6" activePane="bottomLeft" state="frozen"/>
      <selection activeCell="DK219" sqref="DK219"/>
      <selection pane="bottomLeft" activeCell="I18" sqref="I18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2016-05</v>
      </c>
      <c r="O6" s="169" t="str">
        <f>+CONCATENATE(N6,"p")</f>
        <v>2016-05p</v>
      </c>
      <c r="P6" s="153"/>
      <c r="Q6" s="153"/>
      <c r="R6" s="169" t="str">
        <f>+IF(Master!B3-10&gt;=0,CONCATENATE(Master!B4-1,"-",Master!B3),CONCATENATE(Master!B4-1,"-0",Master!B3))</f>
        <v>2015-05</v>
      </c>
      <c r="S6" s="153"/>
      <c r="T6" s="153"/>
    </row>
    <row r="7" spans="1:20">
      <c r="A7" s="170"/>
      <c r="B7" s="401" t="str">
        <f>+Master!G248</f>
        <v>Analitika za period Maj</v>
      </c>
      <c r="C7" s="402"/>
      <c r="D7" s="402"/>
      <c r="E7" s="402"/>
      <c r="F7" s="402"/>
      <c r="G7" s="409" t="str">
        <f>+Master!G240</f>
        <v>Jan - Maj</v>
      </c>
      <c r="H7" s="410"/>
      <c r="I7" s="410"/>
      <c r="J7" s="410"/>
      <c r="K7" s="410"/>
      <c r="L7" s="410"/>
      <c r="M7" s="411"/>
      <c r="N7" s="412" t="str">
        <f>+Master!G239</f>
        <v>Maj</v>
      </c>
      <c r="O7" s="410"/>
      <c r="P7" s="410"/>
      <c r="Q7" s="410"/>
      <c r="R7" s="410"/>
      <c r="S7" s="410"/>
      <c r="T7" s="413"/>
    </row>
    <row r="8" spans="1:20">
      <c r="A8" s="170"/>
      <c r="B8" s="403"/>
      <c r="C8" s="404"/>
      <c r="D8" s="404"/>
      <c r="E8" s="404"/>
      <c r="F8" s="405"/>
      <c r="G8" s="171" t="str">
        <f>+Master!G18</f>
        <v>Ostvarenje</v>
      </c>
      <c r="H8" s="171" t="str">
        <f>+Master!G17</f>
        <v>Plan</v>
      </c>
      <c r="I8" s="414" t="str">
        <f>+Master!G255</f>
        <v>Odstupanje</v>
      </c>
      <c r="J8" s="414"/>
      <c r="K8" s="171" t="str">
        <f>+CONCATENATE(Master!G240," ",Master!B4-1)</f>
        <v>Jan - Maj 2015</v>
      </c>
      <c r="L8" s="414" t="str">
        <f>+I8</f>
        <v>Odstupanje</v>
      </c>
      <c r="M8" s="415"/>
      <c r="N8" s="172" t="str">
        <f>+G8</f>
        <v>Ostvarenje</v>
      </c>
      <c r="O8" s="171" t="str">
        <f>+H8</f>
        <v>Plan</v>
      </c>
      <c r="P8" s="414" t="str">
        <f>+I8</f>
        <v>Odstupanje</v>
      </c>
      <c r="Q8" s="414"/>
      <c r="R8" s="171" t="str">
        <f>+CONCATENATE(Master!G239," ",Master!B4-1)</f>
        <v>Maj 2015</v>
      </c>
      <c r="S8" s="414" t="str">
        <f>+P8</f>
        <v>Odstupanje</v>
      </c>
      <c r="T8" s="416"/>
    </row>
    <row r="9" spans="1:20" ht="15.75" thickBot="1">
      <c r="A9" s="170"/>
      <c r="B9" s="406"/>
      <c r="C9" s="407"/>
      <c r="D9" s="407"/>
      <c r="E9" s="407"/>
      <c r="F9" s="408"/>
      <c r="G9" s="163" t="s">
        <v>429</v>
      </c>
      <c r="H9" s="163" t="s">
        <v>429</v>
      </c>
      <c r="I9" s="163" t="s">
        <v>429</v>
      </c>
      <c r="J9" s="163" t="s">
        <v>695</v>
      </c>
      <c r="K9" s="163" t="s">
        <v>429</v>
      </c>
      <c r="L9" s="163" t="s">
        <v>429</v>
      </c>
      <c r="M9" s="173" t="s">
        <v>695</v>
      </c>
      <c r="N9" s="174" t="s">
        <v>429</v>
      </c>
      <c r="O9" s="163" t="s">
        <v>429</v>
      </c>
      <c r="P9" s="163" t="s">
        <v>429</v>
      </c>
      <c r="Q9" s="163" t="s">
        <v>695</v>
      </c>
      <c r="R9" s="163" t="s">
        <v>429</v>
      </c>
      <c r="S9" s="163" t="s">
        <v>429</v>
      </c>
      <c r="T9" s="175" t="s">
        <v>695</v>
      </c>
    </row>
    <row r="10" spans="1:20" ht="15.75" thickBot="1">
      <c r="A10" s="176">
        <v>7</v>
      </c>
      <c r="B10" s="419" t="str">
        <f>+VLOOKUP($A10,Master!$D$22:$G$220,4,FALSE)</f>
        <v>Prihodi budžeta</v>
      </c>
      <c r="C10" s="420"/>
      <c r="D10" s="420"/>
      <c r="E10" s="420"/>
      <c r="F10" s="420"/>
      <c r="G10" s="177">
        <f>+SUMPRODUCT(('2016'!$G10:$R10)*('2016'!$G$5:$R$5&lt;=Master!$B$3)*($A10='2016'!$A$10:$A$65))</f>
        <v>508693919.40000004</v>
      </c>
      <c r="H10" s="177">
        <f>+SUMPRODUCT(('2016'!$G104:$R104)*('2016'!$G$5:$R$5&lt;=Master!$B$3))</f>
        <v>501093803.09111005</v>
      </c>
      <c r="I10" s="178">
        <f>+G10-H10</f>
        <v>7600116.3088899851</v>
      </c>
      <c r="J10" s="179">
        <f>+IF(ISNUMBER(G10/H10-1),G10/H10-1,"…")</f>
        <v>1.5167053078698922E-2</v>
      </c>
      <c r="K10" s="177">
        <f>+SUMPRODUCT(('2015'!$G10:$R10)*('2015'!$G$5:$R$5&lt;=Master!$B$3))</f>
        <v>469790036.12</v>
      </c>
      <c r="L10" s="178">
        <f>+G10-K10</f>
        <v>38903883.280000031</v>
      </c>
      <c r="M10" s="180">
        <f>+IF(ISNUMBER(G10/K10-1),G10/K10-1,"…")</f>
        <v>8.2811214135803279E-2</v>
      </c>
      <c r="N10" s="181">
        <f>+INDEX('2016'!$1:$1048576,MATCH('Analitika - 2016'!$A10,'2016'!$A:$A,0),MATCH('Analitika - 2016'!$N$6,'2016'!$6:$6,0))</f>
        <v>109902380.94</v>
      </c>
      <c r="O10" s="177">
        <f>+INDEX('2016'!$1:$1048576,MATCH(CONCATENATE('Analitika - 2016'!$A10,"p"),'2016'!$A:$A,0),MATCH('Analitika - 2016'!$O$6,'2016'!$100:$100,0))</f>
        <v>109171665.61963177</v>
      </c>
      <c r="P10" s="178">
        <f>+N10-O10</f>
        <v>730715.32036823034</v>
      </c>
      <c r="Q10" s="179">
        <f>+IF(ISNUMBER(N10/O10-1),N10/O10-1,"…")</f>
        <v>6.6932689560139647E-3</v>
      </c>
      <c r="R10" s="177">
        <f>+INDEX('2015'!$1:$1048576,MATCH('Analitika - 2016'!$A10,'2015'!$A:$A,0),MATCH('Analitika - 2016'!$R$6,'2015'!$6:$6,0))</f>
        <v>99815498.280000001</v>
      </c>
      <c r="S10" s="178">
        <f>+N10-R10</f>
        <v>10086882.659999996</v>
      </c>
      <c r="T10" s="182">
        <f>+IF(ISNUMBER(N10/R10-1),N10/R10-1,"…")</f>
        <v>0.10105527532111824</v>
      </c>
    </row>
    <row r="11" spans="1:20">
      <c r="A11" s="176">
        <v>711</v>
      </c>
      <c r="B11" s="421" t="str">
        <f>+VLOOKUP($A11,Master!$D$22:$G$220,4,FALSE)</f>
        <v>Porezi</v>
      </c>
      <c r="C11" s="422"/>
      <c r="D11" s="422"/>
      <c r="E11" s="422"/>
      <c r="F11" s="422"/>
      <c r="G11" s="183">
        <f>+SUMPRODUCT(('2016'!$G11:$R11)*('2016'!$G$5:$R$5&lt;=Master!$B$3)*($A11='2016'!$A$10:$A$65))</f>
        <v>320533644.94999999</v>
      </c>
      <c r="H11" s="345">
        <f>+SUMPRODUCT(('2016'!$G105:$R105)*('2016'!$G$5:$R$5&lt;=Master!$B$3))</f>
        <v>304347400.13108814</v>
      </c>
      <c r="I11" s="184">
        <f t="shared" ref="I11:I65" si="0">+G11-H11</f>
        <v>16186244.81891185</v>
      </c>
      <c r="J11" s="185">
        <f t="shared" ref="J11:J64" si="1">+IF(ISNUMBER(G11/H11-1),G11/H11-1,"…")</f>
        <v>5.3183450267490828E-2</v>
      </c>
      <c r="K11" s="183">
        <f>+SUMPRODUCT(('2015'!$G11:$R11)*('2015'!$G$5:$R$5&lt;=Master!$B$3))</f>
        <v>292757925.70999998</v>
      </c>
      <c r="L11" s="184">
        <f t="shared" ref="L11:L65" si="2">+G11-K11</f>
        <v>27775719.24000001</v>
      </c>
      <c r="M11" s="186">
        <f t="shared" ref="M11:M65" si="3">+IF(ISNUMBER(G11/K11-1),G11/K11-1,"…")</f>
        <v>9.4876062441821229E-2</v>
      </c>
      <c r="N11" s="187">
        <f>+INDEX('2016'!$1:$1048576,MATCH('Analitika - 2016'!$A11,'2016'!$A:$A,0),MATCH('Analitika - 2016'!$N$6,'2016'!$6:$6,0))</f>
        <v>67796504.100000009</v>
      </c>
      <c r="O11" s="183">
        <f>+INDEX('2016'!$1:$1048576,MATCH(CONCATENATE('Analitika - 2016'!$A11,"p"),'2016'!$A:$A,0),MATCH('Analitika - 2016'!$O$6,'2016'!$100:$100,0))</f>
        <v>64376516.948674828</v>
      </c>
      <c r="P11" s="184">
        <f t="shared" ref="P11:P65" si="4">+N11-O11</f>
        <v>3419987.1513251811</v>
      </c>
      <c r="Q11" s="185">
        <f t="shared" ref="Q11:Q65" si="5">+IF(ISNUMBER(N11/O11-1),N11/O11-1,"…")</f>
        <v>5.3124762155924321E-2</v>
      </c>
      <c r="R11" s="183">
        <f>+INDEX('2015'!$1:$1048576,MATCH('Analitika - 2016'!$A11,'2015'!$A:$A,0),MATCH('Analitika - 2016'!$R$6,'2015'!$6:$6,0))</f>
        <v>62514260.400000006</v>
      </c>
      <c r="S11" s="184">
        <f t="shared" ref="S11:S65" si="6">+N11-R11</f>
        <v>5282243.700000003</v>
      </c>
      <c r="T11" s="188">
        <f t="shared" ref="T11:T65" si="7">+IF(ISNUMBER(N11/R11-1),N11/R11-1,"…")</f>
        <v>8.4496619910422899E-2</v>
      </c>
    </row>
    <row r="12" spans="1:20">
      <c r="A12" s="176">
        <v>7111</v>
      </c>
      <c r="B12" s="417" t="str">
        <f>+VLOOKUP($A12,Master!$D$22:$G$220,4,FALSE)</f>
        <v>Porez na dohodak fizičkih lica</v>
      </c>
      <c r="C12" s="418"/>
      <c r="D12" s="418"/>
      <c r="E12" s="418"/>
      <c r="F12" s="418"/>
      <c r="G12" s="189">
        <f>+SUMPRODUCT(('2016'!$G12:$R12)*('2016'!$G$5:$R$5&lt;=Master!$B$3)*($A12='2016'!$A$10:$A$65))</f>
        <v>39209702.719999999</v>
      </c>
      <c r="H12" s="189">
        <f>+SUMPRODUCT(('2016'!$G106:$R106)*('2016'!$G$5:$R$5&lt;=Master!$B$3))</f>
        <v>31636185.687828511</v>
      </c>
      <c r="I12" s="190">
        <f t="shared" si="0"/>
        <v>7573517.0321714878</v>
      </c>
      <c r="J12" s="191">
        <f t="shared" si="1"/>
        <v>0.2393941262990269</v>
      </c>
      <c r="K12" s="189">
        <f>+SUMPRODUCT(('2015'!$G12:$R12)*('2015'!$G$5:$R$5&lt;=Master!$B$3))</f>
        <v>32263682.479999989</v>
      </c>
      <c r="L12" s="190">
        <f t="shared" si="2"/>
        <v>6946020.2400000095</v>
      </c>
      <c r="M12" s="192">
        <f t="shared" si="3"/>
        <v>0.21528913335623723</v>
      </c>
      <c r="N12" s="193">
        <f>+INDEX('2016'!$1:$1048576,MATCH('Analitika - 2016'!$A12,'2016'!$A:$A,0),MATCH('Analitika - 2016'!$N$6,'2016'!$6:$6,0))</f>
        <v>8563145.8100000005</v>
      </c>
      <c r="O12" s="189">
        <f>+INDEX('2016'!$1:$1048576,MATCH(CONCATENATE('Analitika - 2016'!$A12,"p"),'2016'!$A:$A,0),MATCH('Analitika - 2016'!$O$6,'2016'!$100:$100,0))</f>
        <v>7549134.215325322</v>
      </c>
      <c r="P12" s="190">
        <f t="shared" si="4"/>
        <v>1014011.5946746785</v>
      </c>
      <c r="Q12" s="191">
        <f t="shared" si="5"/>
        <v>0.13432157460072136</v>
      </c>
      <c r="R12" s="189">
        <f>+INDEX('2015'!$1:$1048576,MATCH('Analitika - 2016'!$A12,'2015'!$A:$A,0),MATCH('Analitika - 2016'!$R$6,'2015'!$6:$6,0))</f>
        <v>6638534.7299999977</v>
      </c>
      <c r="S12" s="190">
        <f t="shared" si="6"/>
        <v>1924611.0800000029</v>
      </c>
      <c r="T12" s="194">
        <f t="shared" si="7"/>
        <v>0.28991504274317537</v>
      </c>
    </row>
    <row r="13" spans="1:20">
      <c r="A13" s="176">
        <v>7112</v>
      </c>
      <c r="B13" s="417" t="str">
        <f>+VLOOKUP($A13,Master!$D$22:$G$220,4,FALSE)</f>
        <v>Porez na dobit pravnih lica</v>
      </c>
      <c r="C13" s="418"/>
      <c r="D13" s="418"/>
      <c r="E13" s="418"/>
      <c r="F13" s="418"/>
      <c r="G13" s="189">
        <f>+SUMPRODUCT(('2016'!$G13:$R13)*('2016'!$G$5:$R$5&lt;=Master!$B$3)*($A13='2016'!$A$10:$A$65))</f>
        <v>30648432.419999994</v>
      </c>
      <c r="H13" s="189">
        <f>+SUMPRODUCT(('2016'!$G107:$R107)*('2016'!$G$5:$R$5&lt;=Master!$B$3))</f>
        <v>28654920.022763625</v>
      </c>
      <c r="I13" s="190">
        <f t="shared" si="0"/>
        <v>1993512.3972363696</v>
      </c>
      <c r="J13" s="191">
        <f t="shared" si="1"/>
        <v>6.9569637453279043E-2</v>
      </c>
      <c r="K13" s="189">
        <f>+SUMPRODUCT(('2015'!$G13:$R13)*('2015'!$G$5:$R$5&lt;=Master!$B$3))</f>
        <v>28547680.469999999</v>
      </c>
      <c r="L13" s="190">
        <f t="shared" si="2"/>
        <v>2100751.9499999955</v>
      </c>
      <c r="M13" s="192">
        <f t="shared" si="3"/>
        <v>7.3587482955318251E-2</v>
      </c>
      <c r="N13" s="193">
        <f>+INDEX('2016'!$1:$1048576,MATCH('Analitika - 2016'!$A13,'2016'!$A:$A,0),MATCH('Analitika - 2016'!$N$6,'2016'!$6:$6,0))</f>
        <v>2599087.38</v>
      </c>
      <c r="O13" s="189">
        <f>+INDEX('2016'!$1:$1048576,MATCH(CONCATENATE('Analitika - 2016'!$A13,"p"),'2016'!$A:$A,0),MATCH('Analitika - 2016'!$O$6,'2016'!$100:$100,0))</f>
        <v>2750731.3293431252</v>
      </c>
      <c r="P13" s="190">
        <f t="shared" si="4"/>
        <v>-151643.94934312534</v>
      </c>
      <c r="Q13" s="191">
        <f t="shared" si="5"/>
        <v>-5.5128593521831859E-2</v>
      </c>
      <c r="R13" s="189">
        <f>+INDEX('2015'!$1:$1048576,MATCH('Analitika - 2016'!$A13,'2015'!$A:$A,0),MATCH('Analitika - 2016'!$R$6,'2015'!$6:$6,0))</f>
        <v>2278350.0299999993</v>
      </c>
      <c r="S13" s="190">
        <f t="shared" si="6"/>
        <v>320737.35000000056</v>
      </c>
      <c r="T13" s="194">
        <f t="shared" si="7"/>
        <v>0.14077615194185089</v>
      </c>
    </row>
    <row r="14" spans="1:20">
      <c r="A14" s="176">
        <v>7113</v>
      </c>
      <c r="B14" s="417" t="str">
        <f>+VLOOKUP($A14,Master!$D$22:$G$220,4,FALSE)</f>
        <v>Porez na promet nepokretnosti</v>
      </c>
      <c r="C14" s="418"/>
      <c r="D14" s="418"/>
      <c r="E14" s="418"/>
      <c r="F14" s="418"/>
      <c r="G14" s="189">
        <f>+SUMPRODUCT(('2016'!$G14:$R14)*('2016'!$G$5:$R$5&lt;=Master!$B$3)*($A14='2016'!$A$10:$A$65))</f>
        <v>480929.45</v>
      </c>
      <c r="H14" s="189">
        <f>+SUMPRODUCT(('2016'!$G108:$R108)*('2016'!$G$5:$R$5&lt;=Master!$B$3))</f>
        <v>536891.95739726292</v>
      </c>
      <c r="I14" s="190">
        <f t="shared" si="0"/>
        <v>-55962.507397262903</v>
      </c>
      <c r="J14" s="191">
        <f t="shared" si="1"/>
        <v>-0.10423420695023466</v>
      </c>
      <c r="K14" s="189">
        <f>+SUMPRODUCT(('2015'!$G14:$R14)*('2015'!$G$5:$R$5&lt;=Master!$B$3))</f>
        <v>505969.13</v>
      </c>
      <c r="L14" s="190">
        <f t="shared" si="2"/>
        <v>-25039.679999999993</v>
      </c>
      <c r="M14" s="192">
        <f t="shared" si="3"/>
        <v>-4.9488552789771934E-2</v>
      </c>
      <c r="N14" s="193">
        <f>+INDEX('2016'!$1:$1048576,MATCH('Analitika - 2016'!$A14,'2016'!$A:$A,0),MATCH('Analitika - 2016'!$N$6,'2016'!$6:$6,0))</f>
        <v>95910.8</v>
      </c>
      <c r="O14" s="189">
        <f>+INDEX('2016'!$1:$1048576,MATCH(CONCATENATE('Analitika - 2016'!$A14,"p"),'2016'!$A:$A,0),MATCH('Analitika - 2016'!$O$6,'2016'!$100:$100,0))</f>
        <v>81752.089929508642</v>
      </c>
      <c r="P14" s="190">
        <f t="shared" si="4"/>
        <v>14158.710070491361</v>
      </c>
      <c r="Q14" s="191">
        <f t="shared" si="5"/>
        <v>0.17319080261678721</v>
      </c>
      <c r="R14" s="189">
        <f>+INDEX('2015'!$1:$1048576,MATCH('Analitika - 2016'!$A14,'2015'!$A:$A,0),MATCH('Analitika - 2016'!$R$6,'2015'!$6:$6,0))</f>
        <v>84167.930000000008</v>
      </c>
      <c r="S14" s="190">
        <f t="shared" si="6"/>
        <v>11742.869999999995</v>
      </c>
      <c r="T14" s="194">
        <f t="shared" si="7"/>
        <v>0.13951715338609372</v>
      </c>
    </row>
    <row r="15" spans="1:20">
      <c r="A15" s="176">
        <v>7114</v>
      </c>
      <c r="B15" s="417" t="str">
        <f>+VLOOKUP($A15,Master!$D$22:$G$220,4,FALSE)</f>
        <v>Porez na dodatu vrijednost</v>
      </c>
      <c r="C15" s="418"/>
      <c r="D15" s="418"/>
      <c r="E15" s="418"/>
      <c r="F15" s="418"/>
      <c r="G15" s="189">
        <f>+SUMPRODUCT(('2016'!$G15:$R15)*('2016'!$G$5:$R$5&lt;=Master!$B$3)*($A15='2016'!$A$10:$A$65))</f>
        <v>177409894.26999998</v>
      </c>
      <c r="H15" s="189">
        <f>+SUMPRODUCT(('2016'!$G109:$R109)*('2016'!$G$5:$R$5&lt;=Master!$B$3))</f>
        <v>173053797.09051663</v>
      </c>
      <c r="I15" s="190">
        <f t="shared" si="0"/>
        <v>4356097.1794833541</v>
      </c>
      <c r="J15" s="191">
        <f t="shared" si="1"/>
        <v>2.5171924873771401E-2</v>
      </c>
      <c r="K15" s="189">
        <f>+SUMPRODUCT(('2015'!$G15:$R15)*('2015'!$G$5:$R$5&lt;=Master!$B$3))</f>
        <v>164966222.87</v>
      </c>
      <c r="L15" s="190">
        <f t="shared" si="2"/>
        <v>12443671.399999976</v>
      </c>
      <c r="M15" s="192">
        <f t="shared" si="3"/>
        <v>7.5431631903253749E-2</v>
      </c>
      <c r="N15" s="193">
        <f>+INDEX('2016'!$1:$1048576,MATCH('Analitika - 2016'!$A15,'2016'!$A:$A,0),MATCH('Analitika - 2016'!$N$6,'2016'!$6:$6,0))</f>
        <v>39500513.950000003</v>
      </c>
      <c r="O15" s="189">
        <f>+INDEX('2016'!$1:$1048576,MATCH(CONCATENATE('Analitika - 2016'!$A15,"p"),'2016'!$A:$A,0),MATCH('Analitika - 2016'!$O$6,'2016'!$100:$100,0))</f>
        <v>37499397.053443842</v>
      </c>
      <c r="P15" s="190">
        <f t="shared" si="4"/>
        <v>2001116.8965561613</v>
      </c>
      <c r="Q15" s="191">
        <f t="shared" si="5"/>
        <v>5.3363975258167162E-2</v>
      </c>
      <c r="R15" s="189">
        <f>+INDEX('2015'!$1:$1048576,MATCH('Analitika - 2016'!$A15,'2015'!$A:$A,0),MATCH('Analitika - 2016'!$R$6,'2015'!$6:$6,0))</f>
        <v>38310409.780000009</v>
      </c>
      <c r="S15" s="190">
        <f t="shared" si="6"/>
        <v>1190104.1699999943</v>
      </c>
      <c r="T15" s="194">
        <f t="shared" si="7"/>
        <v>3.106477265146057E-2</v>
      </c>
    </row>
    <row r="16" spans="1:20">
      <c r="A16" s="176">
        <v>7115</v>
      </c>
      <c r="B16" s="417" t="str">
        <f>+VLOOKUP($A16,Master!$D$22:$G$220,4,FALSE)</f>
        <v>Akcize</v>
      </c>
      <c r="C16" s="418"/>
      <c r="D16" s="418"/>
      <c r="E16" s="418"/>
      <c r="F16" s="418"/>
      <c r="G16" s="189">
        <f>+SUMPRODUCT(('2016'!$G16:$R16)*('2016'!$G$5:$R$5&lt;=Master!$B$3)*($A16='2016'!$A$10:$A$65))</f>
        <v>60571983.569999978</v>
      </c>
      <c r="H16" s="189">
        <f>+SUMPRODUCT(('2016'!$G110:$R110)*('2016'!$G$5:$R$5&lt;=Master!$B$3))</f>
        <v>59336301.15805348</v>
      </c>
      <c r="I16" s="190">
        <f t="shared" si="0"/>
        <v>1235682.4119464979</v>
      </c>
      <c r="J16" s="191">
        <f t="shared" si="1"/>
        <v>2.0825066406735093E-2</v>
      </c>
      <c r="K16" s="189">
        <f>+SUMPRODUCT(('2015'!$G16:$R16)*('2015'!$G$5:$R$5&lt;=Master!$B$3))</f>
        <v>55874581.5</v>
      </c>
      <c r="L16" s="190">
        <f t="shared" si="2"/>
        <v>4697402.0699999779</v>
      </c>
      <c r="M16" s="192">
        <f t="shared" si="3"/>
        <v>8.4070465386840931E-2</v>
      </c>
      <c r="N16" s="193">
        <f>+INDEX('2016'!$1:$1048576,MATCH('Analitika - 2016'!$A16,'2016'!$A:$A,0),MATCH('Analitika - 2016'!$N$6,'2016'!$6:$6,0))</f>
        <v>14146687.77</v>
      </c>
      <c r="O16" s="189">
        <f>+INDEX('2016'!$1:$1048576,MATCH(CONCATENATE('Analitika - 2016'!$A16,"p"),'2016'!$A:$A,0),MATCH('Analitika - 2016'!$O$6,'2016'!$100:$100,0))</f>
        <v>13828107.792372638</v>
      </c>
      <c r="P16" s="190">
        <f t="shared" si="4"/>
        <v>318579.97762736119</v>
      </c>
      <c r="Q16" s="191">
        <f t="shared" si="5"/>
        <v>2.3038580723465651E-2</v>
      </c>
      <c r="R16" s="189">
        <f>+INDEX('2015'!$1:$1048576,MATCH('Analitika - 2016'!$A16,'2015'!$A:$A,0),MATCH('Analitika - 2016'!$R$6,'2015'!$6:$6,0))</f>
        <v>12787560.769999996</v>
      </c>
      <c r="S16" s="190">
        <f t="shared" si="6"/>
        <v>1359127.0000000037</v>
      </c>
      <c r="T16" s="194">
        <f t="shared" si="7"/>
        <v>0.10628508629953548</v>
      </c>
    </row>
    <row r="17" spans="1:20">
      <c r="A17" s="176">
        <v>7116</v>
      </c>
      <c r="B17" s="417" t="str">
        <f>+VLOOKUP($A17,Master!$D$22:$G$220,4,FALSE)</f>
        <v>Porez na međunarodnu trgovinu i transakcije</v>
      </c>
      <c r="C17" s="418"/>
      <c r="D17" s="418"/>
      <c r="E17" s="418"/>
      <c r="F17" s="418"/>
      <c r="G17" s="189">
        <f>+SUMPRODUCT(('2016'!$G17:$R17)*('2016'!$G$5:$R$5&lt;=Master!$B$3)*($A17='2016'!$A$10:$A$65))</f>
        <v>8674995.0600000024</v>
      </c>
      <c r="H17" s="189">
        <f>+SUMPRODUCT(('2016'!$G111:$R111)*('2016'!$G$5:$R$5&lt;=Master!$B$3))</f>
        <v>8188284.5608607745</v>
      </c>
      <c r="I17" s="190">
        <f t="shared" si="0"/>
        <v>486710.4991392279</v>
      </c>
      <c r="J17" s="191">
        <f t="shared" si="1"/>
        <v>5.9439861367991398E-2</v>
      </c>
      <c r="K17" s="189">
        <f>+SUMPRODUCT(('2015'!$G17:$R17)*('2015'!$G$5:$R$5&lt;=Master!$B$3))</f>
        <v>8279350.7699999996</v>
      </c>
      <c r="L17" s="190">
        <f t="shared" si="2"/>
        <v>395644.29000000283</v>
      </c>
      <c r="M17" s="192">
        <f t="shared" si="3"/>
        <v>4.7786873752662995E-2</v>
      </c>
      <c r="N17" s="193">
        <f>+INDEX('2016'!$1:$1048576,MATCH('Analitika - 2016'!$A17,'2016'!$A:$A,0),MATCH('Analitika - 2016'!$N$6,'2016'!$6:$6,0))</f>
        <v>2073939.87</v>
      </c>
      <c r="O17" s="189">
        <f>+INDEX('2016'!$1:$1048576,MATCH(CONCATENATE('Analitika - 2016'!$A17,"p"),'2016'!$A:$A,0),MATCH('Analitika - 2016'!$O$6,'2016'!$100:$100,0))</f>
        <v>1937428.4331486213</v>
      </c>
      <c r="P17" s="190">
        <f t="shared" si="4"/>
        <v>136511.43685137876</v>
      </c>
      <c r="Q17" s="191">
        <f t="shared" si="5"/>
        <v>7.0460118431072249E-2</v>
      </c>
      <c r="R17" s="189">
        <f>+INDEX('2015'!$1:$1048576,MATCH('Analitika - 2016'!$A17,'2015'!$A:$A,0),MATCH('Analitika - 2016'!$R$6,'2015'!$6:$6,0))</f>
        <v>1872861.03</v>
      </c>
      <c r="S17" s="190">
        <f t="shared" si="6"/>
        <v>201078.84000000008</v>
      </c>
      <c r="T17" s="194">
        <f t="shared" si="7"/>
        <v>0.10736452773540806</v>
      </c>
    </row>
    <row r="18" spans="1:20">
      <c r="A18" s="176">
        <v>7118</v>
      </c>
      <c r="B18" s="417" t="str">
        <f>+VLOOKUP($A18,Master!$D$22:$G$220,4,FALSE)</f>
        <v>Ostali državni porezi</v>
      </c>
      <c r="C18" s="418"/>
      <c r="D18" s="418"/>
      <c r="E18" s="418"/>
      <c r="F18" s="418"/>
      <c r="G18" s="189">
        <f>+SUMPRODUCT(('2016'!$G18:$R18)*('2016'!$G$5:$R$5&lt;=Master!$B$3)*($A18='2016'!$A$10:$A$65))</f>
        <v>3537707.4599999995</v>
      </c>
      <c r="H18" s="189">
        <f>+SUMPRODUCT(('2016'!$G112:$R112)*('2016'!$G$5:$R$5&lt;=Master!$B$3))</f>
        <v>2941019.653667863</v>
      </c>
      <c r="I18" s="190">
        <f t="shared" si="0"/>
        <v>596687.8063321365</v>
      </c>
      <c r="J18" s="191">
        <f t="shared" si="1"/>
        <v>0.20288467150771439</v>
      </c>
      <c r="K18" s="189">
        <f>+SUMPRODUCT(('2015'!$G18:$R18)*('2015'!$G$5:$R$5&lt;=Master!$B$3))</f>
        <v>2320438.4899999998</v>
      </c>
      <c r="L18" s="190">
        <f t="shared" si="2"/>
        <v>1217268.9699999997</v>
      </c>
      <c r="M18" s="192">
        <f t="shared" si="3"/>
        <v>0.52458575189381551</v>
      </c>
      <c r="N18" s="193">
        <f>+INDEX('2016'!$1:$1048576,MATCH('Analitika - 2016'!$A18,'2016'!$A:$A,0),MATCH('Analitika - 2016'!$N$6,'2016'!$6:$6,0))</f>
        <v>817218.52</v>
      </c>
      <c r="O18" s="189">
        <f>+INDEX('2016'!$1:$1048576,MATCH(CONCATENATE('Analitika - 2016'!$A18,"p"),'2016'!$A:$A,0),MATCH('Analitika - 2016'!$O$6,'2016'!$100:$100,0))</f>
        <v>729966.03511176899</v>
      </c>
      <c r="P18" s="190">
        <f t="shared" si="4"/>
        <v>87252.484888231033</v>
      </c>
      <c r="Q18" s="191">
        <f t="shared" si="5"/>
        <v>0.11952951328053407</v>
      </c>
      <c r="R18" s="189">
        <f>+INDEX('2015'!$1:$1048576,MATCH('Analitika - 2016'!$A18,'2015'!$A:$A,0),MATCH('Analitika - 2016'!$R$6,'2015'!$6:$6,0))</f>
        <v>542376.13</v>
      </c>
      <c r="S18" s="190">
        <f t="shared" si="6"/>
        <v>274842.39</v>
      </c>
      <c r="T18" s="194">
        <f t="shared" si="7"/>
        <v>0.50673762136250367</v>
      </c>
    </row>
    <row r="19" spans="1:20">
      <c r="A19" s="176">
        <v>712</v>
      </c>
      <c r="B19" s="423" t="str">
        <f>+VLOOKUP($A19,Master!$D$22:$G$220,4,FALSE)</f>
        <v>Doprinosi</v>
      </c>
      <c r="C19" s="424"/>
      <c r="D19" s="424"/>
      <c r="E19" s="424"/>
      <c r="F19" s="424"/>
      <c r="G19" s="195">
        <f>+SUMPRODUCT(('2016'!$G19:$R19)*('2016'!$G$5:$R$5&lt;=Master!$B$3)*($A19='2016'!$A$10:$A$65))</f>
        <v>160023989.32000002</v>
      </c>
      <c r="H19" s="195">
        <f>+SUMPRODUCT(('2016'!$G113:$R113)*('2016'!$G$5:$R$5&lt;=Master!$B$3))</f>
        <v>158374494.65509635</v>
      </c>
      <c r="I19" s="196">
        <f t="shared" si="0"/>
        <v>1649494.6649036705</v>
      </c>
      <c r="J19" s="197">
        <f t="shared" si="1"/>
        <v>1.0415153453186443E-2</v>
      </c>
      <c r="K19" s="195">
        <f>+SUMPRODUCT(('2015'!$G19:$R19)*('2015'!$G$5:$R$5&lt;=Master!$B$3))</f>
        <v>151038667.61000001</v>
      </c>
      <c r="L19" s="196">
        <f t="shared" si="2"/>
        <v>8985321.7100000083</v>
      </c>
      <c r="M19" s="198">
        <f t="shared" si="3"/>
        <v>5.949020772085456E-2</v>
      </c>
      <c r="N19" s="199">
        <f>+INDEX('2016'!$1:$1048576,MATCH('Analitika - 2016'!$A19,'2016'!$A:$A,0),MATCH('Analitika - 2016'!$N$6,'2016'!$6:$6,0))</f>
        <v>35404319.93</v>
      </c>
      <c r="O19" s="195">
        <f>+INDEX('2016'!$1:$1048576,MATCH(CONCATENATE('Analitika - 2016'!$A19,"p"),'2016'!$A:$A,0),MATCH('Analitika - 2016'!$O$6,'2016'!$100:$100,0))</f>
        <v>36467046.907571375</v>
      </c>
      <c r="P19" s="196">
        <f t="shared" si="4"/>
        <v>-1062726.9775713757</v>
      </c>
      <c r="Q19" s="197">
        <f t="shared" si="5"/>
        <v>-2.9142117821191915E-2</v>
      </c>
      <c r="R19" s="195">
        <f>+INDEX('2015'!$1:$1048576,MATCH('Analitika - 2016'!$A19,'2015'!$A:$A,0),MATCH('Analitika - 2016'!$R$6,'2015'!$6:$6,0))</f>
        <v>31171999</v>
      </c>
      <c r="S19" s="196">
        <f t="shared" si="6"/>
        <v>4232320.93</v>
      </c>
      <c r="T19" s="200">
        <f t="shared" si="7"/>
        <v>0.13577316392189021</v>
      </c>
    </row>
    <row r="20" spans="1:20">
      <c r="A20" s="176">
        <v>7121</v>
      </c>
      <c r="B20" s="417" t="str">
        <f>+VLOOKUP($A20,Master!$D$22:$G$220,4,FALSE)</f>
        <v>Doprinosi za penzijsko i invalidsko osiguranje</v>
      </c>
      <c r="C20" s="418"/>
      <c r="D20" s="418"/>
      <c r="E20" s="418"/>
      <c r="F20" s="418"/>
      <c r="G20" s="189">
        <f>+SUMPRODUCT(('2016'!$G20:$R20)*('2016'!$G$5:$R$5&lt;=Master!$B$3)*($A20='2016'!$A$10:$A$65))</f>
        <v>96113838.549999997</v>
      </c>
      <c r="H20" s="189">
        <f>+SUMPRODUCT(('2016'!$G114:$R114)*('2016'!$G$5:$R$5&lt;=Master!$B$3))</f>
        <v>94488539.003823221</v>
      </c>
      <c r="I20" s="190">
        <f t="shared" si="0"/>
        <v>1625299.5461767763</v>
      </c>
      <c r="J20" s="191">
        <f t="shared" si="1"/>
        <v>1.7201023143251337E-2</v>
      </c>
      <c r="K20" s="189">
        <f>+SUMPRODUCT(('2015'!$G20:$R20)*('2015'!$G$5:$R$5&lt;=Master!$B$3))</f>
        <v>91081244.380000025</v>
      </c>
      <c r="L20" s="190">
        <f t="shared" si="2"/>
        <v>5032594.169999972</v>
      </c>
      <c r="M20" s="192">
        <f t="shared" si="3"/>
        <v>5.5253902208488581E-2</v>
      </c>
      <c r="N20" s="193">
        <f>+INDEX('2016'!$1:$1048576,MATCH('Analitika - 2016'!$A20,'2016'!$A:$A,0),MATCH('Analitika - 2016'!$N$6,'2016'!$6:$6,0))</f>
        <v>21319783.719999999</v>
      </c>
      <c r="O20" s="189">
        <f>+INDEX('2016'!$1:$1048576,MATCH(CONCATENATE('Analitika - 2016'!$A20,"p"),'2016'!$A:$A,0),MATCH('Analitika - 2016'!$O$6,'2016'!$100:$100,0))</f>
        <v>21730009.656220071</v>
      </c>
      <c r="P20" s="190">
        <f t="shared" si="4"/>
        <v>-410225.93622007221</v>
      </c>
      <c r="Q20" s="191">
        <f t="shared" si="5"/>
        <v>-1.8878313572338823E-2</v>
      </c>
      <c r="R20" s="189">
        <f>+INDEX('2015'!$1:$1048576,MATCH('Analitika - 2016'!$A20,'2015'!$A:$A,0),MATCH('Analitika - 2016'!$R$6,'2015'!$6:$6,0))</f>
        <v>18812433.620000005</v>
      </c>
      <c r="S20" s="190">
        <f t="shared" si="6"/>
        <v>2507350.099999994</v>
      </c>
      <c r="T20" s="194">
        <f t="shared" si="7"/>
        <v>0.13328153872311144</v>
      </c>
    </row>
    <row r="21" spans="1:20">
      <c r="A21" s="176">
        <v>7122</v>
      </c>
      <c r="B21" s="417" t="str">
        <f>+VLOOKUP($A21,Master!$D$22:$G$220,4,FALSE)</f>
        <v>Doprinosi za zdravstveno osiguranje</v>
      </c>
      <c r="C21" s="418"/>
      <c r="D21" s="418"/>
      <c r="E21" s="418"/>
      <c r="F21" s="418"/>
      <c r="G21" s="189">
        <f>+SUMPRODUCT(('2016'!$G21:$R21)*('2016'!$G$5:$R$5&lt;=Master!$B$3)*($A21='2016'!$A$10:$A$65))</f>
        <v>55302072.100000009</v>
      </c>
      <c r="H21" s="189">
        <f>+SUMPRODUCT(('2016'!$G115:$R115)*('2016'!$G$5:$R$5&lt;=Master!$B$3))</f>
        <v>55219431.925665677</v>
      </c>
      <c r="I21" s="190">
        <f t="shared" si="0"/>
        <v>82640.174334332347</v>
      </c>
      <c r="J21" s="191">
        <f t="shared" si="1"/>
        <v>1.4965777707669492E-3</v>
      </c>
      <c r="K21" s="189">
        <f>+SUMPRODUCT(('2015'!$G21:$R21)*('2015'!$G$5:$R$5&lt;=Master!$B$3))</f>
        <v>51838714.459999971</v>
      </c>
      <c r="L21" s="190">
        <f t="shared" si="2"/>
        <v>3463357.6400000378</v>
      </c>
      <c r="M21" s="192">
        <f t="shared" si="3"/>
        <v>6.6810253226330385E-2</v>
      </c>
      <c r="N21" s="193">
        <f>+INDEX('2016'!$1:$1048576,MATCH('Analitika - 2016'!$A21,'2016'!$A:$A,0),MATCH('Analitika - 2016'!$N$6,'2016'!$6:$6,0))</f>
        <v>12187579.609999999</v>
      </c>
      <c r="O21" s="189">
        <f>+INDEX('2016'!$1:$1048576,MATCH(CONCATENATE('Analitika - 2016'!$A21,"p"),'2016'!$A:$A,0),MATCH('Analitika - 2016'!$O$6,'2016'!$100:$100,0))</f>
        <v>12781508.834290098</v>
      </c>
      <c r="P21" s="190">
        <f t="shared" si="4"/>
        <v>-593929.22429009899</v>
      </c>
      <c r="Q21" s="191">
        <f t="shared" si="5"/>
        <v>-4.6467849139744111E-2</v>
      </c>
      <c r="R21" s="189">
        <f>+INDEX('2015'!$1:$1048576,MATCH('Analitika - 2016'!$A21,'2015'!$A:$A,0),MATCH('Analitika - 2016'!$R$6,'2015'!$6:$6,0))</f>
        <v>10681950.839999996</v>
      </c>
      <c r="S21" s="190">
        <f t="shared" si="6"/>
        <v>1505628.7700000033</v>
      </c>
      <c r="T21" s="194">
        <f t="shared" si="7"/>
        <v>0.14095073011963088</v>
      </c>
    </row>
    <row r="22" spans="1:20">
      <c r="A22" s="176">
        <v>7123</v>
      </c>
      <c r="B22" s="417" t="str">
        <f>+VLOOKUP($A22,Master!$D$22:$G$220,4,FALSE)</f>
        <v>Doprinosi za osiguranje od nezaposlenosti</v>
      </c>
      <c r="C22" s="418"/>
      <c r="D22" s="418"/>
      <c r="E22" s="418"/>
      <c r="F22" s="418"/>
      <c r="G22" s="189">
        <f>+SUMPRODUCT(('2016'!$G22:$R22)*('2016'!$G$5:$R$5&lt;=Master!$B$3)*($A22='2016'!$A$10:$A$65))</f>
        <v>4466393.2399999993</v>
      </c>
      <c r="H22" s="189">
        <f>+SUMPRODUCT(('2016'!$G116:$R116)*('2016'!$G$5:$R$5&lt;=Master!$B$3))</f>
        <v>4548908.1256119031</v>
      </c>
      <c r="I22" s="190">
        <f t="shared" si="0"/>
        <v>-82514.885611903854</v>
      </c>
      <c r="J22" s="191">
        <f t="shared" si="1"/>
        <v>-1.8139492672388124E-2</v>
      </c>
      <c r="K22" s="189">
        <f>+SUMPRODUCT(('2015'!$G22:$R22)*('2015'!$G$5:$R$5&lt;=Master!$B$3))</f>
        <v>4186759.1799999997</v>
      </c>
      <c r="L22" s="190">
        <f t="shared" si="2"/>
        <v>279634.05999999959</v>
      </c>
      <c r="M22" s="192">
        <f t="shared" si="3"/>
        <v>6.6790098971013512E-2</v>
      </c>
      <c r="N22" s="193">
        <f>+INDEX('2016'!$1:$1048576,MATCH('Analitika - 2016'!$A22,'2016'!$A:$A,0),MATCH('Analitika - 2016'!$N$6,'2016'!$6:$6,0))</f>
        <v>981014.58</v>
      </c>
      <c r="O22" s="189">
        <f>+INDEX('2016'!$1:$1048576,MATCH(CONCATENATE('Analitika - 2016'!$A22,"p"),'2016'!$A:$A,0),MATCH('Analitika - 2016'!$O$6,'2016'!$100:$100,0))</f>
        <v>1048079.1771939988</v>
      </c>
      <c r="P22" s="190">
        <f t="shared" si="4"/>
        <v>-67064.597193998867</v>
      </c>
      <c r="Q22" s="191">
        <f t="shared" si="5"/>
        <v>-6.3988101904237427E-2</v>
      </c>
      <c r="R22" s="189">
        <f>+INDEX('2015'!$1:$1048576,MATCH('Analitika - 2016'!$A22,'2015'!$A:$A,0),MATCH('Analitika - 2016'!$R$6,'2015'!$6:$6,0))</f>
        <v>865659.34000000008</v>
      </c>
      <c r="S22" s="190">
        <f t="shared" si="6"/>
        <v>115355.23999999987</v>
      </c>
      <c r="T22" s="194">
        <f t="shared" si="7"/>
        <v>0.13325708470955777</v>
      </c>
    </row>
    <row r="23" spans="1:20">
      <c r="A23" s="176">
        <v>7124</v>
      </c>
      <c r="B23" s="417" t="str">
        <f>+VLOOKUP($A23,Master!$D$22:$G$220,4,FALSE)</f>
        <v>Ostali doprinosi</v>
      </c>
      <c r="C23" s="418"/>
      <c r="D23" s="418"/>
      <c r="E23" s="418"/>
      <c r="F23" s="418"/>
      <c r="G23" s="189">
        <f>+SUMPRODUCT(('2016'!$G23:$R23)*('2016'!$G$5:$R$5&lt;=Master!$B$3)*($A23='2016'!$A$10:$A$65))</f>
        <v>4141685.43</v>
      </c>
      <c r="H23" s="189">
        <f>+SUMPRODUCT(('2016'!$G117:$R117)*('2016'!$G$5:$R$5&lt;=Master!$B$3))</f>
        <v>4117615.5999955554</v>
      </c>
      <c r="I23" s="190">
        <f t="shared" si="0"/>
        <v>24069.830004444811</v>
      </c>
      <c r="J23" s="191">
        <f t="shared" si="1"/>
        <v>5.8455748041343902E-3</v>
      </c>
      <c r="K23" s="189">
        <f>+SUMPRODUCT(('2015'!$G23:$R23)*('2015'!$G$5:$R$5&lt;=Master!$B$3))</f>
        <v>3931949.5900000003</v>
      </c>
      <c r="L23" s="190">
        <f t="shared" si="2"/>
        <v>209735.83999999985</v>
      </c>
      <c r="M23" s="192">
        <f t="shared" si="3"/>
        <v>5.3341436658652652E-2</v>
      </c>
      <c r="N23" s="193">
        <f>+INDEX('2016'!$1:$1048576,MATCH('Analitika - 2016'!$A23,'2016'!$A:$A,0),MATCH('Analitika - 2016'!$N$6,'2016'!$6:$6,0))</f>
        <v>915942.02</v>
      </c>
      <c r="O23" s="189">
        <f>+INDEX('2016'!$1:$1048576,MATCH(CONCATENATE('Analitika - 2016'!$A23,"p"),'2016'!$A:$A,0),MATCH('Analitika - 2016'!$O$6,'2016'!$100:$100,0))</f>
        <v>907449.23986721074</v>
      </c>
      <c r="P23" s="190">
        <f t="shared" si="4"/>
        <v>8492.7801327892812</v>
      </c>
      <c r="Q23" s="191">
        <f t="shared" si="5"/>
        <v>9.3589588923255196E-3</v>
      </c>
      <c r="R23" s="189">
        <f>+INDEX('2015'!$1:$1048576,MATCH('Analitika - 2016'!$A23,'2015'!$A:$A,0),MATCH('Analitika - 2016'!$R$6,'2015'!$6:$6,0))</f>
        <v>811955.19999999972</v>
      </c>
      <c r="S23" s="190">
        <f t="shared" si="6"/>
        <v>103986.8200000003</v>
      </c>
      <c r="T23" s="194">
        <f t="shared" si="7"/>
        <v>0.12806965211873789</v>
      </c>
    </row>
    <row r="24" spans="1:20">
      <c r="A24" s="176">
        <v>713</v>
      </c>
      <c r="B24" s="425" t="str">
        <f>+VLOOKUP($A24,Master!$D$22:$G$220,4,FALSE)</f>
        <v>Takse</v>
      </c>
      <c r="C24" s="426"/>
      <c r="D24" s="426"/>
      <c r="E24" s="426"/>
      <c r="F24" s="426"/>
      <c r="G24" s="201">
        <f>+SUMPRODUCT(('2016'!$G24:$R24)*('2016'!$G$5:$R$5&lt;=Master!$B$3)*($A24='2016'!$A$10:$A$65))</f>
        <v>4401871.4399999995</v>
      </c>
      <c r="H24" s="201">
        <f>+SUMPRODUCT(('2016'!$G118:$R118)*('2016'!$G$5:$R$5&lt;=Master!$B$3))</f>
        <v>5358332.0433887532</v>
      </c>
      <c r="I24" s="202">
        <f t="shared" si="0"/>
        <v>-956460.60338875372</v>
      </c>
      <c r="J24" s="203">
        <f t="shared" si="1"/>
        <v>-0.17849968901588675</v>
      </c>
      <c r="K24" s="201">
        <f>+SUMPRODUCT(('2015'!$G24:$R24)*('2015'!$G$5:$R$5&lt;=Master!$B$3))</f>
        <v>4468188.0799999991</v>
      </c>
      <c r="L24" s="202">
        <f t="shared" si="2"/>
        <v>-66316.639999999665</v>
      </c>
      <c r="M24" s="204">
        <f t="shared" si="3"/>
        <v>-1.4841953564318056E-2</v>
      </c>
      <c r="N24" s="205">
        <f>+INDEX('2016'!$1:$1048576,MATCH('Analitika - 2016'!$A24,'2016'!$A:$A,0),MATCH('Analitika - 2016'!$N$6,'2016'!$6:$6,0))</f>
        <v>1078682.17</v>
      </c>
      <c r="O24" s="201">
        <f>+INDEX('2016'!$1:$1048576,MATCH(CONCATENATE('Analitika - 2016'!$A24,"p"),'2016'!$A:$A,0),MATCH('Analitika - 2016'!$O$6,'2016'!$100:$100,0))</f>
        <v>1038831.7010082075</v>
      </c>
      <c r="P24" s="202">
        <f t="shared" si="4"/>
        <v>39850.468991792412</v>
      </c>
      <c r="Q24" s="203">
        <f t="shared" si="5"/>
        <v>3.8360851861872103E-2</v>
      </c>
      <c r="R24" s="201">
        <f>+INDEX('2015'!$1:$1048576,MATCH('Analitika - 2016'!$A24,'2015'!$A:$A,0),MATCH('Analitika - 2016'!$R$6,'2015'!$6:$6,0))</f>
        <v>893907.30999999994</v>
      </c>
      <c r="S24" s="202">
        <f t="shared" si="6"/>
        <v>184774.86</v>
      </c>
      <c r="T24" s="206">
        <f t="shared" si="7"/>
        <v>0.20670471975444515</v>
      </c>
    </row>
    <row r="25" spans="1:20">
      <c r="A25" s="176">
        <v>714</v>
      </c>
      <c r="B25" s="425" t="str">
        <f>+VLOOKUP($A25,Master!$D$22:$G$220,4,FALSE)</f>
        <v>Naknade</v>
      </c>
      <c r="C25" s="426"/>
      <c r="D25" s="426"/>
      <c r="E25" s="426"/>
      <c r="F25" s="426"/>
      <c r="G25" s="201">
        <f>+SUMPRODUCT(('2016'!$G25:$R25)*('2016'!$G$5:$R$5&lt;=Master!$B$3)*($A25='2016'!$A$10:$A$65))</f>
        <v>7518014.6500000004</v>
      </c>
      <c r="H25" s="201">
        <f>+SUMPRODUCT(('2016'!$G119:$R119)*('2016'!$G$5:$R$5&lt;=Master!$B$3))</f>
        <v>4768308.0968132494</v>
      </c>
      <c r="I25" s="202">
        <f t="shared" si="0"/>
        <v>2749706.553186751</v>
      </c>
      <c r="J25" s="203">
        <f t="shared" si="1"/>
        <v>0.57666293732664453</v>
      </c>
      <c r="K25" s="201">
        <f>+SUMPRODUCT(('2015'!$G25:$R25)*('2015'!$G$5:$R$5&lt;=Master!$B$3))</f>
        <v>6257960.7899999991</v>
      </c>
      <c r="L25" s="202">
        <f t="shared" si="2"/>
        <v>1260053.8600000013</v>
      </c>
      <c r="M25" s="204">
        <f t="shared" si="3"/>
        <v>0.20135215005078377</v>
      </c>
      <c r="N25" s="205">
        <f>+INDEX('2016'!$1:$1048576,MATCH('Analitika - 2016'!$A25,'2016'!$A:$A,0),MATCH('Analitika - 2016'!$N$6,'2016'!$6:$6,0))</f>
        <v>1395110.23</v>
      </c>
      <c r="O25" s="201">
        <f>+INDEX('2016'!$1:$1048576,MATCH(CONCATENATE('Analitika - 2016'!$A25,"p"),'2016'!$A:$A,0),MATCH('Analitika - 2016'!$O$6,'2016'!$100:$100,0))</f>
        <v>1197017.3724938135</v>
      </c>
      <c r="P25" s="202">
        <f t="shared" si="4"/>
        <v>198092.85750618647</v>
      </c>
      <c r="Q25" s="203">
        <f t="shared" si="5"/>
        <v>0.16548870723027886</v>
      </c>
      <c r="R25" s="201">
        <f>+INDEX('2015'!$1:$1048576,MATCH('Analitika - 2016'!$A25,'2015'!$A:$A,0),MATCH('Analitika - 2016'!$R$6,'2015'!$6:$6,0))</f>
        <v>2000871.4600000004</v>
      </c>
      <c r="S25" s="202">
        <f t="shared" si="6"/>
        <v>-605761.23000000045</v>
      </c>
      <c r="T25" s="206">
        <f t="shared" si="7"/>
        <v>-0.30274869830968565</v>
      </c>
    </row>
    <row r="26" spans="1:20">
      <c r="A26" s="176">
        <v>715</v>
      </c>
      <c r="B26" s="425" t="str">
        <f>+VLOOKUP($A26,Master!$D$22:$G$220,4,FALSE)</f>
        <v>Ostali prihodi</v>
      </c>
      <c r="C26" s="426"/>
      <c r="D26" s="426"/>
      <c r="E26" s="426"/>
      <c r="F26" s="426"/>
      <c r="G26" s="201">
        <f>+SUMPRODUCT(('2016'!$G26:$R26)*('2016'!$G$5:$R$5&lt;=Master!$B$3)*($A26='2016'!$A$10:$A$65))</f>
        <v>12246205.210000003</v>
      </c>
      <c r="H26" s="201">
        <f>+SUMPRODUCT(('2016'!$G120:$R120)*('2016'!$G$5:$R$5&lt;=Master!$B$3))</f>
        <v>18883933.648096543</v>
      </c>
      <c r="I26" s="202">
        <f t="shared" si="0"/>
        <v>-6637728.43809654</v>
      </c>
      <c r="J26" s="203">
        <f t="shared" si="1"/>
        <v>-0.35150136416443123</v>
      </c>
      <c r="K26" s="201">
        <f>+SUMPRODUCT(('2015'!$G26:$R26)*('2015'!$G$5:$R$5&lt;=Master!$B$3))</f>
        <v>10154010.619999999</v>
      </c>
      <c r="L26" s="202">
        <f t="shared" si="2"/>
        <v>2092194.5900000036</v>
      </c>
      <c r="M26" s="204">
        <f t="shared" si="3"/>
        <v>0.20604612978039261</v>
      </c>
      <c r="N26" s="205">
        <f>+INDEX('2016'!$1:$1048576,MATCH('Analitika - 2016'!$A26,'2016'!$A:$A,0),MATCH('Analitika - 2016'!$N$6,'2016'!$6:$6,0))</f>
        <v>2337905.56</v>
      </c>
      <c r="O26" s="201">
        <f>+INDEX('2016'!$1:$1048576,MATCH(CONCATENATE('Analitika - 2016'!$A26,"p"),'2016'!$A:$A,0),MATCH('Analitika - 2016'!$O$6,'2016'!$100:$100,0))</f>
        <v>4691720.2243610416</v>
      </c>
      <c r="P26" s="202">
        <f t="shared" si="4"/>
        <v>-2353814.6643610415</v>
      </c>
      <c r="Q26" s="203">
        <f t="shared" si="5"/>
        <v>-0.50169544469834704</v>
      </c>
      <c r="R26" s="201">
        <f>+INDEX('2015'!$1:$1048576,MATCH('Analitika - 2016'!$A26,'2015'!$A:$A,0),MATCH('Analitika - 2016'!$R$6,'2015'!$6:$6,0))</f>
        <v>2679781.1700000013</v>
      </c>
      <c r="S26" s="202">
        <f t="shared" si="6"/>
        <v>-341875.61000000127</v>
      </c>
      <c r="T26" s="206">
        <f t="shared" si="7"/>
        <v>-0.1275759430759793</v>
      </c>
    </row>
    <row r="27" spans="1:20">
      <c r="A27" s="176">
        <v>73</v>
      </c>
      <c r="B27" s="425" t="str">
        <f>+VLOOKUP($A27,Master!$D$22:$G$220,4,FALSE)</f>
        <v>Primici od otplate kredita i sredstva prenesena iz prethodne godine</v>
      </c>
      <c r="C27" s="426"/>
      <c r="D27" s="426"/>
      <c r="E27" s="426"/>
      <c r="F27" s="426"/>
      <c r="G27" s="201">
        <f>+SUMPRODUCT(('2016'!$G27:$R27)*('2016'!$G$5:$R$5&lt;=Master!$B$3)*($A27='2016'!$A$10:$A$65))</f>
        <v>1374520.74</v>
      </c>
      <c r="H27" s="201">
        <f>+SUMPRODUCT(('2016'!$G121:$R121)*('2016'!$G$5:$R$5&lt;=Master!$B$3))</f>
        <v>1861262.7344992764</v>
      </c>
      <c r="I27" s="202">
        <f t="shared" si="0"/>
        <v>-486741.99449927639</v>
      </c>
      <c r="J27" s="203">
        <f t="shared" si="1"/>
        <v>-0.26151170679846092</v>
      </c>
      <c r="K27" s="201">
        <f>+SUMPRODUCT(('2015'!$G27:$R27)*('2015'!$G$5:$R$5&lt;=Master!$B$3))</f>
        <v>3574326.8699999996</v>
      </c>
      <c r="L27" s="202">
        <f t="shared" si="2"/>
        <v>-2199806.13</v>
      </c>
      <c r="M27" s="204">
        <f t="shared" si="3"/>
        <v>-0.61544626722961127</v>
      </c>
      <c r="N27" s="205">
        <f>+INDEX('2016'!$1:$1048576,MATCH('Analitika - 2016'!$A27,'2016'!$A:$A,0),MATCH('Analitika - 2016'!$N$6,'2016'!$6:$6,0))</f>
        <v>921596.33</v>
      </c>
      <c r="O27" s="201">
        <f>+INDEX('2016'!$1:$1048576,MATCH(CONCATENATE('Analitika - 2016'!$A27,"p"),'2016'!$A:$A,0),MATCH('Analitika - 2016'!$O$6,'2016'!$100:$100,0))</f>
        <v>234734.25312116489</v>
      </c>
      <c r="P27" s="202">
        <f t="shared" si="4"/>
        <v>686862.0768788351</v>
      </c>
      <c r="Q27" s="203">
        <f t="shared" si="5"/>
        <v>2.926126322621911</v>
      </c>
      <c r="R27" s="201">
        <f>+INDEX('2015'!$1:$1048576,MATCH('Analitika - 2016'!$A27,'2015'!$A:$A,0),MATCH('Analitika - 2016'!$R$6,'2015'!$6:$6,0))</f>
        <v>411816.75</v>
      </c>
      <c r="S27" s="202">
        <f t="shared" si="6"/>
        <v>509779.57999999996</v>
      </c>
      <c r="T27" s="206">
        <f t="shared" si="7"/>
        <v>1.2378796637096476</v>
      </c>
    </row>
    <row r="28" spans="1:20" ht="15.75" thickBot="1">
      <c r="A28" s="176">
        <v>74</v>
      </c>
      <c r="B28" s="427" t="str">
        <f>+VLOOKUP($A28,Master!$D$22:$G$220,4,FALSE)</f>
        <v>Donacije i transferi</v>
      </c>
      <c r="C28" s="428"/>
      <c r="D28" s="428"/>
      <c r="E28" s="428"/>
      <c r="F28" s="428"/>
      <c r="G28" s="337">
        <f>+SUMPRODUCT(('2016'!$G28:$R28)*('2016'!$G$5:$R$5&lt;=Master!$B$3)*($A28='2016'!$A$10:$A$65))</f>
        <v>2595673.0900000003</v>
      </c>
      <c r="H28" s="201">
        <f>+SUMPRODUCT(('2016'!$G122:$R122)*('2016'!$G$5:$R$5&lt;=Master!$B$3))</f>
        <v>7500071.7821278032</v>
      </c>
      <c r="I28" s="202">
        <f t="shared" si="0"/>
        <v>-4904398.6921278033</v>
      </c>
      <c r="J28" s="203">
        <f t="shared" si="1"/>
        <v>-0.65391356704274151</v>
      </c>
      <c r="K28" s="337">
        <f>+SUMPRODUCT(('2015'!$G28:$R28)*('2015'!$G$5:$R$5&lt;=Master!$B$3))</f>
        <v>1538956.44</v>
      </c>
      <c r="L28" s="202">
        <f t="shared" si="2"/>
        <v>1056716.6500000004</v>
      </c>
      <c r="M28" s="204">
        <f t="shared" si="3"/>
        <v>0.68664493843633445</v>
      </c>
      <c r="N28" s="205">
        <f>+INDEX('2016'!$1:$1048576,MATCH('Analitika - 2016'!$A28,'2016'!$A:$A,0),MATCH('Analitika - 2016'!$N$6,'2016'!$6:$6,0))</f>
        <v>968262.62</v>
      </c>
      <c r="O28" s="201">
        <f>+INDEX('2016'!$1:$1048576,MATCH(CONCATENATE('Analitika - 2016'!$A28,"p"),'2016'!$A:$A,0),MATCH('Analitika - 2016'!$O$6,'2016'!$100:$100,0))</f>
        <v>1165798.2124013356</v>
      </c>
      <c r="P28" s="202">
        <f t="shared" si="4"/>
        <v>-197535.5924013356</v>
      </c>
      <c r="Q28" s="203">
        <f t="shared" si="5"/>
        <v>-0.16944235314484457</v>
      </c>
      <c r="R28" s="201">
        <f>+INDEX('2015'!$1:$1048576,MATCH('Analitika - 2016'!$A28,'2015'!$A:$A,0),MATCH('Analitika - 2016'!$R$6,'2015'!$6:$6,0))</f>
        <v>142862.19000000003</v>
      </c>
      <c r="S28" s="202">
        <f t="shared" si="6"/>
        <v>825400.42999999993</v>
      </c>
      <c r="T28" s="206">
        <f t="shared" si="7"/>
        <v>5.7775988874313056</v>
      </c>
    </row>
    <row r="29" spans="1:20" ht="15.75" thickBot="1">
      <c r="A29" s="176">
        <v>4</v>
      </c>
      <c r="B29" s="429" t="str">
        <f>+VLOOKUP($A29,Master!$D$22:$G$220,4,FALSE)</f>
        <v>Budžetki izdaci</v>
      </c>
      <c r="C29" s="430"/>
      <c r="D29" s="430"/>
      <c r="E29" s="430"/>
      <c r="F29" s="430"/>
      <c r="G29" s="380">
        <f>+SUMPRODUCT(('2016'!$G29:$R29)*('2016'!$G$5:$R$5&lt;=Master!$B$3)*($A29='2016'!$A$10:$A$65))</f>
        <v>621478616.26999998</v>
      </c>
      <c r="H29" s="177">
        <f>+SUMPRODUCT(('2016'!$G123:$R123)*('2016'!$G$5:$R$5&lt;=Master!$B$3))</f>
        <v>721830205.54999995</v>
      </c>
      <c r="I29" s="178">
        <f t="shared" si="0"/>
        <v>-100351589.27999997</v>
      </c>
      <c r="J29" s="179">
        <f t="shared" si="1"/>
        <v>-0.13902381544637199</v>
      </c>
      <c r="K29" s="380">
        <f>+SUMPRODUCT(('2015'!$G29:$R29)*('2015'!$G$5:$R$5&lt;=Master!$B$3))</f>
        <v>641135444.96000004</v>
      </c>
      <c r="L29" s="178">
        <f t="shared" si="2"/>
        <v>-19656828.690000057</v>
      </c>
      <c r="M29" s="180">
        <f t="shared" si="3"/>
        <v>-3.0659400980749707E-2</v>
      </c>
      <c r="N29" s="181">
        <f>+INDEX('2016'!$1:$1048576,MATCH('Analitika - 2016'!$A29,'2016'!$A:$A,0),MATCH('Analitika - 2016'!$N$6,'2016'!$6:$6,0))</f>
        <v>135049989.09999999</v>
      </c>
      <c r="O29" s="177">
        <f>+INDEX('2016'!$1:$1048576,MATCH(CONCATENATE('Analitika - 2016'!$A29,"p"),'2016'!$A:$A,0),MATCH('Analitika - 2016'!$O$6,'2016'!$100:$100,0))</f>
        <v>144366041.10999998</v>
      </c>
      <c r="P29" s="178">
        <f t="shared" si="4"/>
        <v>-9316052.0099999905</v>
      </c>
      <c r="Q29" s="179">
        <f t="shared" si="5"/>
        <v>-6.4530771491486782E-2</v>
      </c>
      <c r="R29" s="177">
        <f>+INDEX('2015'!$1:$1048576,MATCH('Analitika - 2016'!$A29,'2015'!$A:$A,0),MATCH('Analitika - 2016'!$R$6,'2015'!$6:$6,0))</f>
        <v>113224732.18000001</v>
      </c>
      <c r="S29" s="178">
        <f t="shared" si="6"/>
        <v>21825256.919999987</v>
      </c>
      <c r="T29" s="182">
        <f t="shared" si="7"/>
        <v>0.1927605082368673</v>
      </c>
    </row>
    <row r="30" spans="1:20" ht="15.75" thickBot="1">
      <c r="A30" s="176">
        <v>41</v>
      </c>
      <c r="B30" s="431" t="str">
        <f>+VLOOKUP($A30,Master!$D$22:$G$220,4,FALSE)</f>
        <v>Tekući izdaci</v>
      </c>
      <c r="C30" s="432"/>
      <c r="D30" s="432"/>
      <c r="E30" s="432"/>
      <c r="F30" s="432"/>
      <c r="G30" s="349">
        <f>+SUMPRODUCT(('2016'!$G30:$R30)*('2016'!$G$5:$R$5&lt;=Master!$B$3)*($A30='2016'!$A$10:$A$65))</f>
        <v>610621327.17999995</v>
      </c>
      <c r="H30" s="381">
        <f>+SUMPRODUCT(('2016'!$G124:$R124)*('2016'!$G$5:$R$5&lt;=Master!$B$3))</f>
        <v>582306122.21666658</v>
      </c>
      <c r="I30" s="208">
        <f t="shared" si="0"/>
        <v>28315204.963333368</v>
      </c>
      <c r="J30" s="209">
        <f t="shared" si="1"/>
        <v>4.8625978472535802E-2</v>
      </c>
      <c r="K30" s="349">
        <f>+SUMPRODUCT(('2015'!$G30:$R30)*('2015'!$G$5:$R$5&lt;=Master!$B$3))</f>
        <v>538536967.92000008</v>
      </c>
      <c r="L30" s="208">
        <f t="shared" si="2"/>
        <v>72084359.259999871</v>
      </c>
      <c r="M30" s="210">
        <f t="shared" si="3"/>
        <v>0.13385220245587304</v>
      </c>
      <c r="N30" s="211">
        <f>+INDEX('2016'!$1:$1048576,MATCH('Analitika - 2016'!$A30,'2016'!$A:$A,0),MATCH('Analitika - 2016'!$N$6,'2016'!$6:$6,0))</f>
        <v>130324840.66</v>
      </c>
      <c r="O30" s="207">
        <f>+INDEX('2016'!$1:$1048576,MATCH(CONCATENATE('Analitika - 2016'!$A30,"p"),'2016'!$A:$A,0),MATCH('Analitika - 2016'!$O$6,'2016'!$100:$100,0))</f>
        <v>116461224.44333331</v>
      </c>
      <c r="P30" s="208">
        <f t="shared" si="4"/>
        <v>13863616.216666684</v>
      </c>
      <c r="Q30" s="209">
        <f t="shared" si="5"/>
        <v>0.11904061873754657</v>
      </c>
      <c r="R30" s="207">
        <f>+INDEX('2015'!$1:$1048576,MATCH('Analitika - 2016'!$A30,'2015'!$A:$A,0),MATCH('Analitika - 2016'!$R$6,'2015'!$6:$6,0))</f>
        <v>111027642.5</v>
      </c>
      <c r="S30" s="208">
        <f t="shared" si="6"/>
        <v>19297198.159999996</v>
      </c>
      <c r="T30" s="212">
        <f t="shared" si="7"/>
        <v>0.17380534905980727</v>
      </c>
    </row>
    <row r="31" spans="1:20">
      <c r="A31" s="176">
        <v>40</v>
      </c>
      <c r="B31" s="433" t="str">
        <f>+VLOOKUP($A31,Master!$D$22:$G$220,4,FALSE)</f>
        <v>Tekući budžetski izdaci</v>
      </c>
      <c r="C31" s="434"/>
      <c r="D31" s="434"/>
      <c r="E31" s="434"/>
      <c r="F31" s="434"/>
      <c r="G31" s="213">
        <f>+SUMPRODUCT(('2016'!$G31:$R31)*('2016'!$G$5:$R$5&lt;=Master!$B$3)*($A31='2016'!$A$10:$A$65))</f>
        <v>300539965.34999996</v>
      </c>
      <c r="H31" s="382">
        <f>+SUMPRODUCT(('2016'!$G125:$R125)*('2016'!$G$5:$R$5&lt;=Master!$B$3))</f>
        <v>292501522.93333334</v>
      </c>
      <c r="I31" s="214">
        <f t="shared" si="0"/>
        <v>8038442.4166666269</v>
      </c>
      <c r="J31" s="215">
        <f t="shared" si="1"/>
        <v>2.7481711329409908E-2</v>
      </c>
      <c r="K31" s="213">
        <f>+SUMPRODUCT(('2015'!$G31:$R31)*('2015'!$G$5:$R$5&lt;=Master!$B$3))</f>
        <v>268380703.76000002</v>
      </c>
      <c r="L31" s="214">
        <f t="shared" si="2"/>
        <v>32159261.589999944</v>
      </c>
      <c r="M31" s="216">
        <f t="shared" si="3"/>
        <v>0.11982702608440299</v>
      </c>
      <c r="N31" s="217">
        <f>+INDEX('2016'!$1:$1048576,MATCH('Analitika - 2016'!$A31,'2016'!$A:$A,0),MATCH('Analitika - 2016'!$N$6,'2016'!$6:$6,0))</f>
        <v>70373950.310000002</v>
      </c>
      <c r="O31" s="213">
        <f>+INDEX('2016'!$1:$1048576,MATCH(CONCATENATE('Analitika - 2016'!$A31,"p"),'2016'!$A:$A,0),MATCH('Analitika - 2016'!$O$6,'2016'!$100:$100,0))</f>
        <v>58500304.586666666</v>
      </c>
      <c r="P31" s="214">
        <f t="shared" si="4"/>
        <v>11873645.723333336</v>
      </c>
      <c r="Q31" s="215">
        <f t="shared" si="5"/>
        <v>0.2029672461917329</v>
      </c>
      <c r="R31" s="213">
        <f>+INDEX('2015'!$1:$1048576,MATCH('Analitika - 2016'!$A31,'2015'!$A:$A,0),MATCH('Analitika - 2016'!$R$6,'2015'!$6:$6,0))</f>
        <v>59712198.960000001</v>
      </c>
      <c r="S31" s="214">
        <f t="shared" si="6"/>
        <v>10661751.350000001</v>
      </c>
      <c r="T31" s="218">
        <f t="shared" si="7"/>
        <v>0.17855231486521017</v>
      </c>
    </row>
    <row r="32" spans="1:20">
      <c r="A32" s="176">
        <v>411</v>
      </c>
      <c r="B32" s="417" t="str">
        <f>+VLOOKUP($A32,Master!$D$22:$G$220,4,FALSE)</f>
        <v>Bruto zarade i doprinosi na teret poslodavca</v>
      </c>
      <c r="C32" s="418"/>
      <c r="D32" s="418"/>
      <c r="E32" s="418"/>
      <c r="F32" s="418"/>
      <c r="G32" s="189">
        <f>+SUMPRODUCT(('2016'!$G32:$R32)*('2016'!$G$5:$R$5&lt;=Master!$B$3)*($A32='2016'!$A$10:$A$65))</f>
        <v>167253040.62</v>
      </c>
      <c r="H32" s="383">
        <f>+SUMPRODUCT(('2016'!$G126:$R126)*('2016'!$G$5:$R$5&lt;=Master!$B$3))</f>
        <v>173264497.93333334</v>
      </c>
      <c r="I32" s="190">
        <f t="shared" si="0"/>
        <v>-6011457.3133333325</v>
      </c>
      <c r="J32" s="191">
        <f t="shared" si="1"/>
        <v>-3.4695262936359605E-2</v>
      </c>
      <c r="K32" s="189">
        <f>+SUMPRODUCT(('2015'!$G32:$R32)*('2015'!$G$5:$R$5&lt;=Master!$B$3))</f>
        <v>154974881.76000002</v>
      </c>
      <c r="L32" s="190">
        <f t="shared" si="2"/>
        <v>12278158.859999985</v>
      </c>
      <c r="M32" s="192">
        <f t="shared" si="3"/>
        <v>7.9226767077095861E-2</v>
      </c>
      <c r="N32" s="193">
        <f>+INDEX('2016'!$1:$1048576,MATCH('Analitika - 2016'!$A32,'2016'!$A:$A,0),MATCH('Analitika - 2016'!$N$6,'2016'!$6:$6,0))</f>
        <v>35116227.890000001</v>
      </c>
      <c r="O32" s="189">
        <f>+INDEX('2016'!$1:$1048576,MATCH(CONCATENATE('Analitika - 2016'!$A32,"p"),'2016'!$A:$A,0),MATCH('Analitika - 2016'!$O$6,'2016'!$100:$100,0))</f>
        <v>34652899.586666666</v>
      </c>
      <c r="P32" s="190">
        <f t="shared" si="4"/>
        <v>463328.30333333462</v>
      </c>
      <c r="Q32" s="191">
        <f t="shared" si="5"/>
        <v>1.3370549329488446E-2</v>
      </c>
      <c r="R32" s="189">
        <f>+INDEX('2015'!$1:$1048576,MATCH('Analitika - 2016'!$A32,'2015'!$A:$A,0),MATCH('Analitika - 2016'!$R$6,'2015'!$6:$6,0))</f>
        <v>30719874.460000001</v>
      </c>
      <c r="S32" s="190">
        <f t="shared" si="6"/>
        <v>4396353.43</v>
      </c>
      <c r="T32" s="194">
        <f t="shared" si="7"/>
        <v>0.14311104805211494</v>
      </c>
    </row>
    <row r="33" spans="1:20">
      <c r="A33" s="176">
        <v>412</v>
      </c>
      <c r="B33" s="417" t="str">
        <f>+VLOOKUP($A33,Master!$D$22:$G$220,4,FALSE)</f>
        <v>Ostala lična primanja</v>
      </c>
      <c r="C33" s="418"/>
      <c r="D33" s="418"/>
      <c r="E33" s="418"/>
      <c r="F33" s="418"/>
      <c r="G33" s="189">
        <f>+SUMPRODUCT(('2016'!$G33:$R33)*('2016'!$G$5:$R$5&lt;=Master!$B$3)*($A33='2016'!$A$10:$A$65))</f>
        <v>4443026.1499999994</v>
      </c>
      <c r="H33" s="384">
        <f>+SUMPRODUCT(('2016'!$G127:$R127)*('2016'!$G$5:$R$5&lt;=Master!$B$3))</f>
        <v>4163289.2749999999</v>
      </c>
      <c r="I33" s="190">
        <f t="shared" si="0"/>
        <v>279736.87499999953</v>
      </c>
      <c r="J33" s="191">
        <f t="shared" si="1"/>
        <v>6.7191313531774544E-2</v>
      </c>
      <c r="K33" s="189">
        <f>+SUMPRODUCT(('2015'!$G33:$R33)*('2015'!$G$5:$R$5&lt;=Master!$B$3))</f>
        <v>5533109.4700000007</v>
      </c>
      <c r="L33" s="190">
        <f t="shared" si="2"/>
        <v>-1090083.3200000012</v>
      </c>
      <c r="M33" s="192">
        <f t="shared" si="3"/>
        <v>-0.19701098015687757</v>
      </c>
      <c r="N33" s="193">
        <f>+INDEX('2016'!$1:$1048576,MATCH('Analitika - 2016'!$A33,'2016'!$A:$A,0),MATCH('Analitika - 2016'!$N$6,'2016'!$6:$6,0))</f>
        <v>417784.36</v>
      </c>
      <c r="O33" s="189">
        <f>+INDEX('2016'!$1:$1048576,MATCH(CONCATENATE('Analitika - 2016'!$A33,"p"),'2016'!$A:$A,0),MATCH('Analitika - 2016'!$O$6,'2016'!$100:$100,0))</f>
        <v>832657.85499999998</v>
      </c>
      <c r="P33" s="190">
        <f t="shared" si="4"/>
        <v>-414873.495</v>
      </c>
      <c r="Q33" s="191">
        <f t="shared" si="5"/>
        <v>-0.49825206416866141</v>
      </c>
      <c r="R33" s="189">
        <f>+INDEX('2015'!$1:$1048576,MATCH('Analitika - 2016'!$A33,'2015'!$A:$A,0),MATCH('Analitika - 2016'!$R$6,'2015'!$6:$6,0))</f>
        <v>810226.86000000068</v>
      </c>
      <c r="S33" s="190">
        <f t="shared" si="6"/>
        <v>-392442.5000000007</v>
      </c>
      <c r="T33" s="194">
        <f t="shared" si="7"/>
        <v>-0.48436125654980178</v>
      </c>
    </row>
    <row r="34" spans="1:20">
      <c r="A34" s="176">
        <v>413</v>
      </c>
      <c r="B34" s="417" t="str">
        <f>+VLOOKUP($A34,Master!$D$22:$G$220,4,FALSE)</f>
        <v>Rashodi za materijal</v>
      </c>
      <c r="C34" s="418"/>
      <c r="D34" s="418"/>
      <c r="E34" s="418"/>
      <c r="F34" s="418"/>
      <c r="G34" s="189">
        <f>+SUMPRODUCT(('2016'!$G34:$R34)*('2016'!$G$5:$R$5&lt;=Master!$B$3)*($A34='2016'!$A$10:$A$65))</f>
        <v>10713833.699999999</v>
      </c>
      <c r="H34" s="384">
        <f>+SUMPRODUCT(('2016'!$G128:$R128)*('2016'!$G$5:$R$5&lt;=Master!$B$3))</f>
        <v>12762109.945833333</v>
      </c>
      <c r="I34" s="190">
        <f t="shared" si="0"/>
        <v>-2048276.2458333336</v>
      </c>
      <c r="J34" s="191">
        <f t="shared" si="1"/>
        <v>-0.1604966776283</v>
      </c>
      <c r="K34" s="189">
        <f>+SUMPRODUCT(('2015'!$G34:$R34)*('2015'!$G$5:$R$5&lt;=Master!$B$3))</f>
        <v>8854830.5999999978</v>
      </c>
      <c r="L34" s="190">
        <f t="shared" si="2"/>
        <v>1859003.1000000015</v>
      </c>
      <c r="M34" s="192">
        <f t="shared" si="3"/>
        <v>0.2099422545700651</v>
      </c>
      <c r="N34" s="193">
        <f>+INDEX('2016'!$1:$1048576,MATCH('Analitika - 2016'!$A34,'2016'!$A:$A,0),MATCH('Analitika - 2016'!$N$6,'2016'!$6:$6,0))</f>
        <v>3084454.09</v>
      </c>
      <c r="O34" s="189">
        <f>+INDEX('2016'!$1:$1048576,MATCH(CONCATENATE('Analitika - 2016'!$A34,"p"),'2016'!$A:$A,0),MATCH('Analitika - 2016'!$O$6,'2016'!$100:$100,0))</f>
        <v>2552421.9891666668</v>
      </c>
      <c r="P34" s="190">
        <f t="shared" si="4"/>
        <v>532032.1008333331</v>
      </c>
      <c r="Q34" s="191">
        <f t="shared" si="5"/>
        <v>0.2084420613407405</v>
      </c>
      <c r="R34" s="189">
        <f>+INDEX('2015'!$1:$1048576,MATCH('Analitika - 2016'!$A34,'2015'!$A:$A,0),MATCH('Analitika - 2016'!$R$6,'2015'!$6:$6,0))</f>
        <v>1663126.3699999996</v>
      </c>
      <c r="S34" s="190">
        <f t="shared" si="6"/>
        <v>1421327.7200000002</v>
      </c>
      <c r="T34" s="194">
        <f t="shared" si="7"/>
        <v>0.85461197996638139</v>
      </c>
    </row>
    <row r="35" spans="1:20">
      <c r="A35" s="176">
        <v>414</v>
      </c>
      <c r="B35" s="417" t="str">
        <f>+VLOOKUP($A35,Master!$D$22:$G$220,4,FALSE)</f>
        <v>Rashodi za usluge</v>
      </c>
      <c r="C35" s="418"/>
      <c r="D35" s="418"/>
      <c r="E35" s="418"/>
      <c r="F35" s="418"/>
      <c r="G35" s="189">
        <f>+SUMPRODUCT(('2016'!$G35:$R35)*('2016'!$G$5:$R$5&lt;=Master!$B$3)*($A35='2016'!$A$10:$A$65))</f>
        <v>21244231.890000001</v>
      </c>
      <c r="H35" s="384">
        <f>+SUMPRODUCT(('2016'!$G129:$R129)*('2016'!$G$5:$R$5&lt;=Master!$B$3))</f>
        <v>18904674.016666666</v>
      </c>
      <c r="I35" s="190">
        <f t="shared" si="0"/>
        <v>2339557.8733333349</v>
      </c>
      <c r="J35" s="191">
        <f t="shared" si="1"/>
        <v>0.12375552581709393</v>
      </c>
      <c r="K35" s="189">
        <f>+SUMPRODUCT(('2015'!$G35:$R35)*('2015'!$G$5:$R$5&lt;=Master!$B$3))</f>
        <v>17742127.41</v>
      </c>
      <c r="L35" s="190">
        <f t="shared" si="2"/>
        <v>3502104.4800000004</v>
      </c>
      <c r="M35" s="192">
        <f t="shared" si="3"/>
        <v>0.19738920812991734</v>
      </c>
      <c r="N35" s="193">
        <f>+INDEX('2016'!$1:$1048576,MATCH('Analitika - 2016'!$A35,'2016'!$A:$A,0),MATCH('Analitika - 2016'!$N$6,'2016'!$6:$6,0))</f>
        <v>5441590.21</v>
      </c>
      <c r="O35" s="189">
        <f>+INDEX('2016'!$1:$1048576,MATCH(CONCATENATE('Analitika - 2016'!$A35,"p"),'2016'!$A:$A,0),MATCH('Analitika - 2016'!$O$6,'2016'!$100:$100,0))</f>
        <v>3780934.8033333328</v>
      </c>
      <c r="P35" s="190">
        <f t="shared" si="4"/>
        <v>1660655.4066666672</v>
      </c>
      <c r="Q35" s="191">
        <f t="shared" si="5"/>
        <v>0.4392182074133113</v>
      </c>
      <c r="R35" s="189">
        <f>+INDEX('2015'!$1:$1048576,MATCH('Analitika - 2016'!$A35,'2015'!$A:$A,0),MATCH('Analitika - 2016'!$R$6,'2015'!$6:$6,0))</f>
        <v>3882305.58</v>
      </c>
      <c r="S35" s="190">
        <f t="shared" si="6"/>
        <v>1559284.63</v>
      </c>
      <c r="T35" s="194">
        <f t="shared" si="7"/>
        <v>0.40163881947695623</v>
      </c>
    </row>
    <row r="36" spans="1:20">
      <c r="A36" s="176">
        <v>415</v>
      </c>
      <c r="B36" s="417" t="str">
        <f>+VLOOKUP($A36,Master!$D$22:$G$220,4,FALSE)</f>
        <v>Rashodi za tekuće održavanje</v>
      </c>
      <c r="C36" s="418"/>
      <c r="D36" s="418"/>
      <c r="E36" s="418"/>
      <c r="F36" s="418"/>
      <c r="G36" s="189">
        <f>+SUMPRODUCT(('2016'!$G36:$R36)*('2016'!$G$5:$R$5&lt;=Master!$B$3)*($A36='2016'!$A$10:$A$65))</f>
        <v>4786354.34</v>
      </c>
      <c r="H36" s="384">
        <f>+SUMPRODUCT(('2016'!$G130:$R130)*('2016'!$G$5:$R$5&lt;=Master!$B$3))</f>
        <v>8890117.0499999989</v>
      </c>
      <c r="I36" s="190">
        <f t="shared" si="0"/>
        <v>-4103762.709999999</v>
      </c>
      <c r="J36" s="191">
        <f t="shared" si="1"/>
        <v>-0.46160952515242748</v>
      </c>
      <c r="K36" s="189">
        <f>+SUMPRODUCT(('2015'!$G36:$R36)*('2015'!$G$5:$R$5&lt;=Master!$B$3))</f>
        <v>6611035.9099999992</v>
      </c>
      <c r="L36" s="190">
        <f t="shared" si="2"/>
        <v>-1824681.5699999994</v>
      </c>
      <c r="M36" s="192">
        <f t="shared" si="3"/>
        <v>-0.27600539383547229</v>
      </c>
      <c r="N36" s="193">
        <f>+INDEX('2016'!$1:$1048576,MATCH('Analitika - 2016'!$A36,'2016'!$A:$A,0),MATCH('Analitika - 2016'!$N$6,'2016'!$6:$6,0))</f>
        <v>1646121.33</v>
      </c>
      <c r="O36" s="189">
        <f>+INDEX('2016'!$1:$1048576,MATCH(CONCATENATE('Analitika - 2016'!$A36,"p"),'2016'!$A:$A,0),MATCH('Analitika - 2016'!$O$6,'2016'!$100:$100,0))</f>
        <v>1778023.41</v>
      </c>
      <c r="P36" s="190">
        <f t="shared" si="4"/>
        <v>-131902.07999999984</v>
      </c>
      <c r="Q36" s="191">
        <f t="shared" si="5"/>
        <v>-7.4184670043236256E-2</v>
      </c>
      <c r="R36" s="189">
        <f>+INDEX('2015'!$1:$1048576,MATCH('Analitika - 2016'!$A36,'2015'!$A:$A,0),MATCH('Analitika - 2016'!$R$6,'2015'!$6:$6,0))</f>
        <v>1537431.38</v>
      </c>
      <c r="S36" s="190">
        <f t="shared" si="6"/>
        <v>108689.95000000019</v>
      </c>
      <c r="T36" s="194">
        <f t="shared" si="7"/>
        <v>7.069580562353317E-2</v>
      </c>
    </row>
    <row r="37" spans="1:20">
      <c r="A37" s="176">
        <v>416</v>
      </c>
      <c r="B37" s="417" t="str">
        <f>+VLOOKUP($A37,Master!$D$22:$G$220,4,FALSE)</f>
        <v>Kamate</v>
      </c>
      <c r="C37" s="418"/>
      <c r="D37" s="418"/>
      <c r="E37" s="418"/>
      <c r="F37" s="418"/>
      <c r="G37" s="189">
        <f>+SUMPRODUCT(('2016'!$G37:$R37)*('2016'!$G$5:$R$5&lt;=Master!$B$3)*($A37='2016'!$A$10:$A$65))</f>
        <v>60765044.739999995</v>
      </c>
      <c r="H37" s="384">
        <f>+SUMPRODUCT(('2016'!$G131:$R131)*('2016'!$G$5:$R$5&lt;=Master!$B$3))</f>
        <v>31870148.416666668</v>
      </c>
      <c r="I37" s="190">
        <f t="shared" si="0"/>
        <v>28894896.323333327</v>
      </c>
      <c r="J37" s="191">
        <f t="shared" si="1"/>
        <v>0.90664454854633125</v>
      </c>
      <c r="K37" s="189">
        <f>+SUMPRODUCT(('2015'!$G37:$R37)*('2015'!$G$5:$R$5&lt;=Master!$B$3))</f>
        <v>49113860.060000002</v>
      </c>
      <c r="L37" s="190">
        <f t="shared" si="2"/>
        <v>11651184.679999992</v>
      </c>
      <c r="M37" s="192">
        <f t="shared" si="3"/>
        <v>0.2372280383941785</v>
      </c>
      <c r="N37" s="193">
        <f>+INDEX('2016'!$1:$1048576,MATCH('Analitika - 2016'!$A37,'2016'!$A:$A,0),MATCH('Analitika - 2016'!$N$6,'2016'!$6:$6,0))</f>
        <v>16044663.550000001</v>
      </c>
      <c r="O37" s="189">
        <f>+INDEX('2016'!$1:$1048576,MATCH(CONCATENATE('Analitika - 2016'!$A37,"p"),'2016'!$A:$A,0),MATCH('Analitika - 2016'!$O$6,'2016'!$100:$100,0))</f>
        <v>6374029.6833333336</v>
      </c>
      <c r="P37" s="190">
        <f t="shared" si="4"/>
        <v>9670633.8666666672</v>
      </c>
      <c r="Q37" s="191">
        <f t="shared" si="5"/>
        <v>1.5171931018697982</v>
      </c>
      <c r="R37" s="189">
        <f>+INDEX('2015'!$1:$1048576,MATCH('Analitika - 2016'!$A37,'2015'!$A:$A,0),MATCH('Analitika - 2016'!$R$6,'2015'!$6:$6,0))</f>
        <v>15976194.35</v>
      </c>
      <c r="S37" s="190">
        <f t="shared" si="6"/>
        <v>68469.200000001118</v>
      </c>
      <c r="T37" s="194">
        <f t="shared" si="7"/>
        <v>4.2857014943613603E-3</v>
      </c>
    </row>
    <row r="38" spans="1:20">
      <c r="A38" s="176">
        <v>417</v>
      </c>
      <c r="B38" s="417" t="str">
        <f>+VLOOKUP($A38,Master!$D$22:$G$220,4,FALSE)</f>
        <v>Renta</v>
      </c>
      <c r="C38" s="418"/>
      <c r="D38" s="418"/>
      <c r="E38" s="418"/>
      <c r="F38" s="418"/>
      <c r="G38" s="189">
        <f>+SUMPRODUCT(('2016'!$G38:$R38)*('2016'!$G$5:$R$5&lt;=Master!$B$3)*($A38='2016'!$A$10:$A$65))</f>
        <v>3783878.08</v>
      </c>
      <c r="H38" s="384">
        <f>+SUMPRODUCT(('2016'!$G132:$R132)*('2016'!$G$5:$R$5&lt;=Master!$B$3))</f>
        <v>3385191.0541666667</v>
      </c>
      <c r="I38" s="190">
        <f t="shared" si="0"/>
        <v>398687.02583333338</v>
      </c>
      <c r="J38" s="191">
        <f t="shared" si="1"/>
        <v>0.11777386252471889</v>
      </c>
      <c r="K38" s="189">
        <f>+SUMPRODUCT(('2015'!$G38:$R38)*('2015'!$G$5:$R$5&lt;=Master!$B$3))</f>
        <v>3755008.9</v>
      </c>
      <c r="L38" s="190">
        <f t="shared" si="2"/>
        <v>28869.180000000168</v>
      </c>
      <c r="M38" s="192">
        <f t="shared" si="3"/>
        <v>7.6881788482578983E-3</v>
      </c>
      <c r="N38" s="193">
        <f>+INDEX('2016'!$1:$1048576,MATCH('Analitika - 2016'!$A38,'2016'!$A:$A,0),MATCH('Analitika - 2016'!$N$6,'2016'!$6:$6,0))</f>
        <v>633916.04</v>
      </c>
      <c r="O38" s="189">
        <f>+INDEX('2016'!$1:$1048576,MATCH(CONCATENATE('Analitika - 2016'!$A38,"p"),'2016'!$A:$A,0),MATCH('Analitika - 2016'!$O$6,'2016'!$100:$100,0))</f>
        <v>677038.21083333332</v>
      </c>
      <c r="P38" s="190">
        <f t="shared" si="4"/>
        <v>-43122.170833333279</v>
      </c>
      <c r="Q38" s="191">
        <f t="shared" si="5"/>
        <v>-6.3692373847343609E-2</v>
      </c>
      <c r="R38" s="189">
        <f>+INDEX('2015'!$1:$1048576,MATCH('Analitika - 2016'!$A38,'2015'!$A:$A,0),MATCH('Analitika - 2016'!$R$6,'2015'!$6:$6,0))</f>
        <v>694433.44000000006</v>
      </c>
      <c r="S38" s="190">
        <f t="shared" si="6"/>
        <v>-60517.400000000023</v>
      </c>
      <c r="T38" s="194">
        <f t="shared" si="7"/>
        <v>-8.7146436957298623E-2</v>
      </c>
    </row>
    <row r="39" spans="1:20">
      <c r="A39" s="176">
        <v>418</v>
      </c>
      <c r="B39" s="417" t="str">
        <f>+VLOOKUP($A39,Master!$D$22:$G$220,4,FALSE)</f>
        <v>Subvencije</v>
      </c>
      <c r="C39" s="418"/>
      <c r="D39" s="418"/>
      <c r="E39" s="418"/>
      <c r="F39" s="418"/>
      <c r="G39" s="189">
        <f>+SUMPRODUCT(('2016'!$G39:$R39)*('2016'!$G$5:$R$5&lt;=Master!$B$3)*($A39='2016'!$A$10:$A$65))</f>
        <v>6650597.9500000011</v>
      </c>
      <c r="H39" s="384">
        <f>+SUMPRODUCT(('2016'!$G133:$R133)*('2016'!$G$5:$R$5&lt;=Master!$B$3))</f>
        <v>8539083.333333334</v>
      </c>
      <c r="I39" s="190">
        <f t="shared" si="0"/>
        <v>-1888485.3833333328</v>
      </c>
      <c r="J39" s="191">
        <f t="shared" si="1"/>
        <v>-0.22115785847427016</v>
      </c>
      <c r="K39" s="189">
        <f>+SUMPRODUCT(('2015'!$G39:$R39)*('2015'!$G$5:$R$5&lt;=Master!$B$3))</f>
        <v>5791881.29</v>
      </c>
      <c r="L39" s="190">
        <f t="shared" si="2"/>
        <v>858716.66000000108</v>
      </c>
      <c r="M39" s="192">
        <f t="shared" si="3"/>
        <v>0.14826213055896398</v>
      </c>
      <c r="N39" s="193">
        <f>+INDEX('2016'!$1:$1048576,MATCH('Analitika - 2016'!$A39,'2016'!$A:$A,0),MATCH('Analitika - 2016'!$N$6,'2016'!$6:$6,0))</f>
        <v>2439014.4700000002</v>
      </c>
      <c r="O39" s="189">
        <f>+INDEX('2016'!$1:$1048576,MATCH(CONCATENATE('Analitika - 2016'!$A39,"p"),'2016'!$A:$A,0),MATCH('Analitika - 2016'!$O$6,'2016'!$100:$100,0))</f>
        <v>1707816.6666666667</v>
      </c>
      <c r="P39" s="190">
        <f t="shared" si="4"/>
        <v>731197.80333333346</v>
      </c>
      <c r="Q39" s="191">
        <f t="shared" si="5"/>
        <v>0.42814771491865833</v>
      </c>
      <c r="R39" s="189">
        <f>+INDEX('2015'!$1:$1048576,MATCH('Analitika - 2016'!$A39,'2015'!$A:$A,0),MATCH('Analitika - 2016'!$R$6,'2015'!$6:$6,0))</f>
        <v>455124.36999999994</v>
      </c>
      <c r="S39" s="190">
        <f t="shared" si="6"/>
        <v>1983890.1000000003</v>
      </c>
      <c r="T39" s="194">
        <f t="shared" si="7"/>
        <v>4.3590065282595187</v>
      </c>
    </row>
    <row r="40" spans="1:20">
      <c r="A40" s="176">
        <v>419</v>
      </c>
      <c r="B40" s="417" t="str">
        <f>+VLOOKUP($A40,Master!$D$22:$G$220,4,FALSE)</f>
        <v>Ostali izdaci</v>
      </c>
      <c r="C40" s="418"/>
      <c r="D40" s="418"/>
      <c r="E40" s="418"/>
      <c r="F40" s="418"/>
      <c r="G40" s="189">
        <f>+SUMPRODUCT(('2016'!$G40:$R40)*('2016'!$G$5:$R$5&lt;=Master!$B$3)*($A40='2016'!$A$10:$A$65))</f>
        <v>12453720.41</v>
      </c>
      <c r="H40" s="384">
        <f>+SUMPRODUCT(('2016'!$G134:$R134)*('2016'!$G$5:$R$5&lt;=Master!$B$3))</f>
        <v>13875615.866666667</v>
      </c>
      <c r="I40" s="190">
        <f t="shared" si="0"/>
        <v>-1421895.456666667</v>
      </c>
      <c r="J40" s="191">
        <f t="shared" si="1"/>
        <v>-0.10247440332234048</v>
      </c>
      <c r="K40" s="189">
        <f>+SUMPRODUCT(('2015'!$G40:$R40)*('2015'!$G$5:$R$5&lt;=Master!$B$3))</f>
        <v>10088440.219999999</v>
      </c>
      <c r="L40" s="190">
        <f t="shared" si="2"/>
        <v>2365280.1900000013</v>
      </c>
      <c r="M40" s="192">
        <f t="shared" si="3"/>
        <v>0.23445449825939502</v>
      </c>
      <c r="N40" s="193">
        <f>+INDEX('2016'!$1:$1048576,MATCH('Analitika - 2016'!$A40,'2016'!$A:$A,0),MATCH('Analitika - 2016'!$N$6,'2016'!$6:$6,0))</f>
        <v>2819109.17</v>
      </c>
      <c r="O40" s="189">
        <f>+INDEX('2016'!$1:$1048576,MATCH(CONCATENATE('Analitika - 2016'!$A40,"p"),'2016'!$A:$A,0),MATCH('Analitika - 2016'!$O$6,'2016'!$100:$100,0))</f>
        <v>2775123.1733333333</v>
      </c>
      <c r="P40" s="190">
        <f t="shared" si="4"/>
        <v>43985.996666666586</v>
      </c>
      <c r="Q40" s="191">
        <f t="shared" si="5"/>
        <v>1.5850106074330794E-2</v>
      </c>
      <c r="R40" s="189">
        <f>+INDEX('2015'!$1:$1048576,MATCH('Analitika - 2016'!$A40,'2015'!$A:$A,0),MATCH('Analitika - 2016'!$R$6,'2015'!$6:$6,0))</f>
        <v>2819257.6400000006</v>
      </c>
      <c r="S40" s="190">
        <f t="shared" si="6"/>
        <v>-148.47000000067055</v>
      </c>
      <c r="T40" s="194">
        <f t="shared" si="7"/>
        <v>-5.266279955906672E-5</v>
      </c>
    </row>
    <row r="41" spans="1:20">
      <c r="A41" s="176">
        <v>440</v>
      </c>
      <c r="B41" s="417" t="str">
        <f>+VLOOKUP($A41,Master!$D$22:$G$220,4,FALSE)</f>
        <v>Kapitalni izdaci u tekućem budžetu</v>
      </c>
      <c r="C41" s="418"/>
      <c r="D41" s="418"/>
      <c r="E41" s="418"/>
      <c r="F41" s="418"/>
      <c r="G41" s="189">
        <f>+SUMPRODUCT(('2016'!$G41:$R41)*('2016'!$G$5:$R$5&lt;=Master!$B$3)*($A41='2016'!$A$10:$A$65))</f>
        <v>8446237.4699999988</v>
      </c>
      <c r="H41" s="384">
        <f>+SUMPRODUCT(('2016'!$G135:$R135)*('2016'!$G$5:$R$5&lt;=Master!$B$3))</f>
        <v>16846796.041666668</v>
      </c>
      <c r="I41" s="190">
        <f t="shared" si="0"/>
        <v>-8400558.5716666691</v>
      </c>
      <c r="J41" s="191">
        <f t="shared" si="1"/>
        <v>-0.49864428529257576</v>
      </c>
      <c r="K41" s="189">
        <f>+SUMPRODUCT(('2015'!$G41:$R41)*('2015'!$G$5:$R$5&lt;=Master!$B$3))</f>
        <v>5915528.1400000025</v>
      </c>
      <c r="L41" s="190">
        <f t="shared" si="2"/>
        <v>2530709.3299999963</v>
      </c>
      <c r="M41" s="192">
        <f t="shared" si="3"/>
        <v>0.427807842361138</v>
      </c>
      <c r="N41" s="193">
        <f>+INDEX('2016'!$1:$1048576,MATCH('Analitika - 2016'!$A41,'2016'!$A:$A,0),MATCH('Analitika - 2016'!$N$6,'2016'!$6:$6,0))</f>
        <v>2731069.2</v>
      </c>
      <c r="O41" s="189">
        <f>+INDEX('2016'!$1:$1048576,MATCH(CONCATENATE('Analitika - 2016'!$A41,"p"),'2016'!$A:$A,0),MATCH('Analitika - 2016'!$O$6,'2016'!$100:$100,0))</f>
        <v>3369359.2083333335</v>
      </c>
      <c r="P41" s="190">
        <f t="shared" si="4"/>
        <v>-638290.0083333333</v>
      </c>
      <c r="Q41" s="191">
        <f t="shared" si="5"/>
        <v>-0.18943958446302489</v>
      </c>
      <c r="R41" s="189">
        <f>+INDEX('2015'!$1:$1048576,MATCH('Analitika - 2016'!$A41,'2015'!$A:$A,0),MATCH('Analitika - 2016'!$R$6,'2015'!$6:$6,0))</f>
        <v>1154224.5099999998</v>
      </c>
      <c r="S41" s="190">
        <f t="shared" si="6"/>
        <v>1576844.6900000004</v>
      </c>
      <c r="T41" s="194">
        <f t="shared" si="7"/>
        <v>1.3661507586595962</v>
      </c>
    </row>
    <row r="42" spans="1:20">
      <c r="A42" s="176">
        <v>42</v>
      </c>
      <c r="B42" s="435" t="str">
        <f>+VLOOKUP($A42,Master!$D$22:$G$220,4,FALSE)</f>
        <v>Transferi za socijalnu zaštitu</v>
      </c>
      <c r="C42" s="436"/>
      <c r="D42" s="436"/>
      <c r="E42" s="436"/>
      <c r="F42" s="436"/>
      <c r="G42" s="350">
        <f>+SUMPRODUCT(('2016'!$G42:$R42)*('2016'!$G$5:$R$5&lt;=Master!$B$3)*($A42='2016'!$A$10:$A$65))</f>
        <v>220350205.88</v>
      </c>
      <c r="H42" s="346">
        <f>+SUMPRODUCT(('2016'!$G136:$R136)*('2016'!$G$5:$R$5&lt;=Master!$B$3))</f>
        <v>221830091.82083333</v>
      </c>
      <c r="I42" s="220">
        <f t="shared" si="0"/>
        <v>-1479885.9408333302</v>
      </c>
      <c r="J42" s="221">
        <f t="shared" si="1"/>
        <v>-6.6712587489193842E-3</v>
      </c>
      <c r="K42" s="219">
        <f>+SUMPRODUCT(('2015'!$G42:$R42)*('2015'!$G$5:$R$5&lt;=Master!$B$3))</f>
        <v>202193689.06000006</v>
      </c>
      <c r="L42" s="220">
        <f t="shared" si="2"/>
        <v>18156516.819999933</v>
      </c>
      <c r="M42" s="222">
        <f t="shared" si="3"/>
        <v>8.9797643558558793E-2</v>
      </c>
      <c r="N42" s="223">
        <f>+INDEX('2016'!$1:$1048576,MATCH('Analitika - 2016'!$A42,'2016'!$A:$A,0),MATCH('Analitika - 2016'!$N$6,'2016'!$6:$6,0))</f>
        <v>45678591.25</v>
      </c>
      <c r="O42" s="219">
        <f>+INDEX('2016'!$1:$1048576,MATCH(CONCATENATE('Analitika - 2016'!$A42,"p"),'2016'!$A:$A,0),MATCH('Analitika - 2016'!$O$6,'2016'!$100:$100,0))</f>
        <v>44366018.364166662</v>
      </c>
      <c r="P42" s="220">
        <f t="shared" si="4"/>
        <v>1312572.8858333379</v>
      </c>
      <c r="Q42" s="221">
        <f t="shared" si="5"/>
        <v>2.9585095400255002E-2</v>
      </c>
      <c r="R42" s="219">
        <f>+INDEX('2015'!$1:$1048576,MATCH('Analitika - 2016'!$A42,'2015'!$A:$A,0),MATCH('Analitika - 2016'!$R$6,'2015'!$6:$6,0))</f>
        <v>40971406.99000001</v>
      </c>
      <c r="S42" s="220">
        <f t="shared" si="6"/>
        <v>4707184.2599999905</v>
      </c>
      <c r="T42" s="224">
        <f t="shared" si="7"/>
        <v>0.11488949503610857</v>
      </c>
    </row>
    <row r="43" spans="1:20">
      <c r="A43" s="176">
        <v>421</v>
      </c>
      <c r="B43" s="417" t="str">
        <f>+VLOOKUP($A43,Master!$D$22:$G$220,4,FALSE)</f>
        <v>Prava iz oblasti socijalne zaštite</v>
      </c>
      <c r="C43" s="418"/>
      <c r="D43" s="418"/>
      <c r="E43" s="418"/>
      <c r="F43" s="418"/>
      <c r="G43" s="189">
        <f>+SUMPRODUCT(('2016'!$G43:$R43)*('2016'!$G$5:$R$5&lt;=Master!$B$3)*($A43='2016'!$A$10:$A$65))</f>
        <v>42002620.239999995</v>
      </c>
      <c r="H43" s="384">
        <f>+SUMPRODUCT(('2016'!$G137:$R137)*('2016'!$G$5:$R$5&lt;=Master!$B$3))</f>
        <v>30252343.75</v>
      </c>
      <c r="I43" s="190">
        <f t="shared" si="0"/>
        <v>11750276.489999995</v>
      </c>
      <c r="J43" s="191">
        <f t="shared" si="1"/>
        <v>0.3884087985744904</v>
      </c>
      <c r="K43" s="189">
        <f>+SUMPRODUCT(('2015'!$G43:$R43)*('2015'!$G$5:$R$5&lt;=Master!$B$3))</f>
        <v>25099339.289999995</v>
      </c>
      <c r="L43" s="190">
        <f t="shared" si="2"/>
        <v>16903280.949999999</v>
      </c>
      <c r="M43" s="192">
        <f t="shared" si="3"/>
        <v>0.67345521548188936</v>
      </c>
      <c r="N43" s="193">
        <f>+INDEX('2016'!$1:$1048576,MATCH('Analitika - 2016'!$A43,'2016'!$A:$A,0),MATCH('Analitika - 2016'!$N$6,'2016'!$6:$6,0))</f>
        <v>10449997.48</v>
      </c>
      <c r="O43" s="189">
        <f>+INDEX('2016'!$1:$1048576,MATCH(CONCATENATE('Analitika - 2016'!$A43,"p"),'2016'!$A:$A,0),MATCH('Analitika - 2016'!$O$6,'2016'!$100:$100,0))</f>
        <v>6050468.75</v>
      </c>
      <c r="P43" s="190">
        <f t="shared" si="4"/>
        <v>4399528.7300000004</v>
      </c>
      <c r="Q43" s="191">
        <f t="shared" si="5"/>
        <v>0.72713849319525869</v>
      </c>
      <c r="R43" s="189">
        <f>+INDEX('2015'!$1:$1048576,MATCH('Analitika - 2016'!$A43,'2015'!$A:$A,0),MATCH('Analitika - 2016'!$R$6,'2015'!$6:$6,0))</f>
        <v>4851223.5199999996</v>
      </c>
      <c r="S43" s="190">
        <f t="shared" si="6"/>
        <v>5598773.9600000009</v>
      </c>
      <c r="T43" s="194">
        <f t="shared" si="7"/>
        <v>1.1540952374010591</v>
      </c>
    </row>
    <row r="44" spans="1:20">
      <c r="A44" s="176">
        <v>422</v>
      </c>
      <c r="B44" s="417" t="str">
        <f>+VLOOKUP($A44,Master!$D$22:$G$220,4,FALSE)</f>
        <v>Sredstva za tehnološke viškove</v>
      </c>
      <c r="C44" s="418"/>
      <c r="D44" s="418"/>
      <c r="E44" s="418"/>
      <c r="F44" s="418"/>
      <c r="G44" s="189">
        <f>+SUMPRODUCT(('2016'!$G44:$R44)*('2016'!$G$5:$R$5&lt;=Master!$B$3)*($A44='2016'!$A$10:$A$65))</f>
        <v>7958294.1799999997</v>
      </c>
      <c r="H44" s="384">
        <f>+SUMPRODUCT(('2016'!$G138:$R138)*('2016'!$G$5:$R$5&lt;=Master!$B$3))</f>
        <v>9504208.333333334</v>
      </c>
      <c r="I44" s="190">
        <f t="shared" si="0"/>
        <v>-1545914.1533333343</v>
      </c>
      <c r="J44" s="191">
        <f t="shared" si="1"/>
        <v>-0.16265575196952231</v>
      </c>
      <c r="K44" s="189">
        <f>+SUMPRODUCT(('2015'!$G44:$R44)*('2015'!$G$5:$R$5&lt;=Master!$B$3))</f>
        <v>6453351.7199999997</v>
      </c>
      <c r="L44" s="190">
        <f t="shared" si="2"/>
        <v>1504942.46</v>
      </c>
      <c r="M44" s="192">
        <f t="shared" si="3"/>
        <v>0.23320322915856817</v>
      </c>
      <c r="N44" s="193">
        <f>+INDEX('2016'!$1:$1048576,MATCH('Analitika - 2016'!$A44,'2016'!$A:$A,0),MATCH('Analitika - 2016'!$N$6,'2016'!$6:$6,0))</f>
        <v>919763.99</v>
      </c>
      <c r="O44" s="189">
        <f>+INDEX('2016'!$1:$1048576,MATCH(CONCATENATE('Analitika - 2016'!$A44,"p"),'2016'!$A:$A,0),MATCH('Analitika - 2016'!$O$6,'2016'!$100:$100,0))</f>
        <v>1900841.6666666667</v>
      </c>
      <c r="P44" s="190">
        <f t="shared" si="4"/>
        <v>-981077.67666666675</v>
      </c>
      <c r="Q44" s="191">
        <f t="shared" si="5"/>
        <v>-0.51612803626463721</v>
      </c>
      <c r="R44" s="189">
        <f>+INDEX('2015'!$1:$1048576,MATCH('Analitika - 2016'!$A44,'2015'!$A:$A,0),MATCH('Analitika - 2016'!$R$6,'2015'!$6:$6,0))</f>
        <v>2049731.8899999997</v>
      </c>
      <c r="S44" s="190">
        <f t="shared" si="6"/>
        <v>-1129967.8999999997</v>
      </c>
      <c r="T44" s="194">
        <f t="shared" si="7"/>
        <v>-0.55127595248566874</v>
      </c>
    </row>
    <row r="45" spans="1:20">
      <c r="A45" s="176">
        <v>423</v>
      </c>
      <c r="B45" s="417" t="str">
        <f>+VLOOKUP($A45,Master!$D$22:$G$220,4,FALSE)</f>
        <v>Prava iz oblasti penzijskog i invalidskog osiguranja</v>
      </c>
      <c r="C45" s="418"/>
      <c r="D45" s="418"/>
      <c r="E45" s="418"/>
      <c r="F45" s="418"/>
      <c r="G45" s="189">
        <f>+SUMPRODUCT(('2016'!$G45:$R45)*('2016'!$G$5:$R$5&lt;=Master!$B$3)*($A45='2016'!$A$10:$A$65))</f>
        <v>161005579.72</v>
      </c>
      <c r="H45" s="384">
        <f>+SUMPRODUCT(('2016'!$G139:$R139)*('2016'!$G$5:$R$5&lt;=Master!$B$3))</f>
        <v>172503764.73749998</v>
      </c>
      <c r="I45" s="190">
        <f t="shared" si="0"/>
        <v>-11498185.017499983</v>
      </c>
      <c r="J45" s="191">
        <f t="shared" si="1"/>
        <v>-6.6654690319349452E-2</v>
      </c>
      <c r="K45" s="189">
        <f>+SUMPRODUCT(('2015'!$G45:$R45)*('2015'!$G$5:$R$5&lt;=Master!$B$3))</f>
        <v>160579613.33000004</v>
      </c>
      <c r="L45" s="190">
        <f t="shared" si="2"/>
        <v>425966.38999995589</v>
      </c>
      <c r="M45" s="192">
        <f t="shared" si="3"/>
        <v>2.6526803818152089E-3</v>
      </c>
      <c r="N45" s="193">
        <f>+INDEX('2016'!$1:$1048576,MATCH('Analitika - 2016'!$A45,'2016'!$A:$A,0),MATCH('Analitika - 2016'!$N$6,'2016'!$6:$6,0))</f>
        <v>32266203.640000001</v>
      </c>
      <c r="O45" s="189">
        <f>+INDEX('2016'!$1:$1048576,MATCH(CONCATENATE('Analitika - 2016'!$A45,"p"),'2016'!$A:$A,0),MATCH('Analitika - 2016'!$O$6,'2016'!$100:$100,0))</f>
        <v>34500752.947499998</v>
      </c>
      <c r="P45" s="190">
        <f t="shared" si="4"/>
        <v>-2234549.3074999973</v>
      </c>
      <c r="Q45" s="191">
        <f t="shared" si="5"/>
        <v>-6.4768131608615165E-2</v>
      </c>
      <c r="R45" s="189">
        <f>+INDEX('2015'!$1:$1048576,MATCH('Analitika - 2016'!$A45,'2015'!$A:$A,0),MATCH('Analitika - 2016'!$R$6,'2015'!$6:$6,0))</f>
        <v>32083695.330000009</v>
      </c>
      <c r="S45" s="190">
        <f t="shared" si="6"/>
        <v>182508.30999999121</v>
      </c>
      <c r="T45" s="194">
        <f t="shared" si="7"/>
        <v>5.6885065178056138E-3</v>
      </c>
    </row>
    <row r="46" spans="1:20">
      <c r="A46" s="176">
        <v>424</v>
      </c>
      <c r="B46" s="417" t="str">
        <f>+VLOOKUP($A46,Master!$D$22:$G$220,4,FALSE)</f>
        <v>Ostala prava iz oblasti zdravstvene zaštite</v>
      </c>
      <c r="C46" s="418"/>
      <c r="D46" s="418"/>
      <c r="E46" s="418"/>
      <c r="F46" s="418"/>
      <c r="G46" s="189">
        <f>+SUMPRODUCT(('2016'!$G46:$R46)*('2016'!$G$5:$R$5&lt;=Master!$B$3)*($A46='2016'!$A$10:$A$65))</f>
        <v>5703072.1499999985</v>
      </c>
      <c r="H46" s="384">
        <f>+SUMPRODUCT(('2016'!$G140:$R140)*('2016'!$G$5:$R$5&lt;=Master!$B$3))</f>
        <v>6250416.666666666</v>
      </c>
      <c r="I46" s="190">
        <f t="shared" si="0"/>
        <v>-547344.51666666754</v>
      </c>
      <c r="J46" s="191">
        <f t="shared" si="1"/>
        <v>-8.7569284714352547E-2</v>
      </c>
      <c r="K46" s="189">
        <f>+SUMPRODUCT(('2015'!$G46:$R46)*('2015'!$G$5:$R$5&lt;=Master!$B$3))</f>
        <v>6740318.04</v>
      </c>
      <c r="L46" s="190">
        <f t="shared" si="2"/>
        <v>-1037245.8900000015</v>
      </c>
      <c r="M46" s="192">
        <f t="shared" si="3"/>
        <v>-0.15388678751425822</v>
      </c>
      <c r="N46" s="193">
        <f>+INDEX('2016'!$1:$1048576,MATCH('Analitika - 2016'!$A46,'2016'!$A:$A,0),MATCH('Analitika - 2016'!$N$6,'2016'!$6:$6,0))</f>
        <v>1197411.44</v>
      </c>
      <c r="O46" s="189">
        <f>+INDEX('2016'!$1:$1048576,MATCH(CONCATENATE('Analitika - 2016'!$A46,"p"),'2016'!$A:$A,0),MATCH('Analitika - 2016'!$O$6,'2016'!$100:$100,0))</f>
        <v>1250083.3333333333</v>
      </c>
      <c r="P46" s="190">
        <f t="shared" si="4"/>
        <v>-52671.893333333312</v>
      </c>
      <c r="Q46" s="191">
        <f t="shared" si="5"/>
        <v>-4.2134705686287521E-2</v>
      </c>
      <c r="R46" s="189">
        <f>+INDEX('2015'!$1:$1048576,MATCH('Analitika - 2016'!$A46,'2015'!$A:$A,0),MATCH('Analitika - 2016'!$R$6,'2015'!$6:$6,0))</f>
        <v>1220185.26</v>
      </c>
      <c r="S46" s="190">
        <f t="shared" si="6"/>
        <v>-22773.820000000065</v>
      </c>
      <c r="T46" s="194">
        <f t="shared" si="7"/>
        <v>-1.8664231364342254E-2</v>
      </c>
    </row>
    <row r="47" spans="1:20">
      <c r="A47" s="176">
        <v>425</v>
      </c>
      <c r="B47" s="417" t="str">
        <f>+VLOOKUP($A47,Master!$D$22:$G$220,4,FALSE)</f>
        <v>Ostala prava iz zdravstvenog osiguranja</v>
      </c>
      <c r="C47" s="418"/>
      <c r="D47" s="418"/>
      <c r="E47" s="418"/>
      <c r="F47" s="418"/>
      <c r="G47" s="189">
        <f>+SUMPRODUCT(('2016'!$G47:$R47)*('2016'!$G$5:$R$5&lt;=Master!$B$3)*($A47='2016'!$A$10:$A$65))</f>
        <v>3680639.59</v>
      </c>
      <c r="H47" s="384">
        <f>+SUMPRODUCT(('2016'!$G141:$R141)*('2016'!$G$5:$R$5&lt;=Master!$B$3))</f>
        <v>3319358.333333333</v>
      </c>
      <c r="I47" s="190">
        <f t="shared" si="0"/>
        <v>361281.25666666683</v>
      </c>
      <c r="J47" s="191">
        <f t="shared" si="1"/>
        <v>0.10884069159953103</v>
      </c>
      <c r="K47" s="189">
        <f>+SUMPRODUCT(('2015'!$G47:$R47)*('2015'!$G$5:$R$5&lt;=Master!$B$3))</f>
        <v>3321066.6799999997</v>
      </c>
      <c r="L47" s="190">
        <f t="shared" si="2"/>
        <v>359572.91000000015</v>
      </c>
      <c r="M47" s="192">
        <f t="shared" si="3"/>
        <v>0.10827030729777465</v>
      </c>
      <c r="N47" s="193">
        <f>+INDEX('2016'!$1:$1048576,MATCH('Analitika - 2016'!$A47,'2016'!$A:$A,0),MATCH('Analitika - 2016'!$N$6,'2016'!$6:$6,0))</f>
        <v>845214.7</v>
      </c>
      <c r="O47" s="189">
        <f>+INDEX('2016'!$1:$1048576,MATCH(CONCATENATE('Analitika - 2016'!$A47,"p"),'2016'!$A:$A,0),MATCH('Analitika - 2016'!$O$6,'2016'!$100:$100,0))</f>
        <v>663871.66666666663</v>
      </c>
      <c r="P47" s="190">
        <f t="shared" si="4"/>
        <v>181343.03333333333</v>
      </c>
      <c r="Q47" s="191">
        <f t="shared" si="5"/>
        <v>0.27315977234555877</v>
      </c>
      <c r="R47" s="189">
        <f>+INDEX('2015'!$1:$1048576,MATCH('Analitika - 2016'!$A47,'2015'!$A:$A,0),MATCH('Analitika - 2016'!$R$6,'2015'!$6:$6,0))</f>
        <v>766570.99</v>
      </c>
      <c r="S47" s="190">
        <f t="shared" si="6"/>
        <v>78643.709999999963</v>
      </c>
      <c r="T47" s="194">
        <f t="shared" si="7"/>
        <v>0.10259155515394602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350">
        <f>+SUMPRODUCT(('2016'!$G48:$R48)*('2016'!$G$5:$R$5&lt;=Master!$B$3)*($A48='2016'!$A$10:$A$65))</f>
        <v>61065062.150000006</v>
      </c>
      <c r="H48" s="346">
        <f>+SUMPRODUCT(('2016'!$G142:$R142)*('2016'!$G$5:$R$5&lt;=Master!$B$3))</f>
        <v>60983141.6875</v>
      </c>
      <c r="I48" s="202">
        <f t="shared" si="0"/>
        <v>81920.46250000596</v>
      </c>
      <c r="J48" s="203">
        <f t="shared" si="1"/>
        <v>1.3433296519846927E-3</v>
      </c>
      <c r="K48" s="350">
        <f>+SUMPRODUCT(('2015'!$G48:$R48)*('2015'!$G$5:$R$5&lt;=Master!$B$3))</f>
        <v>52223900.87000002</v>
      </c>
      <c r="L48" s="202">
        <f t="shared" si="2"/>
        <v>8841161.2799999863</v>
      </c>
      <c r="M48" s="204">
        <f t="shared" si="3"/>
        <v>0.1692933912004797</v>
      </c>
      <c r="N48" s="205">
        <f>+INDEX('2016'!$1:$1048576,MATCH('Analitika - 2016'!$A48,'2016'!$A:$A,0),MATCH('Analitika - 2016'!$N$6,'2016'!$6:$6,0))</f>
        <v>11132875.699999999</v>
      </c>
      <c r="O48" s="201">
        <f>+INDEX('2016'!$1:$1048576,MATCH(CONCATENATE('Analitika - 2016'!$A48,"p"),'2016'!$A:$A,0),MATCH('Analitika - 2016'!$O$6,'2016'!$100:$100,0))</f>
        <v>12196628.3375</v>
      </c>
      <c r="P48" s="202">
        <f t="shared" si="4"/>
        <v>-1063752.6375000011</v>
      </c>
      <c r="Q48" s="203">
        <f t="shared" si="5"/>
        <v>-8.7216942917688667E-2</v>
      </c>
      <c r="R48" s="350">
        <f>+INDEX('2015'!$1:$1048576,MATCH('Analitika - 2016'!$A48,'2015'!$A:$A,0),MATCH('Analitika - 2016'!$R$6,'2015'!$6:$6,0))</f>
        <v>7593694.929999995</v>
      </c>
      <c r="S48" s="202">
        <f t="shared" si="6"/>
        <v>3539180.7700000042</v>
      </c>
      <c r="T48" s="206">
        <f t="shared" si="7"/>
        <v>0.46606833730150998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350">
        <f>+SUMPRODUCT(('2016'!$G49:$R49)*('2016'!$G$5:$R$5&lt;=Master!$B$3)*($A49='2016'!$A$10:$A$65))</f>
        <v>10857289.09</v>
      </c>
      <c r="H49" s="346">
        <f>+SUMPRODUCT(('2016'!$G143:$R143)*('2016'!$G$5:$R$5&lt;=Master!$B$3))</f>
        <v>139524083.33333334</v>
      </c>
      <c r="I49" s="202">
        <f t="shared" si="0"/>
        <v>-128666794.24333334</v>
      </c>
      <c r="J49" s="203">
        <f t="shared" si="1"/>
        <v>-0.92218340496772067</v>
      </c>
      <c r="K49" s="350">
        <f>+SUMPRODUCT(('2015'!$G49:$R49)*('2015'!$G$5:$R$5&lt;=Master!$B$3))</f>
        <v>102598477.04000002</v>
      </c>
      <c r="L49" s="202">
        <f t="shared" si="2"/>
        <v>-91741187.950000018</v>
      </c>
      <c r="M49" s="204">
        <f t="shared" si="3"/>
        <v>-0.89417689810573819</v>
      </c>
      <c r="N49" s="205">
        <f>+INDEX('2016'!$1:$1048576,MATCH('Analitika - 2016'!$A49,'2016'!$A:$A,0),MATCH('Analitika - 2016'!$N$6,'2016'!$6:$6,0))</f>
        <v>4725148.4400000004</v>
      </c>
      <c r="O49" s="201">
        <f>+INDEX('2016'!$1:$1048576,MATCH(CONCATENATE('Analitika - 2016'!$A49,"p"),'2016'!$A:$A,0),MATCH('Analitika - 2016'!$O$6,'2016'!$100:$100,0))</f>
        <v>27904816.666666668</v>
      </c>
      <c r="P49" s="202">
        <f t="shared" si="4"/>
        <v>-23179668.226666667</v>
      </c>
      <c r="Q49" s="203">
        <f t="shared" si="5"/>
        <v>-0.83066907421598057</v>
      </c>
      <c r="R49" s="350">
        <f>+INDEX('2015'!$1:$1048576,MATCH('Analitika - 2016'!$A49,'2015'!$A:$A,0),MATCH('Analitika - 2016'!$R$6,'2015'!$6:$6,0))</f>
        <v>2197089.6800000002</v>
      </c>
      <c r="S49" s="202">
        <f t="shared" si="6"/>
        <v>2528058.7600000002</v>
      </c>
      <c r="T49" s="206">
        <f t="shared" si="7"/>
        <v>1.1506397681500191</v>
      </c>
    </row>
    <row r="50" spans="1:20">
      <c r="A50" s="176">
        <v>451</v>
      </c>
      <c r="B50" s="441" t="str">
        <f>+VLOOKUP($A50,Master!$D$22:$G$220,4,FALSE)</f>
        <v>Pozajmice i krediti</v>
      </c>
      <c r="C50" s="442"/>
      <c r="D50" s="442"/>
      <c r="E50" s="442"/>
      <c r="F50" s="442"/>
      <c r="G50" s="189">
        <f>+SUMPRODUCT(('2016'!$G50:$R50)*('2016'!$G$5:$R$5&lt;=Master!$B$3)*($A50='2016'!$A$10:$A$65))</f>
        <v>1300798.67</v>
      </c>
      <c r="H50" s="383">
        <f>+SUMPRODUCT(('2016'!$G144:$R144)*('2016'!$G$5:$R$5&lt;=Master!$B$3))</f>
        <v>979166.66666666674</v>
      </c>
      <c r="I50" s="190">
        <f>G50-H50</f>
        <v>321632.00333333318</v>
      </c>
      <c r="J50" s="354">
        <f t="shared" si="1"/>
        <v>0.32847523744680829</v>
      </c>
      <c r="K50" s="189">
        <f>+SUMPRODUCT(('2015'!$G50:$R50)*('2015'!$G$5:$R$5&lt;=Master!$B$3))</f>
        <v>604557.12</v>
      </c>
      <c r="L50" s="364">
        <f t="shared" si="2"/>
        <v>696241.54999999993</v>
      </c>
      <c r="M50" s="367">
        <f t="shared" si="3"/>
        <v>1.1516555292575164</v>
      </c>
      <c r="N50" s="193">
        <f>+INDEX('2016'!$1:$1048576,MATCH('Analitika - 2016'!$A50,'2016'!$A:$A,0),MATCH('Analitika - 2016'!$N$6,'2016'!$6:$6,0))</f>
        <v>300594</v>
      </c>
      <c r="O50" s="338">
        <f>+INDEX('2016'!$1:$1048576,MATCH(CONCATENATE('Analitika - 2016'!$A50,"p"),'2016'!$A:$A,0),MATCH('Analitika - 2016'!$O$6,'2016'!$100:$100,0))</f>
        <v>195833.33333333334</v>
      </c>
      <c r="P50" s="364">
        <f t="shared" si="4"/>
        <v>104760.66666666666</v>
      </c>
      <c r="Q50" s="354">
        <f t="shared" si="5"/>
        <v>0.53494808510638281</v>
      </c>
      <c r="R50" s="189">
        <f>+INDEX('2015'!$1:$1048576,MATCH('Analitika - 2016'!$A50,'2015'!$A:$A,0),MATCH('Analitika - 2016'!$R$6,'2015'!$6:$6,0))</f>
        <v>0</v>
      </c>
      <c r="S50" s="190">
        <f t="shared" si="6"/>
        <v>300594</v>
      </c>
      <c r="T50" s="194" t="str">
        <f t="shared" si="7"/>
        <v>…</v>
      </c>
    </row>
    <row r="51" spans="1:20">
      <c r="A51" s="176">
        <v>47</v>
      </c>
      <c r="B51" s="441" t="str">
        <f>+VLOOKUP($A51,Master!$D$22:$G$220,4,FALSE)</f>
        <v>Rezerve</v>
      </c>
      <c r="C51" s="442"/>
      <c r="D51" s="442"/>
      <c r="E51" s="442"/>
      <c r="F51" s="442"/>
      <c r="G51" s="189">
        <f>+SUMPRODUCT(('2016'!$G51:$R51)*('2016'!$G$5:$R$5&lt;=Master!$B$3)*($A51='2016'!$A$10:$A$65))</f>
        <v>6066500.9799999995</v>
      </c>
      <c r="H51" s="384">
        <f>+SUMPRODUCT(('2016'!$G145:$R145)*('2016'!$G$5:$R$5&lt;=Master!$B$3))</f>
        <v>6012199.1083333325</v>
      </c>
      <c r="I51" s="190">
        <f t="shared" ref="I51:I52" si="8">G51-H51</f>
        <v>54301.871666667052</v>
      </c>
      <c r="J51" s="355">
        <f t="shared" si="1"/>
        <v>9.0319483250980159E-3</v>
      </c>
      <c r="K51" s="189">
        <f>+SUMPRODUCT(('2015'!$G51:$R51)*('2015'!$G$5:$R$5&lt;=Master!$B$3))</f>
        <v>3267129.64</v>
      </c>
      <c r="L51" s="365">
        <f t="shared" si="2"/>
        <v>2799371.3399999994</v>
      </c>
      <c r="M51" s="368">
        <f t="shared" si="3"/>
        <v>0.85682897480615416</v>
      </c>
      <c r="N51" s="193">
        <f>+INDEX('2016'!$1:$1048576,MATCH('Analitika - 2016'!$A51,'2016'!$A:$A,0),MATCH('Analitika - 2016'!$N$6,'2016'!$6:$6,0))</f>
        <v>772013.71</v>
      </c>
      <c r="O51" s="338">
        <f>+INDEX('2016'!$1:$1048576,MATCH(CONCATENATE('Analitika - 2016'!$A51,"p"),'2016'!$A:$A,0),MATCH('Analitika - 2016'!$O$6,'2016'!$100:$100,0))</f>
        <v>1202439.8216666665</v>
      </c>
      <c r="P51" s="365">
        <f t="shared" si="4"/>
        <v>-430426.11166666658</v>
      </c>
      <c r="Q51" s="355">
        <f t="shared" si="5"/>
        <v>-0.35796062631231351</v>
      </c>
      <c r="R51" s="189">
        <f>+INDEX('2015'!$1:$1048576,MATCH('Analitika - 2016'!$A51,'2015'!$A:$A,0),MATCH('Analitika - 2016'!$R$6,'2015'!$6:$6,0))</f>
        <v>349813.47000000003</v>
      </c>
      <c r="S51" s="190">
        <f t="shared" si="6"/>
        <v>422200.23999999993</v>
      </c>
      <c r="T51" s="194">
        <f t="shared" si="7"/>
        <v>1.2069296245224632</v>
      </c>
    </row>
    <row r="52" spans="1:20" ht="15.75" thickBot="1">
      <c r="A52" s="176">
        <v>462</v>
      </c>
      <c r="B52" s="443" t="str">
        <f>+VLOOKUP($A52,Master!$D$22:$G$220,4,FALSE)</f>
        <v>Otplata garancija</v>
      </c>
      <c r="C52" s="444"/>
      <c r="D52" s="444"/>
      <c r="E52" s="444"/>
      <c r="F52" s="444"/>
      <c r="G52" s="189">
        <f>+SUMPRODUCT(('2016'!$G52:$R52)*('2016'!$G$5:$R$5&lt;=Master!$B$3)*($A52='2016'!$A$10:$A$65))</f>
        <v>0</v>
      </c>
      <c r="H52" s="384">
        <f>+SUMPRODUCT(('2016'!$G146:$R146)*('2016'!$G$5:$R$5&lt;=Master!$B$3))</f>
        <v>0</v>
      </c>
      <c r="I52" s="190">
        <f t="shared" si="8"/>
        <v>0</v>
      </c>
      <c r="J52" s="356" t="str">
        <f t="shared" si="1"/>
        <v>…</v>
      </c>
      <c r="K52" s="189">
        <f>+SUMPRODUCT(('2015'!$G52:$R52)*('2015'!$G$5:$R$5&lt;=Master!$B$3))</f>
        <v>0</v>
      </c>
      <c r="L52" s="365">
        <f t="shared" si="2"/>
        <v>0</v>
      </c>
      <c r="M52" s="369" t="str">
        <f t="shared" si="3"/>
        <v>…</v>
      </c>
      <c r="N52" s="193">
        <f>+INDEX('2016'!$1:$1048576,MATCH('Analitika - 2016'!$A52,'2016'!$A:$A,0),MATCH('Analitika - 2016'!$N$6,'2016'!$6:$6,0))</f>
        <v>0</v>
      </c>
      <c r="O52" s="338">
        <f>+INDEX('2016'!$1:$1048576,MATCH(CONCATENATE('Analitika - 2016'!$A52,"p"),'2016'!$A:$A,0),MATCH('Analitika - 2016'!$O$6,'2016'!$100:$100,0))</f>
        <v>0</v>
      </c>
      <c r="P52" s="365">
        <f t="shared" si="4"/>
        <v>0</v>
      </c>
      <c r="Q52" s="355" t="str">
        <f t="shared" si="5"/>
        <v>…</v>
      </c>
      <c r="R52" s="189">
        <f>+INDEX('2015'!$1:$1048576,MATCH('Analitika - 2016'!$A52,'2015'!$A:$A,0),MATCH('Analitika - 2016'!$R$6,'2015'!$6:$6,0))</f>
        <v>0</v>
      </c>
      <c r="S52" s="226">
        <f t="shared" si="6"/>
        <v>0</v>
      </c>
      <c r="T52" s="230" t="str">
        <f t="shared" si="7"/>
        <v>…</v>
      </c>
    </row>
    <row r="53" spans="1:20" ht="15.75" thickBot="1">
      <c r="A53" s="170">
        <v>4630</v>
      </c>
      <c r="B53" s="443" t="str">
        <f>+VLOOKUP($A53,Master!$D$22:$G$220,4,FALSE)</f>
        <v>Otplata obaveza iz prethodnih godina</v>
      </c>
      <c r="C53" s="444"/>
      <c r="D53" s="444"/>
      <c r="E53" s="444"/>
      <c r="F53" s="444"/>
      <c r="G53" s="352">
        <f>+SUMPRODUCT(('2016'!$G53:$R53)*('2016'!$G$5:$R$5&lt;=Master!$B$3)*($A53='2016'!$A$10:$A$65))</f>
        <v>21298794.149999972</v>
      </c>
      <c r="H53" s="385">
        <f>+SUMPRODUCT(('2016'!$G153:$R153)*('2016'!$G$5:$R$5&lt;=Master!$B$3))</f>
        <v>16406148.070833331</v>
      </c>
      <c r="I53" s="366">
        <f>G53-H53</f>
        <v>4892646.0791666415</v>
      </c>
      <c r="J53" s="357">
        <f t="shared" si="1"/>
        <v>0.29822028047307048</v>
      </c>
      <c r="K53" s="352">
        <f>+SUMPRODUCT(('2015'!$G53:$R53)*('2015'!$G$5:$R$5&lt;=Master!$B$3))</f>
        <v>11866987.469999995</v>
      </c>
      <c r="L53" s="372">
        <f t="shared" si="2"/>
        <v>9431806.6799999774</v>
      </c>
      <c r="M53" s="370">
        <f t="shared" si="3"/>
        <v>0.79479368321941779</v>
      </c>
      <c r="N53" s="353">
        <f>+INDEX('2016'!$1:$1048576,MATCH('Analitika - 2016'!$A53,'2016'!$A:$A,0),MATCH('Analitika - 2016'!$N$6,'2016'!$6:$6,0))</f>
        <v>2066815.69</v>
      </c>
      <c r="O53" s="339">
        <f>+INDEX('2016'!$1:$1048576,MATCH(CONCATENATE('Analitika - 2016'!$A53,"p"),'2016'!$A:$A,0),MATCH('Analitika - 2016'!$O$6,'2016'!$100:$100,0))</f>
        <v>3281229.6141666663</v>
      </c>
      <c r="P53" s="366">
        <f>N53-O53</f>
        <v>-1214413.9241666663</v>
      </c>
      <c r="Q53" s="357">
        <f t="shared" si="5"/>
        <v>-0.37010940012349336</v>
      </c>
      <c r="R53" s="351">
        <f>+INDEX('2015'!$1:$1048576,MATCH('Analitika - 2016'!$A53,'2015'!$A:$A,0),MATCH('Analitika - 2016'!$R$6,'2015'!$6:$6,0))</f>
        <v>2400528.1499999985</v>
      </c>
      <c r="S53" s="226">
        <f>+N53-R53</f>
        <v>-333712.45999999857</v>
      </c>
      <c r="T53" s="230">
        <f>+IF(ISNUMBER(N53/R53-1),N53/R53-1,"…")</f>
        <v>-0.13901626606628159</v>
      </c>
    </row>
    <row r="54" spans="1:20" ht="15.75" thickBot="1">
      <c r="A54" s="170">
        <v>1005</v>
      </c>
      <c r="B54" s="443" t="str">
        <f>+VLOOKUP($A54,Master!$D$22:$G$222,4,FALSE)</f>
        <v>Neto povećanje obaveza</v>
      </c>
      <c r="C54" s="444"/>
      <c r="D54" s="444"/>
      <c r="E54" s="444"/>
      <c r="F54" s="444"/>
      <c r="G54" s="352">
        <f>+SUMPRODUCT(('2016'!$G54:$R54)*('2016'!$G$5:$R$5&lt;=Master!$B$3)*($A54='2016'!$A$10:$A$65))</f>
        <v>0</v>
      </c>
      <c r="H54" s="385">
        <f>0</f>
        <v>0</v>
      </c>
      <c r="I54" s="366">
        <f>G54-H54</f>
        <v>0</v>
      </c>
      <c r="J54" s="357" t="str">
        <f t="shared" si="1"/>
        <v>…</v>
      </c>
      <c r="K54" s="352">
        <f>+SUMPRODUCT(('2015'!$G54:$R54)*('2015'!$G$5:$R$5&lt;=Master!$B$3))</f>
        <v>0</v>
      </c>
      <c r="L54" s="372">
        <f t="shared" si="2"/>
        <v>0</v>
      </c>
      <c r="M54" s="370" t="str">
        <f t="shared" si="3"/>
        <v>…</v>
      </c>
      <c r="N54" s="353">
        <f>+INDEX('2016'!$1:$1048576,MATCH('Analitika - 2016'!$A54,'2016'!$A:$A,0),MATCH('Analitika - 2016'!$N$6,'2016'!$6:$6,0))</f>
        <v>0</v>
      </c>
      <c r="O54" s="339">
        <f>0</f>
        <v>0</v>
      </c>
      <c r="P54" s="366">
        <f>N54-O54</f>
        <v>0</v>
      </c>
      <c r="Q54" s="357" t="str">
        <f t="shared" si="5"/>
        <v>…</v>
      </c>
      <c r="R54" s="351">
        <f>+INDEX('2015'!$1:$1048576,MATCH('Analitika - 2016'!$A54,'2015'!$A:$A,0),MATCH('Analitika - 2016'!$R$6,'2015'!$6:$6,0))</f>
        <v>0</v>
      </c>
      <c r="S54" s="226">
        <f>+N54-R54</f>
        <v>0</v>
      </c>
      <c r="T54" s="230" t="str">
        <f>+IF(ISNUMBER(N54/R54-1),N54/R54-1,"…")</f>
        <v>…</v>
      </c>
    </row>
    <row r="55" spans="1:20" ht="15.75" thickBot="1">
      <c r="A55" s="170">
        <v>1000</v>
      </c>
      <c r="B55" s="445" t="str">
        <f>+VLOOKUP($A55,Master!$D$22:$G$220,4,FALSE)</f>
        <v>Suficit / deficit</v>
      </c>
      <c r="C55" s="446"/>
      <c r="D55" s="446"/>
      <c r="E55" s="446"/>
      <c r="F55" s="446"/>
      <c r="G55" s="362">
        <f>+SUMPRODUCT(('2016'!$G55:$R55)*('2016'!$G$5:$R$5&lt;=Master!$B$3)*($A55='2016'!$A$10:$A$65))</f>
        <v>-112784696.87000002</v>
      </c>
      <c r="H55" s="177">
        <f>+SUMPRODUCT(('2016'!$G148:$R148)*('2016'!$G$5:$R$5&lt;=Master!$B$3))</f>
        <v>-220736402.45888981</v>
      </c>
      <c r="I55" s="178">
        <f>+G55-H55</f>
        <v>107951705.58888979</v>
      </c>
      <c r="J55" s="361">
        <f t="shared" si="1"/>
        <v>-0.48905257305257943</v>
      </c>
      <c r="K55" s="358">
        <f>+SUMPRODUCT(('2015'!$G55:$R55)*('2015'!$G$5:$R$5&lt;=Master!$B$3))</f>
        <v>-171345408.84000015</v>
      </c>
      <c r="L55" s="373">
        <f t="shared" si="2"/>
        <v>58560711.970000133</v>
      </c>
      <c r="M55" s="371">
        <f t="shared" si="3"/>
        <v>-0.34176995092225249</v>
      </c>
      <c r="N55" s="363">
        <f>+INDEX('2016'!$1:$1048576,MATCH('Analitika - 2016'!$A55,'2016'!$A:$A,0),MATCH('Analitika - 2016'!$N$6,'2016'!$6:$6,0))</f>
        <v>-25147608.159999996</v>
      </c>
      <c r="O55" s="340">
        <f>+INDEX('2016'!$1:$1048576,MATCH(CONCATENATE('Analitika - 2016'!$A55,"p"),'2016'!$A:$A,0),MATCH('Analitika - 2016'!$O$6,'2016'!$100:$100,0))</f>
        <v>-35194375.490368217</v>
      </c>
      <c r="P55" s="178">
        <f>N55+O55</f>
        <v>-60341983.650368214</v>
      </c>
      <c r="Q55" s="361">
        <f t="shared" si="5"/>
        <v>-0.28546514010790613</v>
      </c>
      <c r="R55" s="358">
        <f>+INDEX('2015'!$1:$1048576,MATCH('Analitika - 2016'!$A55,'2015'!$A:$A,0),MATCH('Analitika - 2016'!$R$6,'2015'!$6:$6,0))</f>
        <v>-13409233.900000006</v>
      </c>
      <c r="S55" s="178">
        <f t="shared" si="6"/>
        <v>-11738374.25999999</v>
      </c>
      <c r="T55" s="182">
        <f t="shared" si="7"/>
        <v>0.87539484712843918</v>
      </c>
    </row>
    <row r="56" spans="1:20" ht="15.75" thickBot="1">
      <c r="A56" s="170">
        <v>1001</v>
      </c>
      <c r="B56" s="437" t="str">
        <f>+VLOOKUP($A56,Master!$D$22:$G$220,4,FALSE)</f>
        <v>Primarni bilans</v>
      </c>
      <c r="C56" s="438"/>
      <c r="D56" s="438"/>
      <c r="E56" s="438"/>
      <c r="F56" s="438"/>
      <c r="G56" s="231">
        <f>+SUMPRODUCT(('2016'!$G56:$R56)*('2016'!$G$5:$R$5&lt;=Master!$B$3)*($A56='2016'!$A$10:$A$65))</f>
        <v>-52019652.130000025</v>
      </c>
      <c r="H56" s="348">
        <f>+SUMPRODUCT(('2016'!$G149:$R149)*('2016'!$G$5:$R$5&lt;=Master!$B$3))</f>
        <v>-188866254.04222319</v>
      </c>
      <c r="I56" s="232">
        <f t="shared" si="0"/>
        <v>136846601.91222316</v>
      </c>
      <c r="J56" s="233">
        <f t="shared" si="1"/>
        <v>-0.72456883632387581</v>
      </c>
      <c r="K56" s="231">
        <f>+SUMPRODUCT(('2015'!$G56:$R56)*('2015'!$G$5:$R$5&lt;=Master!$B$3))</f>
        <v>-122231548.78000017</v>
      </c>
      <c r="L56" s="232">
        <f t="shared" si="2"/>
        <v>70211896.65000014</v>
      </c>
      <c r="M56" s="234">
        <f t="shared" si="3"/>
        <v>-0.57441713985291809</v>
      </c>
      <c r="N56" s="235">
        <f>+INDEX('2016'!$1:$1048576,MATCH('Analitika - 2016'!$A56,'2016'!$A:$A,0),MATCH('Analitika - 2016'!$N$6,'2016'!$6:$6,0))</f>
        <v>-9102944.6099999957</v>
      </c>
      <c r="O56" s="231">
        <f>+INDEX('2016'!$1:$1048576,MATCH(CONCATENATE('Analitika - 2016'!$A56,"p"),'2016'!$A:$A,0),MATCH('Analitika - 2016'!$O$6,'2016'!$100:$100,0))</f>
        <v>-28820345.807034884</v>
      </c>
      <c r="P56" s="232">
        <f t="shared" si="4"/>
        <v>19717401.197034888</v>
      </c>
      <c r="Q56" s="233">
        <f t="shared" si="5"/>
        <v>-0.68414866806428054</v>
      </c>
      <c r="R56" s="231">
        <f>+INDEX('2015'!$1:$1048576,MATCH('Analitika - 2016'!$A56,'2015'!$A:$A,0),MATCH('Analitika - 2016'!$R$6,'2015'!$6:$6,0))</f>
        <v>2566960.4499999937</v>
      </c>
      <c r="S56" s="232">
        <f t="shared" si="6"/>
        <v>-11669905.059999989</v>
      </c>
      <c r="T56" s="236">
        <f t="shared" si="7"/>
        <v>-4.546195894837421</v>
      </c>
    </row>
    <row r="57" spans="1:20">
      <c r="A57" s="170">
        <v>46</v>
      </c>
      <c r="B57" s="435" t="str">
        <f>+VLOOKUP($A57,Master!$D$22:$G$220,4,FALSE)</f>
        <v>Otplata dugova</v>
      </c>
      <c r="C57" s="436"/>
      <c r="D57" s="436"/>
      <c r="E57" s="436"/>
      <c r="F57" s="436"/>
      <c r="G57" s="219">
        <f>+SUMPRODUCT(('2016'!$G57:$R57)*('2016'!$G$5:$R$5&lt;=Master!$B$3)*($A57='2016'!$A$10:$A$65))</f>
        <v>228212948.09999999</v>
      </c>
      <c r="H57" s="347">
        <f>+SUMPRODUCT(('2016'!$G150:$R150)*('2016'!$G$5:$R$5&lt;=Master!$B$3))</f>
        <v>163843076.46250001</v>
      </c>
      <c r="I57" s="220">
        <f t="shared" si="0"/>
        <v>64369871.637499988</v>
      </c>
      <c r="J57" s="221">
        <f t="shared" si="1"/>
        <v>0.39287514020913061</v>
      </c>
      <c r="K57" s="219">
        <f>+SUMPRODUCT(('2015'!$G57:$R57)*('2015'!$G$5:$R$5&lt;=Master!$B$3))</f>
        <v>178104037.12</v>
      </c>
      <c r="L57" s="220">
        <f t="shared" si="2"/>
        <v>50108910.979999989</v>
      </c>
      <c r="M57" s="222">
        <f t="shared" si="3"/>
        <v>0.28134629506594755</v>
      </c>
      <c r="N57" s="223">
        <f>+INDEX('2016'!$1:$1048576,MATCH('Analitika - 2016'!$A57,'2016'!$A:$A,0),MATCH('Analitika - 2016'!$N$6,'2016'!$6:$6,0))</f>
        <v>5016094.05</v>
      </c>
      <c r="O57" s="219">
        <f>+INDEX('2016'!$1:$1048576,MATCH(CONCATENATE('Analitika - 2016'!$A57,"p"),'2016'!$A:$A,0),MATCH('Analitika - 2016'!$O$6,'2016'!$100:$100,0))</f>
        <v>32768615.2925</v>
      </c>
      <c r="P57" s="220">
        <f t="shared" si="4"/>
        <v>-27752521.2425</v>
      </c>
      <c r="Q57" s="221">
        <f t="shared" si="5"/>
        <v>-0.84692383229424806</v>
      </c>
      <c r="R57" s="219">
        <f>+INDEX('2015'!$1:$1048576,MATCH('Analitika - 2016'!$A57,'2015'!$A:$A,0),MATCH('Analitika - 2016'!$R$6,'2015'!$6:$6,0))</f>
        <v>5165036.2</v>
      </c>
      <c r="S57" s="220">
        <f t="shared" si="6"/>
        <v>-148942.15000000037</v>
      </c>
      <c r="T57" s="224">
        <f t="shared" si="7"/>
        <v>-2.8836612994116217E-2</v>
      </c>
    </row>
    <row r="58" spans="1:20">
      <c r="A58" s="170">
        <v>4611</v>
      </c>
      <c r="B58" s="447" t="str">
        <f>+VLOOKUP($A58,Master!$D$22:$G$220,4,FALSE)</f>
        <v>Otplata hartija od vrijednosti i kredita rezidentima</v>
      </c>
      <c r="C58" s="448"/>
      <c r="D58" s="448"/>
      <c r="E58" s="448"/>
      <c r="F58" s="448"/>
      <c r="G58" s="237">
        <f>+SUMPRODUCT(('2016'!$G58:$R58)*('2016'!$G$5:$R$5&lt;=Master!$B$3)*($A58='2016'!$A$10:$A$65))</f>
        <v>13421593.42</v>
      </c>
      <c r="H58" s="383">
        <f>+SUMPRODUCT(('2016'!$G151:$R151)*('2016'!$G$5:$R$5&lt;=Master!$B$3))</f>
        <v>18614659.433333334</v>
      </c>
      <c r="I58" s="238">
        <f t="shared" si="0"/>
        <v>-5193066.0133333337</v>
      </c>
      <c r="J58" s="239">
        <f t="shared" si="1"/>
        <v>-0.27897722394179791</v>
      </c>
      <c r="K58" s="237">
        <f>+SUMPRODUCT(('2015'!$G58:$R58)*('2015'!$G$5:$R$5&lt;=Master!$B$3))</f>
        <v>108106736.09</v>
      </c>
      <c r="L58" s="238">
        <f t="shared" si="2"/>
        <v>-94685142.670000002</v>
      </c>
      <c r="M58" s="240">
        <f t="shared" si="3"/>
        <v>-0.87584868523986903</v>
      </c>
      <c r="N58" s="241">
        <f>+INDEX('2016'!$1:$1048576,MATCH('Analitika - 2016'!$A58,'2016'!$A:$A,0),MATCH('Analitika - 2016'!$N$6,'2016'!$6:$6,0))</f>
        <v>104634.18</v>
      </c>
      <c r="O58" s="237">
        <f>+INDEX('2016'!$1:$1048576,MATCH(CONCATENATE('Analitika - 2016'!$A58,"p"),'2016'!$A:$A,0),MATCH('Analitika - 2016'!$O$6,'2016'!$100:$100,0))</f>
        <v>3722931.8866666667</v>
      </c>
      <c r="P58" s="238">
        <f t="shared" si="4"/>
        <v>-3618297.7066666665</v>
      </c>
      <c r="Q58" s="239">
        <f t="shared" si="5"/>
        <v>-0.97189468322674999</v>
      </c>
      <c r="R58" s="237">
        <f>+INDEX('2015'!$1:$1048576,MATCH('Analitika - 2016'!$A58,'2015'!$A:$A,0),MATCH('Analitika - 2016'!$R$6,'2015'!$6:$6,0))</f>
        <v>97613.569999999992</v>
      </c>
      <c r="S58" s="238">
        <f t="shared" si="6"/>
        <v>7020.6100000000006</v>
      </c>
      <c r="T58" s="242">
        <f t="shared" si="7"/>
        <v>7.1922479630649683E-2</v>
      </c>
    </row>
    <row r="59" spans="1:20" ht="15.75" thickBot="1">
      <c r="A59" s="170">
        <v>4612</v>
      </c>
      <c r="B59" s="441" t="str">
        <f>+VLOOKUP($A59,Master!$D$22:$G$220,4,FALSE)</f>
        <v>Otplata hartija od vrijednosti i kredita nerezidentima</v>
      </c>
      <c r="C59" s="442"/>
      <c r="D59" s="442"/>
      <c r="E59" s="442"/>
      <c r="F59" s="442"/>
      <c r="G59" s="237">
        <f>+SUMPRODUCT(('2016'!$G59:$R59)*('2016'!$G$5:$R$5&lt;=Master!$B$3)*($A59='2016'!$A$10:$A$65))</f>
        <v>214791354.67999998</v>
      </c>
      <c r="H59" s="384">
        <f>+SUMPRODUCT(('2016'!$G152:$R152)*('2016'!$G$5:$R$5&lt;=Master!$B$3))</f>
        <v>128822268.95833334</v>
      </c>
      <c r="I59" s="238">
        <f t="shared" si="0"/>
        <v>85969085.721666634</v>
      </c>
      <c r="J59" s="239">
        <f t="shared" si="1"/>
        <v>0.66734646437156542</v>
      </c>
      <c r="K59" s="237">
        <f>+SUMPRODUCT(('2015'!$G59:$R59)*('2015'!$G$5:$R$5&lt;=Master!$B$3))</f>
        <v>69997301.030000001</v>
      </c>
      <c r="L59" s="238">
        <f t="shared" si="2"/>
        <v>144794053.64999998</v>
      </c>
      <c r="M59" s="240">
        <f t="shared" si="3"/>
        <v>2.0685662378316985</v>
      </c>
      <c r="N59" s="241">
        <f>+INDEX('2016'!$1:$1048576,MATCH('Analitika - 2016'!$A59,'2016'!$A:$A,0),MATCH('Analitika - 2016'!$N$6,'2016'!$6:$6,0))</f>
        <v>4911459.87</v>
      </c>
      <c r="O59" s="237">
        <f>+INDEX('2016'!$1:$1048576,MATCH(CONCATENATE('Analitika - 2016'!$A59,"p"),'2016'!$A:$A,0),MATCH('Analitika - 2016'!$O$6,'2016'!$100:$100,0))</f>
        <v>25764453.791666668</v>
      </c>
      <c r="P59" s="238">
        <f t="shared" si="4"/>
        <v>-20852993.921666667</v>
      </c>
      <c r="Q59" s="239">
        <f t="shared" si="5"/>
        <v>-0.80937069694104757</v>
      </c>
      <c r="R59" s="237">
        <f>+INDEX('2015'!$1:$1048576,MATCH('Analitika - 2016'!$A59,'2015'!$A:$A,0),MATCH('Analitika - 2016'!$R$6,'2015'!$6:$6,0))</f>
        <v>5067422.63</v>
      </c>
      <c r="S59" s="238">
        <f t="shared" si="6"/>
        <v>-155962.75999999978</v>
      </c>
      <c r="T59" s="242">
        <f t="shared" si="7"/>
        <v>-3.0777531575257533E-2</v>
      </c>
    </row>
    <row r="60" spans="1:20" ht="15.75" thickBot="1">
      <c r="A60" s="170">
        <v>1002</v>
      </c>
      <c r="B60" s="449" t="str">
        <f>+VLOOKUP($A60,Master!$D$22:$G$220,4,FALSE)</f>
        <v>Nedostajuća sredstva</v>
      </c>
      <c r="C60" s="450"/>
      <c r="D60" s="450"/>
      <c r="E60" s="450"/>
      <c r="F60" s="450"/>
      <c r="G60" s="243">
        <f>+SUMPRODUCT(('2016'!$G60:$R60)*('2016'!$G$5:$R$5&lt;=Master!$B$3)*($A60='2016'!$A$10:$A$65))</f>
        <v>-340997644.96999997</v>
      </c>
      <c r="H60" s="243">
        <f>+SUMPRODUCT(('2016'!$G154:$R154)*('2016'!$G$5:$R$5&lt;=Master!$B$3))</f>
        <v>-384579478.92138988</v>
      </c>
      <c r="I60" s="244">
        <f t="shared" si="0"/>
        <v>43581833.951389909</v>
      </c>
      <c r="J60" s="245">
        <f t="shared" si="1"/>
        <v>-0.11332334755255691</v>
      </c>
      <c r="K60" s="243">
        <f>+SUMPRODUCT(('2015'!$G60:$R60)*('2015'!$G$5:$R$5&lt;=Master!$B$3))</f>
        <v>-349449445.96000016</v>
      </c>
      <c r="L60" s="244">
        <f t="shared" si="2"/>
        <v>8451800.9900001884</v>
      </c>
      <c r="M60" s="246">
        <f t="shared" si="3"/>
        <v>-2.4186047760875962E-2</v>
      </c>
      <c r="N60" s="247">
        <f>+INDEX('2016'!$1:$1048576,MATCH('Analitika - 2016'!$A60,'2016'!$A:$A,0),MATCH('Analitika - 2016'!$N$6,'2016'!$6:$6,0))</f>
        <v>-30163702.209999997</v>
      </c>
      <c r="O60" s="243">
        <f>+INDEX('2016'!$1:$1048576,MATCH(CONCATENATE('Analitika - 2016'!$A60,"p"),'2016'!$A:$A,0),MATCH('Analitika - 2016'!$O$6,'2016'!$100:$100,0))</f>
        <v>-67962990.782868221</v>
      </c>
      <c r="P60" s="244">
        <f t="shared" si="4"/>
        <v>37799288.572868228</v>
      </c>
      <c r="Q60" s="245">
        <f t="shared" si="5"/>
        <v>-0.55617459057432306</v>
      </c>
      <c r="R60" s="243">
        <f>+INDEX('2015'!$1:$1048576,MATCH('Analitika - 2016'!$A60,'2015'!$A:$A,0),MATCH('Analitika - 2016'!$R$6,'2015'!$6:$6,0))</f>
        <v>-18574270.100000005</v>
      </c>
      <c r="S60" s="244">
        <f t="shared" si="6"/>
        <v>-11589432.109999992</v>
      </c>
      <c r="T60" s="248">
        <f t="shared" si="7"/>
        <v>0.62395087654076864</v>
      </c>
    </row>
    <row r="61" spans="1:20" ht="15.75" thickBot="1">
      <c r="A61" s="170">
        <v>1003</v>
      </c>
      <c r="B61" s="429" t="str">
        <f>+VLOOKUP($A61,Master!$D$22:$G$220,4,FALSE)</f>
        <v>Finansiranje</v>
      </c>
      <c r="C61" s="430"/>
      <c r="D61" s="430"/>
      <c r="E61" s="430"/>
      <c r="F61" s="430"/>
      <c r="G61" s="177">
        <f>+SUMPRODUCT(('2016'!$G61:$R61)*('2016'!$G$5:$R$5&lt;=Master!$B$3)*($A61='2016'!$A$10:$A$65))</f>
        <v>340997644.96999997</v>
      </c>
      <c r="H61" s="177">
        <f>+SUMPRODUCT(('2016'!$G155:$R155)*('2016'!$G$5:$R$5&lt;=Master!$B$3))</f>
        <v>384579478.92138988</v>
      </c>
      <c r="I61" s="178">
        <f t="shared" si="0"/>
        <v>-43581833.951389909</v>
      </c>
      <c r="J61" s="179">
        <f t="shared" si="1"/>
        <v>-0.11332334755255691</v>
      </c>
      <c r="K61" s="177">
        <f>+SUMPRODUCT(('2015'!$G61:$R61)*('2015'!$G$5:$R$5&lt;=Master!$B$3))</f>
        <v>349449445.96000016</v>
      </c>
      <c r="L61" s="178">
        <f t="shared" si="2"/>
        <v>-8451800.9900001884</v>
      </c>
      <c r="M61" s="180">
        <f t="shared" si="3"/>
        <v>-2.4186047760875962E-2</v>
      </c>
      <c r="N61" s="181">
        <f>+INDEX('2016'!$1:$1048576,MATCH('Analitika - 2016'!$A61,'2016'!$A:$A,0),MATCH('Analitika - 2016'!$N$6,'2016'!$6:$6,0))</f>
        <v>30163702.209999997</v>
      </c>
      <c r="O61" s="177">
        <f>+INDEX('2016'!$1:$1048576,MATCH(CONCATENATE('Analitika - 2016'!$A61,"p"),'2016'!$A:$A,0),MATCH('Analitika - 2016'!$O$6,'2016'!$100:$100,0))</f>
        <v>67962990.782868221</v>
      </c>
      <c r="P61" s="178">
        <f t="shared" si="4"/>
        <v>-37799288.572868228</v>
      </c>
      <c r="Q61" s="179">
        <f t="shared" si="5"/>
        <v>-0.55617459057432306</v>
      </c>
      <c r="R61" s="177">
        <f>+INDEX('2015'!$1:$1048576,MATCH('Analitika - 2016'!$A61,'2015'!$A:$A,0),MATCH('Analitika - 2016'!$R$6,'2015'!$6:$6,0))</f>
        <v>18574270.100000005</v>
      </c>
      <c r="S61" s="178">
        <f t="shared" si="6"/>
        <v>11589432.109999992</v>
      </c>
      <c r="T61" s="182">
        <f t="shared" si="7"/>
        <v>0.62395087654076864</v>
      </c>
    </row>
    <row r="62" spans="1:20">
      <c r="A62" s="170">
        <v>7511</v>
      </c>
      <c r="B62" s="447" t="str">
        <f>+VLOOKUP($A62,Master!$D$22:$G$220,4,FALSE)</f>
        <v>Pozajmice i krediti od domaćih izvora</v>
      </c>
      <c r="C62" s="448"/>
      <c r="D62" s="448"/>
      <c r="E62" s="448"/>
      <c r="F62" s="448"/>
      <c r="G62" s="237">
        <f>+SUMPRODUCT(('2016'!$G62:$R62)*('2016'!$G$5:$R$5&lt;=Master!$B$3)*($A62='2016'!$A$10:$A$65))</f>
        <v>17940000</v>
      </c>
      <c r="H62" s="386">
        <f>+SUMPRODUCT(('2016'!$G156:$R156)*('2016'!$G$5:$R$5&lt;=Master!$B$3))</f>
        <v>4166666.666666667</v>
      </c>
      <c r="I62" s="238">
        <f t="shared" si="0"/>
        <v>13773333.333333332</v>
      </c>
      <c r="J62" s="239">
        <f t="shared" si="1"/>
        <v>3.3056000000000001</v>
      </c>
      <c r="K62" s="237">
        <f>+SUMPRODUCT(('2015'!$G62:$R62)*('2015'!$G$5:$R$5&lt;=Master!$B$3))</f>
        <v>97533903.140000001</v>
      </c>
      <c r="L62" s="238">
        <f t="shared" si="2"/>
        <v>-79593903.140000001</v>
      </c>
      <c r="M62" s="240">
        <f t="shared" si="3"/>
        <v>-0.81606395907022244</v>
      </c>
      <c r="N62" s="241">
        <f>+INDEX('2016'!$1:$1048576,MATCH('Analitika - 2016'!$A62,'2016'!$A:$A,0),MATCH('Analitika - 2016'!$N$6,'2016'!$6:$6,0))</f>
        <v>0</v>
      </c>
      <c r="O62" s="237">
        <f>+INDEX('2016'!$1:$1048576,MATCH(CONCATENATE('Analitika - 2016'!$A62,"p"),'2016'!$A:$A,0),MATCH('Analitika - 2016'!$O$6,'2016'!$100:$100,0))</f>
        <v>833333.33333333337</v>
      </c>
      <c r="P62" s="238">
        <f t="shared" si="4"/>
        <v>-833333.33333333337</v>
      </c>
      <c r="Q62" s="239">
        <f t="shared" si="5"/>
        <v>-1</v>
      </c>
      <c r="R62" s="237">
        <f>+INDEX('2015'!$1:$1048576,MATCH('Analitika - 2016'!$A62,'2015'!$A:$A,0),MATCH('Analitika - 2016'!$R$6,'2015'!$6:$6,0))</f>
        <v>0</v>
      </c>
      <c r="S62" s="238">
        <f t="shared" si="6"/>
        <v>0</v>
      </c>
      <c r="T62" s="242" t="str">
        <f t="shared" si="7"/>
        <v>…</v>
      </c>
    </row>
    <row r="63" spans="1:20">
      <c r="A63" s="170">
        <v>7512</v>
      </c>
      <c r="B63" s="441" t="str">
        <f>+VLOOKUP($A63,Master!$D$22:$G$220,4,FALSE)</f>
        <v>Pozajmice i krediti od inostranih izvora</v>
      </c>
      <c r="C63" s="442"/>
      <c r="D63" s="442"/>
      <c r="E63" s="442"/>
      <c r="F63" s="442"/>
      <c r="G63" s="237">
        <f>+SUMPRODUCT(('2016'!$G63:$R63)*('2016'!$G$5:$R$5&lt;=Master!$B$3)*($A63='2016'!$A$10:$A$65))</f>
        <v>304529742.76000005</v>
      </c>
      <c r="H63" s="384">
        <f>+SUMPRODUCT(('2016'!$G157:$R157)*('2016'!$G$5:$R$5&lt;=Master!$B$3))</f>
        <v>273812113.77356666</v>
      </c>
      <c r="I63" s="238">
        <f t="shared" si="0"/>
        <v>30717628.986433387</v>
      </c>
      <c r="J63" s="239">
        <f t="shared" si="1"/>
        <v>0.11218506209639734</v>
      </c>
      <c r="K63" s="237">
        <f>+SUMPRODUCT(('2015'!$G63:$R63)*('2015'!$G$5:$R$5&lt;=Master!$B$3))</f>
        <v>573035824.46999991</v>
      </c>
      <c r="L63" s="238">
        <f t="shared" si="2"/>
        <v>-268506081.70999986</v>
      </c>
      <c r="M63" s="240">
        <f t="shared" si="3"/>
        <v>-0.46856770596906538</v>
      </c>
      <c r="N63" s="241">
        <f>+INDEX('2016'!$1:$1048576,MATCH('Analitika - 2016'!$A63,'2016'!$A:$A,0),MATCH('Analitika - 2016'!$N$6,'2016'!$6:$6,0))</f>
        <v>547929.06000000006</v>
      </c>
      <c r="O63" s="237">
        <f>+INDEX('2016'!$1:$1048576,MATCH(CONCATENATE('Analitika - 2016'!$A63,"p"),'2016'!$A:$A,0),MATCH('Analitika - 2016'!$O$6,'2016'!$100:$100,0))</f>
        <v>54762422.754713334</v>
      </c>
      <c r="P63" s="238">
        <f t="shared" si="4"/>
        <v>-54214493.694713332</v>
      </c>
      <c r="Q63" s="239">
        <f t="shared" si="5"/>
        <v>-0.98999443354699201</v>
      </c>
      <c r="R63" s="237">
        <f>+INDEX('2015'!$1:$1048576,MATCH('Analitika - 2016'!$A63,'2015'!$A:$A,0),MATCH('Analitika - 2016'!$R$6,'2015'!$6:$6,0))</f>
        <v>844590.42999999993</v>
      </c>
      <c r="S63" s="238">
        <f t="shared" si="6"/>
        <v>-296661.36999999988</v>
      </c>
      <c r="T63" s="242">
        <f t="shared" si="7"/>
        <v>-0.35124879404565346</v>
      </c>
    </row>
    <row r="64" spans="1:20">
      <c r="A64" s="170">
        <v>72</v>
      </c>
      <c r="B64" s="441" t="str">
        <f>+VLOOKUP($A64,Master!$D$22:$G$220,4,FALSE)</f>
        <v>Primici od prodaje imovine</v>
      </c>
      <c r="C64" s="442"/>
      <c r="D64" s="442"/>
      <c r="E64" s="442"/>
      <c r="F64" s="442"/>
      <c r="G64" s="237">
        <f>+SUMPRODUCT(('2016'!$G64:$R64)*('2016'!$G$5:$R$5&lt;=Master!$B$3)*($A64='2016'!$A$10:$A$65))</f>
        <v>964054.9</v>
      </c>
      <c r="H64" s="384">
        <f>+SUMPRODUCT(('2016'!$G158:$R158)*('2016'!$G$5:$R$5&lt;=Master!$B$3))</f>
        <v>0</v>
      </c>
      <c r="I64" s="238">
        <f t="shared" si="0"/>
        <v>964054.9</v>
      </c>
      <c r="J64" s="239" t="str">
        <f t="shared" si="1"/>
        <v>…</v>
      </c>
      <c r="K64" s="237">
        <f>+SUMPRODUCT(('2015'!$G64:$R64)*('2015'!$G$5:$R$5&lt;=Master!$B$3))</f>
        <v>3876000.6300000004</v>
      </c>
      <c r="L64" s="238">
        <f t="shared" si="2"/>
        <v>-2911945.7300000004</v>
      </c>
      <c r="M64" s="240">
        <f t="shared" si="3"/>
        <v>-0.75127586602069263</v>
      </c>
      <c r="N64" s="241">
        <f>+INDEX('2016'!$1:$1048576,MATCH('Analitika - 2016'!$A64,'2016'!$A:$A,0),MATCH('Analitika - 2016'!$N$6,'2016'!$6:$6,0))</f>
        <v>103090.11</v>
      </c>
      <c r="O64" s="237">
        <f>+INDEX('2016'!$1:$1048576,MATCH(CONCATENATE('Analitika - 2016'!$A64,"p"),'2016'!$A:$A,0),MATCH('Analitika - 2016'!$O$6,'2016'!$100:$100,0))</f>
        <v>0</v>
      </c>
      <c r="P64" s="238">
        <f t="shared" si="4"/>
        <v>103090.11</v>
      </c>
      <c r="Q64" s="239" t="str">
        <f t="shared" si="5"/>
        <v>…</v>
      </c>
      <c r="R64" s="237">
        <f>+INDEX('2015'!$1:$1048576,MATCH('Analitika - 2016'!$A64,'2015'!$A:$A,0),MATCH('Analitika - 2016'!$R$6,'2015'!$6:$6,0))</f>
        <v>2673826.0900000003</v>
      </c>
      <c r="S64" s="238">
        <f t="shared" si="6"/>
        <v>-2570735.9800000004</v>
      </c>
      <c r="T64" s="242">
        <f t="shared" si="7"/>
        <v>-0.96144472133563486</v>
      </c>
    </row>
    <row r="65" spans="1:20" ht="15.7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+SUMPRODUCT(('2016'!$G65:$R65)*('2016'!$G$5:$R$5&lt;=Master!$B$3)*($A65='2016'!$A$10:$A$65))</f>
        <v>17563847.309999976</v>
      </c>
      <c r="H65" s="387">
        <f>+SUMPRODUCT(('2016'!$G159:$R159)*('2016'!$G$5:$R$5&lt;=Master!$B$3))</f>
        <v>106600698.48115651</v>
      </c>
      <c r="I65" s="252">
        <f t="shared" si="0"/>
        <v>-89036851.171156541</v>
      </c>
      <c r="J65" s="253" t="str">
        <f>+IF(ISNUMBER(G64/H64-1),G64/H64-1,"…")</f>
        <v>…</v>
      </c>
      <c r="K65" s="251">
        <f>+SUMPRODUCT(('2015'!$G65:$R65)*('2015'!$G$5:$R$5&lt;=Master!$B$3))</f>
        <v>-324996282.27999973</v>
      </c>
      <c r="L65" s="252">
        <f t="shared" si="2"/>
        <v>342560129.58999974</v>
      </c>
      <c r="M65" s="254">
        <f t="shared" si="3"/>
        <v>-1.0540432253156296</v>
      </c>
      <c r="N65" s="255">
        <f>+INDEX('2016'!$1:$1048576,MATCH('Analitika - 2016'!$A65,'2016'!$A:$A,0),MATCH('Analitika - 2016'!$N$6,'2016'!$6:$6,0))</f>
        <v>29512683.039999995</v>
      </c>
      <c r="O65" s="251">
        <f>+INDEX('2016'!$1:$1048576,MATCH(CONCATENATE('Analitika - 2016'!$A65,"p"),'2016'!$A:$A,0),MATCH('Analitika - 2016'!$O$6,'2016'!$100:$100,0))</f>
        <v>12367234.694821551</v>
      </c>
      <c r="P65" s="252">
        <f t="shared" si="4"/>
        <v>17145448.345178444</v>
      </c>
      <c r="Q65" s="253">
        <f t="shared" si="5"/>
        <v>1.3863607158969531</v>
      </c>
      <c r="R65" s="251">
        <f>+INDEX('2015'!$1:$1048576,MATCH('Analitika - 2016'!$A65,'2015'!$A:$A,0),MATCH('Analitika - 2016'!$R$6,'2015'!$6:$6,0))</f>
        <v>15055853.580000006</v>
      </c>
      <c r="S65" s="252">
        <f t="shared" si="6"/>
        <v>14456829.45999999</v>
      </c>
      <c r="T65" s="256">
        <f t="shared" si="7"/>
        <v>0.96021320765262019</v>
      </c>
    </row>
  </sheetData>
  <mergeCells count="62">
    <mergeCell ref="B63:F63"/>
    <mergeCell ref="B64:F64"/>
    <mergeCell ref="B57:F57"/>
    <mergeCell ref="B58:F58"/>
    <mergeCell ref="B59:F59"/>
    <mergeCell ref="B60:F60"/>
    <mergeCell ref="B61:F61"/>
    <mergeCell ref="B62:F62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2016-05</v>
      </c>
      <c r="O6" s="169" t="str">
        <f>+CONCATENATE(N6,"p")</f>
        <v>2016-05p</v>
      </c>
      <c r="P6" s="153"/>
      <c r="Q6" s="153"/>
      <c r="R6" s="169" t="str">
        <f>+IF(Master!B3-10&gt;=0,CONCATENATE(Master!B4-1,"-",Master!B3),CONCATENATE(Master!B4-1,"-0",Master!B3))</f>
        <v>2015-05</v>
      </c>
      <c r="S6" s="153"/>
      <c r="T6" s="153"/>
    </row>
    <row r="7" spans="1:20">
      <c r="A7" s="170"/>
      <c r="B7" s="401" t="s">
        <v>710</v>
      </c>
      <c r="C7" s="402"/>
      <c r="D7" s="402"/>
      <c r="E7" s="402"/>
      <c r="F7" s="402"/>
      <c r="G7" s="409" t="s">
        <v>708</v>
      </c>
      <c r="H7" s="410"/>
      <c r="I7" s="410"/>
      <c r="J7" s="410"/>
      <c r="K7" s="410"/>
      <c r="L7" s="410"/>
      <c r="M7" s="411"/>
      <c r="N7" s="412" t="str">
        <f>+Master!G237</f>
        <v>Decembar</v>
      </c>
      <c r="O7" s="410"/>
      <c r="P7" s="410"/>
      <c r="Q7" s="410"/>
      <c r="R7" s="410"/>
      <c r="S7" s="410"/>
      <c r="T7" s="413"/>
    </row>
    <row r="8" spans="1:20">
      <c r="A8" s="170"/>
      <c r="B8" s="403"/>
      <c r="C8" s="404"/>
      <c r="D8" s="404"/>
      <c r="E8" s="404"/>
      <c r="F8" s="405"/>
      <c r="G8" s="171" t="str">
        <f>+Master!G18</f>
        <v>Ostvarenje</v>
      </c>
      <c r="H8" s="171" t="str">
        <f>+Master!G17</f>
        <v>Plan</v>
      </c>
      <c r="I8" s="414" t="str">
        <f>+Master!G255</f>
        <v>Odstupanje</v>
      </c>
      <c r="J8" s="414"/>
      <c r="K8" s="171" t="str">
        <f>+CONCATENATE(Master!G240," ",Master!B4-1)</f>
        <v>Jan - Maj 2015</v>
      </c>
      <c r="L8" s="414" t="str">
        <f>+I8</f>
        <v>Odstupanje</v>
      </c>
      <c r="M8" s="415"/>
      <c r="N8" s="172" t="str">
        <f>+G8</f>
        <v>Ostvarenje</v>
      </c>
      <c r="O8" s="171" t="str">
        <f>+H8</f>
        <v>Plan</v>
      </c>
      <c r="P8" s="414" t="str">
        <f>+I8</f>
        <v>Odstupanje</v>
      </c>
      <c r="Q8" s="414"/>
      <c r="R8" s="171" t="str">
        <f>+CONCATENATE(Master!G239," ",Master!B4-1)</f>
        <v>Maj 2015</v>
      </c>
      <c r="S8" s="414" t="str">
        <f>+P8</f>
        <v>Odstupanje</v>
      </c>
      <c r="T8" s="416"/>
    </row>
    <row r="9" spans="1:20" ht="15.75" thickBot="1">
      <c r="A9" s="170"/>
      <c r="B9" s="406"/>
      <c r="C9" s="407"/>
      <c r="D9" s="407"/>
      <c r="E9" s="407"/>
      <c r="F9" s="408"/>
      <c r="G9" s="163" t="s">
        <v>429</v>
      </c>
      <c r="H9" s="163" t="s">
        <v>429</v>
      </c>
      <c r="I9" s="163" t="s">
        <v>429</v>
      </c>
      <c r="J9" s="163" t="s">
        <v>695</v>
      </c>
      <c r="K9" s="163" t="s">
        <v>429</v>
      </c>
      <c r="L9" s="163" t="s">
        <v>429</v>
      </c>
      <c r="M9" s="173" t="s">
        <v>695</v>
      </c>
      <c r="N9" s="174" t="s">
        <v>429</v>
      </c>
      <c r="O9" s="163" t="s">
        <v>429</v>
      </c>
      <c r="P9" s="163" t="s">
        <v>429</v>
      </c>
      <c r="Q9" s="163" t="s">
        <v>695</v>
      </c>
      <c r="R9" s="163" t="s">
        <v>429</v>
      </c>
      <c r="S9" s="163" t="s">
        <v>429</v>
      </c>
      <c r="T9" s="175" t="s">
        <v>695</v>
      </c>
    </row>
    <row r="10" spans="1:20" ht="15.75" thickBot="1">
      <c r="A10" s="176">
        <v>7</v>
      </c>
      <c r="B10" s="419" t="str">
        <f>+VLOOKUP($A10,Master!$D$22:$G$220,4,FALSE)</f>
        <v>Prihodi budžeta</v>
      </c>
      <c r="C10" s="420"/>
      <c r="D10" s="420"/>
      <c r="E10" s="420"/>
      <c r="F10" s="420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1" t="str">
        <f>+VLOOKUP($A11,Master!$D$22:$G$220,4,FALSE)</f>
        <v>Porezi</v>
      </c>
      <c r="C11" s="422"/>
      <c r="D11" s="422"/>
      <c r="E11" s="422"/>
      <c r="F11" s="422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17" t="str">
        <f>+VLOOKUP($A12,Master!$D$22:$G$220,4,FALSE)</f>
        <v>Porez na dohodak fizičkih lica</v>
      </c>
      <c r="C12" s="418"/>
      <c r="D12" s="418"/>
      <c r="E12" s="418"/>
      <c r="F12" s="418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17" t="str">
        <f>+VLOOKUP($A13,Master!$D$22:$G$220,4,FALSE)</f>
        <v>Porez na dobit pravnih lica</v>
      </c>
      <c r="C13" s="418"/>
      <c r="D13" s="418"/>
      <c r="E13" s="418"/>
      <c r="F13" s="418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17" t="str">
        <f>+VLOOKUP($A14,Master!$D$22:$G$220,4,FALSE)</f>
        <v>Porez na promet nepokretnosti</v>
      </c>
      <c r="C14" s="418"/>
      <c r="D14" s="418"/>
      <c r="E14" s="418"/>
      <c r="F14" s="418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17" t="str">
        <f>+VLOOKUP($A15,Master!$D$22:$G$220,4,FALSE)</f>
        <v>Porez na dodatu vrijednost</v>
      </c>
      <c r="C15" s="418"/>
      <c r="D15" s="418"/>
      <c r="E15" s="418"/>
      <c r="F15" s="418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17" t="str">
        <f>+VLOOKUP($A16,Master!$D$22:$G$220,4,FALSE)</f>
        <v>Akcize</v>
      </c>
      <c r="C16" s="418"/>
      <c r="D16" s="418"/>
      <c r="E16" s="418"/>
      <c r="F16" s="418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17" t="str">
        <f>+VLOOKUP($A17,Master!$D$22:$G$220,4,FALSE)</f>
        <v>Porez na međunarodnu trgovinu i transakcije</v>
      </c>
      <c r="C17" s="418"/>
      <c r="D17" s="418"/>
      <c r="E17" s="418"/>
      <c r="F17" s="418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17" t="e">
        <f>+VLOOKUP($A18,Master!$D$22:$G$220,4,FALSE)</f>
        <v>#N/A</v>
      </c>
      <c r="C18" s="418"/>
      <c r="D18" s="418"/>
      <c r="E18" s="418"/>
      <c r="F18" s="418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17" t="str">
        <f>+VLOOKUP($A19,Master!$D$22:$G$220,4,FALSE)</f>
        <v>Ostali državni porezi</v>
      </c>
      <c r="C19" s="418"/>
      <c r="D19" s="418"/>
      <c r="E19" s="418"/>
      <c r="F19" s="418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3" t="str">
        <f>+VLOOKUP($A20,Master!$D$22:$G$220,4,FALSE)</f>
        <v>Doprinosi</v>
      </c>
      <c r="C20" s="424"/>
      <c r="D20" s="424"/>
      <c r="E20" s="424"/>
      <c r="F20" s="424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17" t="str">
        <f>+VLOOKUP($A21,Master!$D$22:$G$220,4,FALSE)</f>
        <v>Doprinosi za penzijsko i invalidsko osiguranje</v>
      </c>
      <c r="C21" s="418"/>
      <c r="D21" s="418"/>
      <c r="E21" s="418"/>
      <c r="F21" s="418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17" t="str">
        <f>+VLOOKUP($A22,Master!$D$22:$G$220,4,FALSE)</f>
        <v>Doprinosi za zdravstveno osiguranje</v>
      </c>
      <c r="C22" s="418"/>
      <c r="D22" s="418"/>
      <c r="E22" s="418"/>
      <c r="F22" s="418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17" t="str">
        <f>+VLOOKUP($A23,Master!$D$22:$G$220,4,FALSE)</f>
        <v>Doprinosi za osiguranje od nezaposlenosti</v>
      </c>
      <c r="C23" s="418"/>
      <c r="D23" s="418"/>
      <c r="E23" s="418"/>
      <c r="F23" s="418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17" t="str">
        <f>+VLOOKUP($A24,Master!$D$22:$G$220,4,FALSE)</f>
        <v>Ostali doprinosi</v>
      </c>
      <c r="C24" s="418"/>
      <c r="D24" s="418"/>
      <c r="E24" s="418"/>
      <c r="F24" s="418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5" t="str">
        <f>+VLOOKUP($A25,Master!$D$22:$G$220,4,FALSE)</f>
        <v>Takse</v>
      </c>
      <c r="C25" s="426"/>
      <c r="D25" s="426"/>
      <c r="E25" s="426"/>
      <c r="F25" s="426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5" t="str">
        <f>+VLOOKUP($A26,Master!$D$22:$G$220,4,FALSE)</f>
        <v>Naknade</v>
      </c>
      <c r="C26" s="426"/>
      <c r="D26" s="426"/>
      <c r="E26" s="426"/>
      <c r="F26" s="426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5" t="str">
        <f>+VLOOKUP($A27,Master!$D$22:$G$220,4,FALSE)</f>
        <v>Ostali prihodi</v>
      </c>
      <c r="C27" s="426"/>
      <c r="D27" s="426"/>
      <c r="E27" s="426"/>
      <c r="F27" s="426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5" t="str">
        <f>+VLOOKUP($A28,Master!$D$22:$G$220,4,FALSE)</f>
        <v>Primici od otplate kredita i sredstva prenesena iz prethodne godine</v>
      </c>
      <c r="C28" s="426"/>
      <c r="D28" s="426"/>
      <c r="E28" s="426"/>
      <c r="F28" s="426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7" t="str">
        <f>+VLOOKUP($A29,Master!$D$22:$G$220,4,FALSE)</f>
        <v>Donacije i transferi</v>
      </c>
      <c r="C29" s="428"/>
      <c r="D29" s="428"/>
      <c r="E29" s="428"/>
      <c r="F29" s="428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29" t="str">
        <f>+VLOOKUP($A30,Master!$D$22:$G$220,4,FALSE)</f>
        <v>Budžetki izdaci</v>
      </c>
      <c r="C30" s="430"/>
      <c r="D30" s="430"/>
      <c r="E30" s="430"/>
      <c r="F30" s="43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1" t="str">
        <f>+VLOOKUP($A31,Master!$D$22:$G$220,4,FALSE)</f>
        <v>Tekući izdaci</v>
      </c>
      <c r="C31" s="432"/>
      <c r="D31" s="432"/>
      <c r="E31" s="432"/>
      <c r="F31" s="432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3" t="str">
        <f>+VLOOKUP($A32,Master!$D$22:$G$220,4,FALSE)</f>
        <v>Tekući budžetski izdaci</v>
      </c>
      <c r="C32" s="434"/>
      <c r="D32" s="434"/>
      <c r="E32" s="434"/>
      <c r="F32" s="434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17" t="str">
        <f>+VLOOKUP($A33,Master!$D$22:$G$220,4,FALSE)</f>
        <v>Bruto zarade i doprinosi na teret poslodavca</v>
      </c>
      <c r="C33" s="418"/>
      <c r="D33" s="418"/>
      <c r="E33" s="418"/>
      <c r="F33" s="418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17" t="str">
        <f>+VLOOKUP($A34,Master!$D$22:$G$220,4,FALSE)</f>
        <v>Ostala lična primanja</v>
      </c>
      <c r="C34" s="418"/>
      <c r="D34" s="418"/>
      <c r="E34" s="418"/>
      <c r="F34" s="418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17" t="str">
        <f>+VLOOKUP($A35,Master!$D$22:$G$220,4,FALSE)</f>
        <v>Rashodi za materijal</v>
      </c>
      <c r="C35" s="418"/>
      <c r="D35" s="418"/>
      <c r="E35" s="418"/>
      <c r="F35" s="418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17" t="str">
        <f>+VLOOKUP($A36,Master!$D$22:$G$220,4,FALSE)</f>
        <v>Rashodi za usluge</v>
      </c>
      <c r="C36" s="418"/>
      <c r="D36" s="418"/>
      <c r="E36" s="418"/>
      <c r="F36" s="418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17" t="str">
        <f>+VLOOKUP($A37,Master!$D$22:$G$220,4,FALSE)</f>
        <v>Rashodi za tekuće održavanje</v>
      </c>
      <c r="C37" s="418"/>
      <c r="D37" s="418"/>
      <c r="E37" s="418"/>
      <c r="F37" s="418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17" t="str">
        <f>+VLOOKUP($A38,Master!$D$22:$G$220,4,FALSE)</f>
        <v>Kamate</v>
      </c>
      <c r="C38" s="418"/>
      <c r="D38" s="418"/>
      <c r="E38" s="418"/>
      <c r="F38" s="418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17" t="str">
        <f>+VLOOKUP($A39,Master!$D$22:$G$220,4,FALSE)</f>
        <v>Renta</v>
      </c>
      <c r="C39" s="418"/>
      <c r="D39" s="418"/>
      <c r="E39" s="418"/>
      <c r="F39" s="418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17" t="str">
        <f>+VLOOKUP($A40,Master!$D$22:$G$220,4,FALSE)</f>
        <v>Subvencije</v>
      </c>
      <c r="C40" s="418"/>
      <c r="D40" s="418"/>
      <c r="E40" s="418"/>
      <c r="F40" s="418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17" t="str">
        <f>+VLOOKUP($A41,Master!$D$22:$G$220,4,FALSE)</f>
        <v>Ostali izdaci</v>
      </c>
      <c r="C41" s="418"/>
      <c r="D41" s="418"/>
      <c r="E41" s="418"/>
      <c r="F41" s="418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17" t="str">
        <f>+VLOOKUP($A42,Master!$D$22:$G$220,4,FALSE)</f>
        <v>Kapitalni izdaci u tekućem budžetu</v>
      </c>
      <c r="C42" s="418"/>
      <c r="D42" s="418"/>
      <c r="E42" s="418"/>
      <c r="F42" s="418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5" t="str">
        <f>+VLOOKUP($A43,Master!$D$22:$G$220,4,FALSE)</f>
        <v>Transferi za socijalnu zaštitu</v>
      </c>
      <c r="C43" s="436"/>
      <c r="D43" s="436"/>
      <c r="E43" s="436"/>
      <c r="F43" s="436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17" t="str">
        <f>+VLOOKUP($A44,Master!$D$22:$G$220,4,FALSE)</f>
        <v>Prava iz oblasti socijalne zaštite</v>
      </c>
      <c r="C44" s="418"/>
      <c r="D44" s="418"/>
      <c r="E44" s="418"/>
      <c r="F44" s="418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17" t="str">
        <f>+VLOOKUP($A45,Master!$D$22:$G$220,4,FALSE)</f>
        <v>Sredstva za tehnološke viškove</v>
      </c>
      <c r="C45" s="418"/>
      <c r="D45" s="418"/>
      <c r="E45" s="418"/>
      <c r="F45" s="418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17" t="str">
        <f>+VLOOKUP($A46,Master!$D$22:$G$220,4,FALSE)</f>
        <v>Prava iz oblasti penzijskog i invalidskog osiguranja</v>
      </c>
      <c r="C46" s="418"/>
      <c r="D46" s="418"/>
      <c r="E46" s="418"/>
      <c r="F46" s="418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17" t="str">
        <f>+VLOOKUP($A47,Master!$D$22:$G$220,4,FALSE)</f>
        <v>Ostala prava iz oblasti zdravstvene zaštite</v>
      </c>
      <c r="C47" s="418"/>
      <c r="D47" s="418"/>
      <c r="E47" s="418"/>
      <c r="F47" s="418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17" t="str">
        <f>+VLOOKUP($A48,Master!$D$22:$G$220,4,FALSE)</f>
        <v>Ostala prava iz zdravstvenog osiguranja</v>
      </c>
      <c r="C48" s="418"/>
      <c r="D48" s="418"/>
      <c r="E48" s="418"/>
      <c r="F48" s="418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9" t="str">
        <f>+VLOOKUP($A49,Master!$D$22:$G$220,4,FALSE)</f>
        <v xml:space="preserve">Transferi institucijama, pojedincima, nevladinom i javnom sektoru </v>
      </c>
      <c r="C49" s="440"/>
      <c r="D49" s="440"/>
      <c r="E49" s="440"/>
      <c r="F49" s="44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9" t="str">
        <f>+VLOOKUP($A50,Master!$D$22:$G$220,4,FALSE)</f>
        <v>Kapitalni budžet</v>
      </c>
      <c r="C50" s="440"/>
      <c r="D50" s="440"/>
      <c r="E50" s="440"/>
      <c r="F50" s="44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1" t="str">
        <f>+VLOOKUP($A51,Master!$D$22:$G$220,4,FALSE)</f>
        <v>Pozajmice i krediti</v>
      </c>
      <c r="C51" s="442"/>
      <c r="D51" s="442"/>
      <c r="E51" s="442"/>
      <c r="F51" s="442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1" t="str">
        <f>+VLOOKUP($A52,Master!$D$22:$G$220,4,FALSE)</f>
        <v>Rezerve</v>
      </c>
      <c r="C52" s="442"/>
      <c r="D52" s="442"/>
      <c r="E52" s="442"/>
      <c r="F52" s="442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3" t="str">
        <f>+VLOOKUP($A53,Master!$D$22:$G$220,4,FALSE)</f>
        <v>Otplata garancija</v>
      </c>
      <c r="C53" s="444"/>
      <c r="D53" s="444"/>
      <c r="E53" s="444"/>
      <c r="F53" s="444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3" t="str">
        <f>+VLOOKUP($A54,Master!$D$22:$G$220,4,FALSE)</f>
        <v>Otplata obaveza iz prethodnih godina</v>
      </c>
      <c r="C54" s="444"/>
      <c r="D54" s="444"/>
      <c r="E54" s="444"/>
      <c r="F54" s="444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3" t="str">
        <f>+VLOOKUP($A55,Master!$D$22:$G$222,4,FALSE)</f>
        <v>Neto povećanje obaveza</v>
      </c>
      <c r="C55" s="444"/>
      <c r="D55" s="444"/>
      <c r="E55" s="444"/>
      <c r="F55" s="444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5" t="str">
        <f>+VLOOKUP($A56,Master!$D$22:$G$220,4,FALSE)</f>
        <v>Suficit / deficit</v>
      </c>
      <c r="C56" s="446"/>
      <c r="D56" s="446"/>
      <c r="E56" s="446"/>
      <c r="F56" s="446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37" t="str">
        <f>+VLOOKUP($A57,Master!$D$22:$G$220,4,FALSE)</f>
        <v>Primarni bilans</v>
      </c>
      <c r="C57" s="438"/>
      <c r="D57" s="438"/>
      <c r="E57" s="438"/>
      <c r="F57" s="438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5" t="str">
        <f>+VLOOKUP($A58,Master!$D$22:$G$220,4,FALSE)</f>
        <v>Otplata dugova</v>
      </c>
      <c r="C58" s="436"/>
      <c r="D58" s="436"/>
      <c r="E58" s="436"/>
      <c r="F58" s="436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47" t="str">
        <f>+VLOOKUP($A59,Master!$D$22:$G$220,4,FALSE)</f>
        <v>Otplata hartija od vrijednosti i kredita rezidentima</v>
      </c>
      <c r="C59" s="448"/>
      <c r="D59" s="448"/>
      <c r="E59" s="448"/>
      <c r="F59" s="448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1" t="str">
        <f>+VLOOKUP($A60,Master!$D$22:$G$220,4,FALSE)</f>
        <v>Otplata hartija od vrijednosti i kredita nerezidentima</v>
      </c>
      <c r="C60" s="442"/>
      <c r="D60" s="442"/>
      <c r="E60" s="442"/>
      <c r="F60" s="442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701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49" t="str">
        <f>+VLOOKUP($A62,Master!$D$22:$G$220,4,FALSE)</f>
        <v>Nedostajuća sredstva</v>
      </c>
      <c r="C62" s="450"/>
      <c r="D62" s="450"/>
      <c r="E62" s="450"/>
      <c r="F62" s="45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29" t="str">
        <f>+VLOOKUP($A63,Master!$D$22:$G$220,4,FALSE)</f>
        <v>Finansiranje</v>
      </c>
      <c r="C63" s="430"/>
      <c r="D63" s="430"/>
      <c r="E63" s="430"/>
      <c r="F63" s="43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47" t="str">
        <f>+VLOOKUP($A64,Master!$D$22:$G$220,4,FALSE)</f>
        <v>Pozajmice i krediti od domaćih izvora</v>
      </c>
      <c r="C64" s="448"/>
      <c r="D64" s="448"/>
      <c r="E64" s="448"/>
      <c r="F64" s="448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1" t="str">
        <f>+VLOOKUP($A65,Master!$D$22:$G$220,4,FALSE)</f>
        <v>Pozajmice i krediti od inostranih izvora</v>
      </c>
      <c r="C65" s="442"/>
      <c r="D65" s="442"/>
      <c r="E65" s="442"/>
      <c r="F65" s="442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1" t="str">
        <f>+VLOOKUP($A66,Master!$D$22:$G$220,4,FALSE)</f>
        <v>Primici od prodaje imovine</v>
      </c>
      <c r="C66" s="442"/>
      <c r="D66" s="442"/>
      <c r="E66" s="442"/>
      <c r="F66" s="442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+VLOOKUP($A67,Master!$D$22:$G$220,4,FALSE)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workbookViewId="0">
      <pane ySplit="1" topLeftCell="A2" activePane="bottomLeft" state="frozen"/>
      <selection pane="bottomLeft" activeCell="M24" sqref="M24"/>
    </sheetView>
  </sheetViews>
  <sheetFormatPr defaultColWidth="9.140625" defaultRowHeight="12.75"/>
  <cols>
    <col min="1" max="1" width="5.42578125" style="71" customWidth="1"/>
    <col min="2" max="4" width="9.140625" style="304"/>
    <col min="5" max="5" width="9.140625" style="304" customWidth="1"/>
    <col min="6" max="6" width="3.7109375" style="304" customWidth="1"/>
    <col min="7" max="18" width="10.7109375" style="304" customWidth="1"/>
    <col min="19" max="20" width="11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711</v>
      </c>
      <c r="H6" s="260" t="s">
        <v>712</v>
      </c>
      <c r="I6" s="260" t="s">
        <v>713</v>
      </c>
      <c r="J6" s="260" t="s">
        <v>714</v>
      </c>
      <c r="K6" s="260" t="s">
        <v>715</v>
      </c>
      <c r="L6" s="260" t="s">
        <v>716</v>
      </c>
      <c r="M6" s="260" t="s">
        <v>717</v>
      </c>
      <c r="N6" s="260" t="s">
        <v>718</v>
      </c>
      <c r="O6" s="260" t="s">
        <v>719</v>
      </c>
      <c r="P6" s="260" t="s">
        <v>720</v>
      </c>
      <c r="Q6" s="260" t="s">
        <v>721</v>
      </c>
      <c r="R6" s="260" t="s">
        <v>722</v>
      </c>
      <c r="S6" s="259"/>
      <c r="T6" s="259"/>
    </row>
    <row r="7" spans="1:20" ht="15" customHeight="1" thickBot="1">
      <c r="A7" s="170"/>
      <c r="B7" s="451" t="str">
        <f>+Master!G246</f>
        <v>Ostvarenje budžeta</v>
      </c>
      <c r="C7" s="402"/>
      <c r="D7" s="402"/>
      <c r="E7" s="402"/>
      <c r="F7" s="402"/>
      <c r="G7" s="409">
        <v>2016</v>
      </c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3"/>
      <c r="S7" s="261" t="str">
        <f>+Master!G243</f>
        <v>BDP</v>
      </c>
      <c r="T7" s="262">
        <v>3762230820</v>
      </c>
    </row>
    <row r="8" spans="1:20" ht="16.5" customHeight="1">
      <c r="A8" s="170"/>
      <c r="B8" s="403"/>
      <c r="C8" s="404"/>
      <c r="D8" s="404"/>
      <c r="E8" s="404"/>
      <c r="F8" s="40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09" t="str">
        <f>+Master!G240</f>
        <v>Jan - Maj</v>
      </c>
      <c r="T8" s="413"/>
    </row>
    <row r="9" spans="1:20" ht="13.5" thickBot="1">
      <c r="A9" s="170"/>
      <c r="B9" s="406"/>
      <c r="C9" s="407"/>
      <c r="D9" s="407"/>
      <c r="E9" s="407"/>
      <c r="F9" s="40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19" t="str">
        <f>+VLOOKUP($A10,Master!$D$22:$G$220,4,FALSE)</f>
        <v>Prihodi budžeta</v>
      </c>
      <c r="C10" s="420"/>
      <c r="D10" s="420"/>
      <c r="E10" s="420"/>
      <c r="F10" s="420"/>
      <c r="G10" s="177">
        <f t="shared" ref="G10:R10" si="1">+G11+G19+SUM(G24:G28)</f>
        <v>67415694.690000013</v>
      </c>
      <c r="H10" s="177">
        <f t="shared" si="1"/>
        <v>95736255.390000001</v>
      </c>
      <c r="I10" s="177">
        <f t="shared" si="1"/>
        <v>121521985.52999997</v>
      </c>
      <c r="J10" s="177">
        <f t="shared" si="1"/>
        <v>114117602.84999999</v>
      </c>
      <c r="K10" s="177">
        <f t="shared" si="1"/>
        <v>109902380.94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508693919.40000004</v>
      </c>
      <c r="T10" s="266">
        <f>+S10/$T$7</f>
        <v>0.13521071506186855</v>
      </c>
    </row>
    <row r="11" spans="1:20">
      <c r="A11" s="176">
        <v>711</v>
      </c>
      <c r="B11" s="421" t="str">
        <f>+VLOOKUP($A11,Master!$D$22:$G$220,4,FALSE)</f>
        <v>Porezi</v>
      </c>
      <c r="C11" s="422"/>
      <c r="D11" s="422"/>
      <c r="E11" s="422"/>
      <c r="F11" s="422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5" si="3">+SUM(G11:R11)</f>
        <v>320533644.94999999</v>
      </c>
      <c r="T11" s="269">
        <f t="shared" ref="T11:T65" si="4">+S11/$T$7</f>
        <v>8.5197761723189533E-2</v>
      </c>
    </row>
    <row r="12" spans="1:20">
      <c r="A12" s="176">
        <v>7111</v>
      </c>
      <c r="B12" s="417" t="str">
        <f>+VLOOKUP($A12,Master!$D$22:$G$220,4,FALSE)</f>
        <v>Porez na dohodak fizičkih lica</v>
      </c>
      <c r="C12" s="418"/>
      <c r="D12" s="418"/>
      <c r="E12" s="418"/>
      <c r="F12" s="418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0</v>
      </c>
      <c r="M12" s="189">
        <f>+INDEX(DataEx!$1:$1048576,MATCH('2016'!$A12,DataEx!$D:$D,0),MATCH('2016'!M$6,DataEx!$7:$7,0))</f>
        <v>0</v>
      </c>
      <c r="N12" s="189">
        <f>+INDEX(DataEx!$1:$1048576,MATCH('2016'!$A12,DataEx!$D:$D,0),MATCH('2016'!N$6,DataEx!$7:$7,0))</f>
        <v>0</v>
      </c>
      <c r="O12" s="189">
        <f>+INDEX(DataEx!$1:$1048576,MATCH('2016'!$A12,DataEx!$D:$D,0),MATCH('2016'!O$6,DataEx!$7:$7,0))</f>
        <v>0</v>
      </c>
      <c r="P12" s="189">
        <f>+INDEX(DataEx!$1:$1048576,MATCH('2016'!$A12,DataEx!$D:$D,0),MATCH('2016'!P$6,DataEx!$7:$7,0))</f>
        <v>0</v>
      </c>
      <c r="Q12" s="189">
        <f>+INDEX(DataEx!$1:$1048576,MATCH('2016'!$A12,DataEx!$D:$D,0),MATCH('2016'!Q$6,DataEx!$7:$7,0))</f>
        <v>0</v>
      </c>
      <c r="R12" s="189">
        <f>+INDEX(DataEx!$1:$1048576,MATCH('2016'!$A12,DataEx!$D:$D,0),MATCH('2016'!R$6,DataEx!$7:$7,0))</f>
        <v>0</v>
      </c>
      <c r="S12" s="270">
        <f t="shared" si="3"/>
        <v>39209702.719999999</v>
      </c>
      <c r="T12" s="271">
        <f t="shared" si="4"/>
        <v>1.0421929061758099E-2</v>
      </c>
    </row>
    <row r="13" spans="1:20">
      <c r="A13" s="176">
        <v>7112</v>
      </c>
      <c r="B13" s="417" t="str">
        <f>+VLOOKUP($A13,Master!$D$22:$G$220,4,FALSE)</f>
        <v>Porez na dobit pravnih lica</v>
      </c>
      <c r="C13" s="418"/>
      <c r="D13" s="418"/>
      <c r="E13" s="418"/>
      <c r="F13" s="418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0</v>
      </c>
      <c r="M13" s="189">
        <f>+INDEX(DataEx!$1:$1048576,MATCH('2016'!$A13,DataEx!$D:$D,0),MATCH('2016'!M$6,DataEx!$7:$7,0))</f>
        <v>0</v>
      </c>
      <c r="N13" s="189">
        <f>+INDEX(DataEx!$1:$1048576,MATCH('2016'!$A13,DataEx!$D:$D,0),MATCH('2016'!N$6,DataEx!$7:$7,0))</f>
        <v>0</v>
      </c>
      <c r="O13" s="189">
        <f>+INDEX(DataEx!$1:$1048576,MATCH('2016'!$A13,DataEx!$D:$D,0),MATCH('2016'!O$6,DataEx!$7:$7,0))</f>
        <v>0</v>
      </c>
      <c r="P13" s="189">
        <f>+INDEX(DataEx!$1:$1048576,MATCH('2016'!$A13,DataEx!$D:$D,0),MATCH('2016'!P$6,DataEx!$7:$7,0))</f>
        <v>0</v>
      </c>
      <c r="Q13" s="189">
        <f>+INDEX(DataEx!$1:$1048576,MATCH('2016'!$A13,DataEx!$D:$D,0),MATCH('2016'!Q$6,DataEx!$7:$7,0))</f>
        <v>0</v>
      </c>
      <c r="R13" s="189">
        <f>+INDEX(DataEx!$1:$1048576,MATCH('2016'!$A13,DataEx!$D:$D,0),MATCH('2016'!R$6,DataEx!$7:$7,0))</f>
        <v>0</v>
      </c>
      <c r="S13" s="270">
        <f t="shared" si="3"/>
        <v>30648432.419999994</v>
      </c>
      <c r="T13" s="271">
        <f t="shared" si="4"/>
        <v>8.146345582273444E-3</v>
      </c>
    </row>
    <row r="14" spans="1:20">
      <c r="A14" s="176">
        <v>7113</v>
      </c>
      <c r="B14" s="417" t="str">
        <f>+VLOOKUP($A14,Master!$D$22:$G$220,4,FALSE)</f>
        <v>Porez na promet nepokretnosti</v>
      </c>
      <c r="C14" s="418"/>
      <c r="D14" s="418"/>
      <c r="E14" s="418"/>
      <c r="F14" s="418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0</v>
      </c>
      <c r="M14" s="189">
        <f>+INDEX(DataEx!$1:$1048576,MATCH('2016'!$A14,DataEx!$D:$D,0),MATCH('2016'!M$6,DataEx!$7:$7,0))</f>
        <v>0</v>
      </c>
      <c r="N14" s="189">
        <f>+INDEX(DataEx!$1:$1048576,MATCH('2016'!$A14,DataEx!$D:$D,0),MATCH('2016'!N$6,DataEx!$7:$7,0))</f>
        <v>0</v>
      </c>
      <c r="O14" s="189">
        <f>+INDEX(DataEx!$1:$1048576,MATCH('2016'!$A14,DataEx!$D:$D,0),MATCH('2016'!O$6,DataEx!$7:$7,0))</f>
        <v>0</v>
      </c>
      <c r="P14" s="189">
        <f>+INDEX(DataEx!$1:$1048576,MATCH('2016'!$A14,DataEx!$D:$D,0),MATCH('2016'!P$6,DataEx!$7:$7,0))</f>
        <v>0</v>
      </c>
      <c r="Q14" s="189">
        <f>+INDEX(DataEx!$1:$1048576,MATCH('2016'!$A14,DataEx!$D:$D,0),MATCH('2016'!Q$6,DataEx!$7:$7,0))</f>
        <v>0</v>
      </c>
      <c r="R14" s="189">
        <f>+INDEX(DataEx!$1:$1048576,MATCH('2016'!$A14,DataEx!$D:$D,0),MATCH('2016'!R$6,DataEx!$7:$7,0))</f>
        <v>0</v>
      </c>
      <c r="S14" s="270">
        <f t="shared" si="3"/>
        <v>480929.45</v>
      </c>
      <c r="T14" s="271">
        <f t="shared" si="4"/>
        <v>1.2783092612058289E-4</v>
      </c>
    </row>
    <row r="15" spans="1:20">
      <c r="A15" s="176">
        <v>7114</v>
      </c>
      <c r="B15" s="417" t="str">
        <f>+VLOOKUP($A15,Master!$D$22:$G$220,4,FALSE)</f>
        <v>Porez na dodatu vrijednost</v>
      </c>
      <c r="C15" s="418"/>
      <c r="D15" s="418"/>
      <c r="E15" s="418"/>
      <c r="F15" s="418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0</v>
      </c>
      <c r="M15" s="189">
        <f>+INDEX(DataEx!$1:$1048576,MATCH('2016'!$A15,DataEx!$D:$D,0),MATCH('2016'!M$6,DataEx!$7:$7,0))</f>
        <v>0</v>
      </c>
      <c r="N15" s="189">
        <f>+INDEX(DataEx!$1:$1048576,MATCH('2016'!$A15,DataEx!$D:$D,0),MATCH('2016'!N$6,DataEx!$7:$7,0))</f>
        <v>0</v>
      </c>
      <c r="O15" s="189">
        <f>+INDEX(DataEx!$1:$1048576,MATCH('2016'!$A15,DataEx!$D:$D,0),MATCH('2016'!O$6,DataEx!$7:$7,0))</f>
        <v>0</v>
      </c>
      <c r="P15" s="189">
        <f>+INDEX(DataEx!$1:$1048576,MATCH('2016'!$A15,DataEx!$D:$D,0),MATCH('2016'!P$6,DataEx!$7:$7,0))</f>
        <v>0</v>
      </c>
      <c r="Q15" s="189">
        <f>+INDEX(DataEx!$1:$1048576,MATCH('2016'!$A15,DataEx!$D:$D,0),MATCH('2016'!Q$6,DataEx!$7:$7,0))</f>
        <v>0</v>
      </c>
      <c r="R15" s="189">
        <f>+INDEX(DataEx!$1:$1048576,MATCH('2016'!$A15,DataEx!$D:$D,0),MATCH('2016'!R$6,DataEx!$7:$7,0))</f>
        <v>0</v>
      </c>
      <c r="S15" s="270">
        <f t="shared" si="3"/>
        <v>177409894.26999998</v>
      </c>
      <c r="T15" s="271">
        <f t="shared" si="4"/>
        <v>4.7155505007000068E-2</v>
      </c>
    </row>
    <row r="16" spans="1:20">
      <c r="A16" s="176">
        <v>7115</v>
      </c>
      <c r="B16" s="417" t="str">
        <f>+VLOOKUP($A16,Master!$D$22:$G$220,4,FALSE)</f>
        <v>Akcize</v>
      </c>
      <c r="C16" s="418"/>
      <c r="D16" s="418"/>
      <c r="E16" s="418"/>
      <c r="F16" s="418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0</v>
      </c>
      <c r="M16" s="189">
        <f>+INDEX(DataEx!$1:$1048576,MATCH('2016'!$A16,DataEx!$D:$D,0),MATCH('2016'!M$6,DataEx!$7:$7,0))</f>
        <v>0</v>
      </c>
      <c r="N16" s="189">
        <f>+INDEX(DataEx!$1:$1048576,MATCH('2016'!$A16,DataEx!$D:$D,0),MATCH('2016'!N$6,DataEx!$7:$7,0))</f>
        <v>0</v>
      </c>
      <c r="O16" s="189">
        <f>+INDEX(DataEx!$1:$1048576,MATCH('2016'!$A16,DataEx!$D:$D,0),MATCH('2016'!O$6,DataEx!$7:$7,0))</f>
        <v>0</v>
      </c>
      <c r="P16" s="189">
        <f>+INDEX(DataEx!$1:$1048576,MATCH('2016'!$A16,DataEx!$D:$D,0),MATCH('2016'!P$6,DataEx!$7:$7,0))</f>
        <v>0</v>
      </c>
      <c r="Q16" s="189">
        <f>+INDEX(DataEx!$1:$1048576,MATCH('2016'!$A16,DataEx!$D:$D,0),MATCH('2016'!Q$6,DataEx!$7:$7,0))</f>
        <v>0</v>
      </c>
      <c r="R16" s="189">
        <f>+INDEX(DataEx!$1:$1048576,MATCH('2016'!$A16,DataEx!$D:$D,0),MATCH('2016'!R$6,DataEx!$7:$7,0))</f>
        <v>0</v>
      </c>
      <c r="S16" s="270">
        <f t="shared" si="3"/>
        <v>60571983.569999978</v>
      </c>
      <c r="T16" s="271">
        <f t="shared" si="4"/>
        <v>1.6100017906397347E-2</v>
      </c>
    </row>
    <row r="17" spans="1:25">
      <c r="A17" s="176">
        <v>7116</v>
      </c>
      <c r="B17" s="417" t="str">
        <f>+VLOOKUP($A17,Master!$D$22:$G$220,4,FALSE)</f>
        <v>Porez na međunarodnu trgovinu i transakcije</v>
      </c>
      <c r="C17" s="418"/>
      <c r="D17" s="418"/>
      <c r="E17" s="418"/>
      <c r="F17" s="418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0</v>
      </c>
      <c r="M17" s="189">
        <f>+INDEX(DataEx!$1:$1048576,MATCH('2016'!$A17,DataEx!$D:$D,0),MATCH('2016'!M$6,DataEx!$7:$7,0))</f>
        <v>0</v>
      </c>
      <c r="N17" s="189">
        <f>+INDEX(DataEx!$1:$1048576,MATCH('2016'!$A17,DataEx!$D:$D,0),MATCH('2016'!N$6,DataEx!$7:$7,0))</f>
        <v>0</v>
      </c>
      <c r="O17" s="189">
        <f>+INDEX(DataEx!$1:$1048576,MATCH('2016'!$A17,DataEx!$D:$D,0),MATCH('2016'!O$6,DataEx!$7:$7,0))</f>
        <v>0</v>
      </c>
      <c r="P17" s="189">
        <f>+INDEX(DataEx!$1:$1048576,MATCH('2016'!$A17,DataEx!$D:$D,0),MATCH('2016'!P$6,DataEx!$7:$7,0))</f>
        <v>0</v>
      </c>
      <c r="Q17" s="189">
        <f>+INDEX(DataEx!$1:$1048576,MATCH('2016'!$A17,DataEx!$D:$D,0),MATCH('2016'!Q$6,DataEx!$7:$7,0))</f>
        <v>0</v>
      </c>
      <c r="R17" s="189">
        <f>+INDEX(DataEx!$1:$1048576,MATCH('2016'!$A17,DataEx!$D:$D,0),MATCH('2016'!R$6,DataEx!$7:$7,0))</f>
        <v>0</v>
      </c>
      <c r="S17" s="270">
        <f t="shared" si="3"/>
        <v>8674995.0600000024</v>
      </c>
      <c r="T17" s="271">
        <f t="shared" si="4"/>
        <v>2.3058114919169161E-3</v>
      </c>
    </row>
    <row r="18" spans="1:25">
      <c r="A18" s="176">
        <v>7118</v>
      </c>
      <c r="B18" s="417" t="str">
        <f>+VLOOKUP($A18,Master!$D$22:$G$220,4,FALSE)</f>
        <v>Ostali državni porezi</v>
      </c>
      <c r="C18" s="418"/>
      <c r="D18" s="418"/>
      <c r="E18" s="418"/>
      <c r="F18" s="418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0</v>
      </c>
      <c r="M18" s="189">
        <f>+INDEX(DataEx!$1:$1048576,MATCH('2016'!$A18,DataEx!$D:$D,0),MATCH('2016'!M$6,DataEx!$7:$7,0))</f>
        <v>0</v>
      </c>
      <c r="N18" s="189">
        <f>+INDEX(DataEx!$1:$1048576,MATCH('2016'!$A18,DataEx!$D:$D,0),MATCH('2016'!N$6,DataEx!$7:$7,0))</f>
        <v>0</v>
      </c>
      <c r="O18" s="189">
        <f>+INDEX(DataEx!$1:$1048576,MATCH('2016'!$A18,DataEx!$D:$D,0),MATCH('2016'!O$6,DataEx!$7:$7,0))</f>
        <v>0</v>
      </c>
      <c r="P18" s="189">
        <f>+INDEX(DataEx!$1:$1048576,MATCH('2016'!$A18,DataEx!$D:$D,0),MATCH('2016'!P$6,DataEx!$7:$7,0))</f>
        <v>0</v>
      </c>
      <c r="Q18" s="189">
        <f>+INDEX(DataEx!$1:$1048576,MATCH('2016'!$A18,DataEx!$D:$D,0),MATCH('2016'!Q$6,DataEx!$7:$7,0))</f>
        <v>0</v>
      </c>
      <c r="R18" s="189">
        <f>+INDEX(DataEx!$1:$1048576,MATCH('2016'!$A18,DataEx!$D:$D,0),MATCH('2016'!R$6,DataEx!$7:$7,0))</f>
        <v>0</v>
      </c>
      <c r="S18" s="270">
        <f t="shared" si="3"/>
        <v>3537707.4599999995</v>
      </c>
      <c r="T18" s="271">
        <f t="shared" si="4"/>
        <v>9.4032174772307024E-4</v>
      </c>
    </row>
    <row r="19" spans="1:25">
      <c r="A19" s="176">
        <v>712</v>
      </c>
      <c r="B19" s="423" t="str">
        <f>+VLOOKUP($A19,Master!$D$22:$G$220,4,FALSE)</f>
        <v>Doprinosi</v>
      </c>
      <c r="C19" s="424"/>
      <c r="D19" s="424"/>
      <c r="E19" s="424"/>
      <c r="F19" s="424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0</v>
      </c>
      <c r="M19" s="195">
        <f>+INDEX(DataEx!$1:$1048576,MATCH('2016'!$A19,DataEx!$D:$D,0),MATCH('2016'!M$6,DataEx!$7:$7,0))</f>
        <v>0</v>
      </c>
      <c r="N19" s="195">
        <f>+INDEX(DataEx!$1:$1048576,MATCH('2016'!$A19,DataEx!$D:$D,0),MATCH('2016'!N$6,DataEx!$7:$7,0))</f>
        <v>0</v>
      </c>
      <c r="O19" s="195">
        <f>+INDEX(DataEx!$1:$1048576,MATCH('2016'!$A19,DataEx!$D:$D,0),MATCH('2016'!O$6,DataEx!$7:$7,0))</f>
        <v>0</v>
      </c>
      <c r="P19" s="195">
        <f>+INDEX(DataEx!$1:$1048576,MATCH('2016'!$A19,DataEx!$D:$D,0),MATCH('2016'!P$6,DataEx!$7:$7,0))</f>
        <v>0</v>
      </c>
      <c r="Q19" s="195">
        <f>+INDEX(DataEx!$1:$1048576,MATCH('2016'!$A19,DataEx!$D:$D,0),MATCH('2016'!Q$6,DataEx!$7:$7,0))</f>
        <v>0</v>
      </c>
      <c r="R19" s="272">
        <f>+INDEX(DataEx!$1:$1048576,MATCH('2016'!$A19,DataEx!$D:$D,0),MATCH('2016'!R$6,DataEx!$7:$7,0))</f>
        <v>0</v>
      </c>
      <c r="S19" s="273">
        <f t="shared" si="3"/>
        <v>160023989.32000002</v>
      </c>
      <c r="T19" s="274">
        <f t="shared" si="4"/>
        <v>4.2534335870439768E-2</v>
      </c>
    </row>
    <row r="20" spans="1:25">
      <c r="A20" s="176">
        <v>7121</v>
      </c>
      <c r="B20" s="417" t="str">
        <f>+VLOOKUP($A20,Master!$D$22:$G$220,4,FALSE)</f>
        <v>Doprinosi za penzijsko i invalidsko osiguranje</v>
      </c>
      <c r="C20" s="418"/>
      <c r="D20" s="418"/>
      <c r="E20" s="418"/>
      <c r="F20" s="418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0</v>
      </c>
      <c r="M20" s="189">
        <f>+INDEX(DataEx!$1:$1048576,MATCH('2016'!$A20,DataEx!$D:$D,0),MATCH('2016'!M$6,DataEx!$7:$7,0))</f>
        <v>0</v>
      </c>
      <c r="N20" s="189">
        <f>+INDEX(DataEx!$1:$1048576,MATCH('2016'!$A20,DataEx!$D:$D,0),MATCH('2016'!N$6,DataEx!$7:$7,0))</f>
        <v>0</v>
      </c>
      <c r="O20" s="189">
        <f>+INDEX(DataEx!$1:$1048576,MATCH('2016'!$A20,DataEx!$D:$D,0),MATCH('2016'!O$6,DataEx!$7:$7,0))</f>
        <v>0</v>
      </c>
      <c r="P20" s="189">
        <f>+INDEX(DataEx!$1:$1048576,MATCH('2016'!$A20,DataEx!$D:$D,0),MATCH('2016'!P$6,DataEx!$7:$7,0))</f>
        <v>0</v>
      </c>
      <c r="Q20" s="189">
        <f>+INDEX(DataEx!$1:$1048576,MATCH('2016'!$A20,DataEx!$D:$D,0),MATCH('2016'!Q$6,DataEx!$7:$7,0))</f>
        <v>0</v>
      </c>
      <c r="R20" s="189">
        <f>+INDEX(DataEx!$1:$1048576,MATCH('2016'!$A20,DataEx!$D:$D,0),MATCH('2016'!R$6,DataEx!$7:$7,0))</f>
        <v>0</v>
      </c>
      <c r="S20" s="270">
        <f t="shared" si="3"/>
        <v>96113838.549999997</v>
      </c>
      <c r="T20" s="271">
        <f t="shared" si="4"/>
        <v>2.5547033966937732E-2</v>
      </c>
    </row>
    <row r="21" spans="1:25">
      <c r="A21" s="176">
        <v>7122</v>
      </c>
      <c r="B21" s="417" t="str">
        <f>+VLOOKUP($A21,Master!$D$22:$G$220,4,FALSE)</f>
        <v>Doprinosi za zdravstveno osiguranje</v>
      </c>
      <c r="C21" s="418"/>
      <c r="D21" s="418"/>
      <c r="E21" s="418"/>
      <c r="F21" s="418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0</v>
      </c>
      <c r="M21" s="189">
        <f>+INDEX(DataEx!$1:$1048576,MATCH('2016'!$A21,DataEx!$D:$D,0),MATCH('2016'!M$6,DataEx!$7:$7,0))</f>
        <v>0</v>
      </c>
      <c r="N21" s="189">
        <f>+INDEX(DataEx!$1:$1048576,MATCH('2016'!$A21,DataEx!$D:$D,0),MATCH('2016'!N$6,DataEx!$7:$7,0))</f>
        <v>0</v>
      </c>
      <c r="O21" s="189">
        <f>+INDEX(DataEx!$1:$1048576,MATCH('2016'!$A21,DataEx!$D:$D,0),MATCH('2016'!O$6,DataEx!$7:$7,0))</f>
        <v>0</v>
      </c>
      <c r="P21" s="189">
        <f>+INDEX(DataEx!$1:$1048576,MATCH('2016'!$A21,DataEx!$D:$D,0),MATCH('2016'!P$6,DataEx!$7:$7,0))</f>
        <v>0</v>
      </c>
      <c r="Q21" s="189">
        <f>+INDEX(DataEx!$1:$1048576,MATCH('2016'!$A21,DataEx!$D:$D,0),MATCH('2016'!Q$6,DataEx!$7:$7,0))</f>
        <v>0</v>
      </c>
      <c r="R21" s="189">
        <f>+INDEX(DataEx!$1:$1048576,MATCH('2016'!$A21,DataEx!$D:$D,0),MATCH('2016'!R$6,DataEx!$7:$7,0))</f>
        <v>0</v>
      </c>
      <c r="S21" s="270">
        <f t="shared" si="3"/>
        <v>55302072.100000009</v>
      </c>
      <c r="T21" s="271">
        <f t="shared" si="4"/>
        <v>1.4699276771115285E-2</v>
      </c>
    </row>
    <row r="22" spans="1:25">
      <c r="A22" s="176">
        <v>7123</v>
      </c>
      <c r="B22" s="417" t="str">
        <f>+VLOOKUP($A22,Master!$D$22:$G$220,4,FALSE)</f>
        <v>Doprinosi za osiguranje od nezaposlenosti</v>
      </c>
      <c r="C22" s="418"/>
      <c r="D22" s="418"/>
      <c r="E22" s="418"/>
      <c r="F22" s="418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0</v>
      </c>
      <c r="M22" s="189">
        <f>+INDEX(DataEx!$1:$1048576,MATCH('2016'!$A22,DataEx!$D:$D,0),MATCH('2016'!M$6,DataEx!$7:$7,0))</f>
        <v>0</v>
      </c>
      <c r="N22" s="189">
        <f>+INDEX(DataEx!$1:$1048576,MATCH('2016'!$A22,DataEx!$D:$D,0),MATCH('2016'!N$6,DataEx!$7:$7,0))</f>
        <v>0</v>
      </c>
      <c r="O22" s="189">
        <f>+INDEX(DataEx!$1:$1048576,MATCH('2016'!$A22,DataEx!$D:$D,0),MATCH('2016'!O$6,DataEx!$7:$7,0))</f>
        <v>0</v>
      </c>
      <c r="P22" s="189">
        <f>+INDEX(DataEx!$1:$1048576,MATCH('2016'!$A22,DataEx!$D:$D,0),MATCH('2016'!P$6,DataEx!$7:$7,0))</f>
        <v>0</v>
      </c>
      <c r="Q22" s="189">
        <f>+INDEX(DataEx!$1:$1048576,MATCH('2016'!$A22,DataEx!$D:$D,0),MATCH('2016'!Q$6,DataEx!$7:$7,0))</f>
        <v>0</v>
      </c>
      <c r="R22" s="189">
        <f>+INDEX(DataEx!$1:$1048576,MATCH('2016'!$A22,DataEx!$D:$D,0),MATCH('2016'!R$6,DataEx!$7:$7,0))</f>
        <v>0</v>
      </c>
      <c r="S22" s="270">
        <f t="shared" si="3"/>
        <v>4466393.2399999993</v>
      </c>
      <c r="T22" s="271">
        <f t="shared" si="4"/>
        <v>1.1871661930620194E-3</v>
      </c>
    </row>
    <row r="23" spans="1:25">
      <c r="A23" s="176">
        <v>7124</v>
      </c>
      <c r="B23" s="417" t="str">
        <f>+VLOOKUP($A23,Master!$D$22:$G$220,4,FALSE)</f>
        <v>Ostali doprinosi</v>
      </c>
      <c r="C23" s="418"/>
      <c r="D23" s="418"/>
      <c r="E23" s="418"/>
      <c r="F23" s="418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0</v>
      </c>
      <c r="M23" s="189">
        <f>+INDEX(DataEx!$1:$1048576,MATCH('2016'!$A23,DataEx!$D:$D,0),MATCH('2016'!M$6,DataEx!$7:$7,0))</f>
        <v>0</v>
      </c>
      <c r="N23" s="189">
        <f>+INDEX(DataEx!$1:$1048576,MATCH('2016'!$A23,DataEx!$D:$D,0),MATCH('2016'!N$6,DataEx!$7:$7,0))</f>
        <v>0</v>
      </c>
      <c r="O23" s="189">
        <f>+INDEX(DataEx!$1:$1048576,MATCH('2016'!$A23,DataEx!$D:$D,0),MATCH('2016'!O$6,DataEx!$7:$7,0))</f>
        <v>0</v>
      </c>
      <c r="P23" s="189">
        <f>+INDEX(DataEx!$1:$1048576,MATCH('2016'!$A23,DataEx!$D:$D,0),MATCH('2016'!P$6,DataEx!$7:$7,0))</f>
        <v>0</v>
      </c>
      <c r="Q23" s="189">
        <f>+INDEX(DataEx!$1:$1048576,MATCH('2016'!$A23,DataEx!$D:$D,0),MATCH('2016'!Q$6,DataEx!$7:$7,0))</f>
        <v>0</v>
      </c>
      <c r="R23" s="189">
        <f>+INDEX(DataEx!$1:$1048576,MATCH('2016'!$A23,DataEx!$D:$D,0),MATCH('2016'!R$6,DataEx!$7:$7,0))</f>
        <v>0</v>
      </c>
      <c r="S23" s="270">
        <f t="shared" si="3"/>
        <v>4141685.43</v>
      </c>
      <c r="T23" s="271">
        <f t="shared" si="4"/>
        <v>1.1008589393247275E-3</v>
      </c>
    </row>
    <row r="24" spans="1:25">
      <c r="A24" s="176">
        <v>713</v>
      </c>
      <c r="B24" s="425" t="str">
        <f>+VLOOKUP($A24,Master!$D$22:$G$220,4,FALSE)</f>
        <v>Takse</v>
      </c>
      <c r="C24" s="426"/>
      <c r="D24" s="426"/>
      <c r="E24" s="426"/>
      <c r="F24" s="426"/>
      <c r="G24" s="201">
        <f>+INDEX(DataEx!$1:$1048576,MATCH('2016'!$A24,DataEx!$D:$D,0),MATCH('2016'!G$6,DataEx!$7:$7,0))</f>
        <v>567280.62000000011</v>
      </c>
      <c r="H24" s="201">
        <f>+INDEX(DataEx!$1:$1048576,MATCH('2016'!$A24,DataEx!$D:$D,0),MATCH('2016'!H$6,DataEx!$7:$7,0))</f>
        <v>838389.92000000016</v>
      </c>
      <c r="I24" s="201">
        <f>+INDEX(DataEx!$1:$1048576,MATCH('2016'!$A24,DataEx!$D:$D,0),MATCH('2016'!I$6,DataEx!$7:$7,0))</f>
        <v>973314.27999999968</v>
      </c>
      <c r="J24" s="201">
        <f>+INDEX(DataEx!$1:$1048576,MATCH('2016'!$A24,DataEx!$D:$D,0),MATCH('2016'!J$6,DataEx!$7:$7,0))</f>
        <v>944204.45000000007</v>
      </c>
      <c r="K24" s="201">
        <f>+INDEX(DataEx!$1:$1048576,MATCH('2016'!$A24,DataEx!$D:$D,0),MATCH('2016'!K$6,DataEx!$7:$7,0))</f>
        <v>1078682.17</v>
      </c>
      <c r="L24" s="201">
        <f>+INDEX(DataEx!$1:$1048576,MATCH('2016'!$A24,DataEx!$D:$D,0),MATCH('2016'!L$6,DataEx!$7:$7,0))</f>
        <v>0</v>
      </c>
      <c r="M24" s="201">
        <f>+INDEX(DataEx!$1:$1048576,MATCH('2016'!$A24,DataEx!$D:$D,0),MATCH('2016'!M$6,DataEx!$7:$7,0))</f>
        <v>0</v>
      </c>
      <c r="N24" s="201">
        <f>+INDEX(DataEx!$1:$1048576,MATCH('2016'!$A24,DataEx!$D:$D,0),MATCH('2016'!N$6,DataEx!$7:$7,0))</f>
        <v>0</v>
      </c>
      <c r="O24" s="201">
        <f>+INDEX(DataEx!$1:$1048576,MATCH('2016'!$A24,DataEx!$D:$D,0),MATCH('2016'!O$6,DataEx!$7:$7,0))</f>
        <v>0</v>
      </c>
      <c r="P24" s="201">
        <f>+INDEX(DataEx!$1:$1048576,MATCH('2016'!$A24,DataEx!$D:$D,0),MATCH('2016'!P$6,DataEx!$7:$7,0))</f>
        <v>0</v>
      </c>
      <c r="Q24" s="201">
        <f>+INDEX(DataEx!$1:$1048576,MATCH('2016'!$A24,DataEx!$D:$D,0),MATCH('2016'!Q$6,DataEx!$7:$7,0))</f>
        <v>0</v>
      </c>
      <c r="R24" s="275">
        <f>+INDEX(DataEx!$1:$1048576,MATCH('2016'!$A24,DataEx!$D:$D,0),MATCH('2016'!R$6,DataEx!$7:$7,0))</f>
        <v>0</v>
      </c>
      <c r="S24" s="273">
        <f t="shared" si="3"/>
        <v>4401871.4399999995</v>
      </c>
      <c r="T24" s="274">
        <f t="shared" si="4"/>
        <v>1.1700163149479486E-3</v>
      </c>
      <c r="Y24" s="392"/>
    </row>
    <row r="25" spans="1:25">
      <c r="A25" s="176">
        <v>714</v>
      </c>
      <c r="B25" s="425" t="str">
        <f>+VLOOKUP($A25,Master!$D$22:$G$220,4,FALSE)</f>
        <v>Naknade</v>
      </c>
      <c r="C25" s="426"/>
      <c r="D25" s="426"/>
      <c r="E25" s="426"/>
      <c r="F25" s="426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0</v>
      </c>
      <c r="M25" s="201">
        <f>+INDEX(DataEx!$1:$1048576,MATCH('2016'!$A25,DataEx!$D:$D,0),MATCH('2016'!M$6,DataEx!$7:$7,0))</f>
        <v>0</v>
      </c>
      <c r="N25" s="201">
        <f>+INDEX(DataEx!$1:$1048576,MATCH('2016'!$A25,DataEx!$D:$D,0),MATCH('2016'!N$6,DataEx!$7:$7,0))</f>
        <v>0</v>
      </c>
      <c r="O25" s="201">
        <f>+INDEX(DataEx!$1:$1048576,MATCH('2016'!$A25,DataEx!$D:$D,0),MATCH('2016'!O$6,DataEx!$7:$7,0))</f>
        <v>0</v>
      </c>
      <c r="P25" s="201">
        <f>+INDEX(DataEx!$1:$1048576,MATCH('2016'!$A25,DataEx!$D:$D,0),MATCH('2016'!P$6,DataEx!$7:$7,0))</f>
        <v>0</v>
      </c>
      <c r="Q25" s="201">
        <f>+INDEX(DataEx!$1:$1048576,MATCH('2016'!$A25,DataEx!$D:$D,0),MATCH('2016'!Q$6,DataEx!$7:$7,0))</f>
        <v>0</v>
      </c>
      <c r="R25" s="275">
        <f>+INDEX(DataEx!$1:$1048576,MATCH('2016'!$A25,DataEx!$D:$D,0),MATCH('2016'!R$6,DataEx!$7:$7,0))</f>
        <v>0</v>
      </c>
      <c r="S25" s="273">
        <f t="shared" si="3"/>
        <v>7518014.6500000004</v>
      </c>
      <c r="T25" s="274">
        <f t="shared" si="4"/>
        <v>1.9982863916892797E-3</v>
      </c>
    </row>
    <row r="26" spans="1:25">
      <c r="A26" s="176">
        <v>715</v>
      </c>
      <c r="B26" s="425" t="str">
        <f>+VLOOKUP($A26,Master!$D$22:$G$220,4,FALSE)</f>
        <v>Ostali prihodi</v>
      </c>
      <c r="C26" s="426"/>
      <c r="D26" s="426"/>
      <c r="E26" s="426"/>
      <c r="F26" s="426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0</v>
      </c>
      <c r="M26" s="201">
        <f>+INDEX(DataEx!$1:$1048576,MATCH('2016'!$A26,DataEx!$D:$D,0),MATCH('2016'!M$6,DataEx!$7:$7,0))</f>
        <v>0</v>
      </c>
      <c r="N26" s="201">
        <f>+INDEX(DataEx!$1:$1048576,MATCH('2016'!$A26,DataEx!$D:$D,0),MATCH('2016'!N$6,DataEx!$7:$7,0))</f>
        <v>0</v>
      </c>
      <c r="O26" s="201">
        <f>+INDEX(DataEx!$1:$1048576,MATCH('2016'!$A26,DataEx!$D:$D,0),MATCH('2016'!O$6,DataEx!$7:$7,0))</f>
        <v>0</v>
      </c>
      <c r="P26" s="201">
        <f>+INDEX(DataEx!$1:$1048576,MATCH('2016'!$A26,DataEx!$D:$D,0),MATCH('2016'!P$6,DataEx!$7:$7,0))</f>
        <v>0</v>
      </c>
      <c r="Q26" s="201">
        <f>+INDEX(DataEx!$1:$1048576,MATCH('2016'!$A26,DataEx!$D:$D,0),MATCH('2016'!Q$6,DataEx!$7:$7,0))</f>
        <v>0</v>
      </c>
      <c r="R26" s="275">
        <f>+INDEX(DataEx!$1:$1048576,MATCH('2016'!$A26,DataEx!$D:$D,0),MATCH('2016'!R$6,DataEx!$7:$7,0))</f>
        <v>0</v>
      </c>
      <c r="S26" s="273">
        <f t="shared" si="3"/>
        <v>12246205.210000003</v>
      </c>
      <c r="T26" s="274">
        <f t="shared" si="4"/>
        <v>3.2550382461648121E-3</v>
      </c>
    </row>
    <row r="27" spans="1:25">
      <c r="A27" s="176">
        <v>73</v>
      </c>
      <c r="B27" s="425" t="str">
        <f>+VLOOKUP($A27,Master!$D$22:$G$220,4,FALSE)</f>
        <v>Primici od otplate kredita i sredstva prenesena iz prethodne godine</v>
      </c>
      <c r="C27" s="426"/>
      <c r="D27" s="426"/>
      <c r="E27" s="426"/>
      <c r="F27" s="426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0</v>
      </c>
      <c r="M27" s="201">
        <f>+INDEX(DataEx!$1:$1048576,MATCH('2016'!$A27,DataEx!$D:$D,0),MATCH('2016'!M$6,DataEx!$7:$7,0))</f>
        <v>0</v>
      </c>
      <c r="N27" s="201">
        <f>+INDEX(DataEx!$1:$1048576,MATCH('2016'!$A27,DataEx!$D:$D,0),MATCH('2016'!N$6,DataEx!$7:$7,0))</f>
        <v>0</v>
      </c>
      <c r="O27" s="201">
        <f>+INDEX(DataEx!$1:$1048576,MATCH('2016'!$A27,DataEx!$D:$D,0),MATCH('2016'!O$6,DataEx!$7:$7,0))</f>
        <v>0</v>
      </c>
      <c r="P27" s="201">
        <f>+INDEX(DataEx!$1:$1048576,MATCH('2016'!$A27,DataEx!$D:$D,0),MATCH('2016'!P$6,DataEx!$7:$7,0))</f>
        <v>0</v>
      </c>
      <c r="Q27" s="201">
        <f>+INDEX(DataEx!$1:$1048576,MATCH('2016'!$A27,DataEx!$D:$D,0),MATCH('2016'!Q$6,DataEx!$7:$7,0))</f>
        <v>0</v>
      </c>
      <c r="R27" s="275">
        <f>+INDEX(DataEx!$1:$1048576,MATCH('2016'!$A27,DataEx!$D:$D,0),MATCH('2016'!R$6,DataEx!$7:$7,0))</f>
        <v>0</v>
      </c>
      <c r="S27" s="273">
        <f t="shared" si="3"/>
        <v>1374520.74</v>
      </c>
      <c r="T27" s="274">
        <f t="shared" si="4"/>
        <v>3.6534726489747908E-4</v>
      </c>
    </row>
    <row r="28" spans="1:25" ht="13.5" thickBot="1">
      <c r="A28" s="176">
        <v>74</v>
      </c>
      <c r="B28" s="427" t="str">
        <f>+VLOOKUP($A28,Master!$D$22:$G$220,4,FALSE)</f>
        <v>Donacije i transferi</v>
      </c>
      <c r="C28" s="428"/>
      <c r="D28" s="428"/>
      <c r="E28" s="428"/>
      <c r="F28" s="428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153797.53999999995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0</v>
      </c>
      <c r="M28" s="201">
        <f>+INDEX(DataEx!$1:$1048576,MATCH('2016'!$A28,DataEx!$D:$D,0),MATCH('2016'!M$6,DataEx!$7:$7,0))</f>
        <v>0</v>
      </c>
      <c r="N28" s="201">
        <f>+INDEX(DataEx!$1:$1048576,MATCH('2016'!$A28,DataEx!$D:$D,0),MATCH('2016'!N$6,DataEx!$7:$7,0))</f>
        <v>0</v>
      </c>
      <c r="O28" s="201">
        <f>+INDEX(DataEx!$1:$1048576,MATCH('2016'!$A28,DataEx!$D:$D,0),MATCH('2016'!O$6,DataEx!$7:$7,0))</f>
        <v>0</v>
      </c>
      <c r="P28" s="201">
        <f>+INDEX(DataEx!$1:$1048576,MATCH('2016'!$A28,DataEx!$D:$D,0),MATCH('2016'!P$6,DataEx!$7:$7,0))</f>
        <v>0</v>
      </c>
      <c r="Q28" s="201">
        <f>+INDEX(DataEx!$1:$1048576,MATCH('2016'!$A28,DataEx!$D:$D,0),MATCH('2016'!Q$6,DataEx!$7:$7,0))</f>
        <v>0</v>
      </c>
      <c r="R28" s="275">
        <f>+INDEX(DataEx!$1:$1048576,MATCH('2016'!$A28,DataEx!$D:$D,0),MATCH('2016'!R$6,DataEx!$7:$7,0))</f>
        <v>0</v>
      </c>
      <c r="S28" s="276">
        <f t="shared" si="3"/>
        <v>2595673.0900000003</v>
      </c>
      <c r="T28" s="277">
        <f t="shared" si="4"/>
        <v>6.8992925053971044E-4</v>
      </c>
    </row>
    <row r="29" spans="1:25" ht="13.5" thickBot="1">
      <c r="A29" s="176">
        <v>4</v>
      </c>
      <c r="B29" s="429" t="str">
        <f>+VLOOKUP($A29,Master!$D$22:$G$220,4,FALSE)</f>
        <v>Budžetki izdaci</v>
      </c>
      <c r="C29" s="430"/>
      <c r="D29" s="430"/>
      <c r="E29" s="430"/>
      <c r="F29" s="430"/>
      <c r="G29" s="177">
        <f>+G31+G42+G48+SUM(G49:G53)</f>
        <v>88128363.519999996</v>
      </c>
      <c r="H29" s="177">
        <f t="shared" ref="H29:R29" si="5">+H31+H42+H48+SUM(H49:H53)</f>
        <v>111881045.20999998</v>
      </c>
      <c r="I29" s="177">
        <f t="shared" si="5"/>
        <v>153350085.37</v>
      </c>
      <c r="J29" s="177">
        <f t="shared" si="5"/>
        <v>133069133.07000002</v>
      </c>
      <c r="K29" s="177">
        <f t="shared" si="5"/>
        <v>135049989.09999999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621478616.26999998</v>
      </c>
      <c r="T29" s="279">
        <f t="shared" si="4"/>
        <v>0.16518885895204058</v>
      </c>
    </row>
    <row r="30" spans="1:25" ht="13.5" thickBot="1">
      <c r="A30" s="176">
        <v>41</v>
      </c>
      <c r="B30" s="431" t="str">
        <f>+VLOOKUP($A30,Master!$D$22:$G$220,4,FALSE)</f>
        <v>Tekući izdaci</v>
      </c>
      <c r="C30" s="432"/>
      <c r="D30" s="432"/>
      <c r="E30" s="432"/>
      <c r="F30" s="432"/>
      <c r="G30" s="207">
        <f>+G29-G49</f>
        <v>87777905.089999989</v>
      </c>
      <c r="H30" s="207">
        <f t="shared" ref="H30:R30" si="6">+H29-H49</f>
        <v>111303555.91999997</v>
      </c>
      <c r="I30" s="207">
        <f t="shared" si="6"/>
        <v>151840108.15000001</v>
      </c>
      <c r="J30" s="207">
        <f t="shared" si="6"/>
        <v>129374917.36000003</v>
      </c>
      <c r="K30" s="207">
        <f t="shared" si="6"/>
        <v>130324840.66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610621327.17999995</v>
      </c>
      <c r="T30" s="281">
        <f t="shared" si="4"/>
        <v>0.16230299425913478</v>
      </c>
    </row>
    <row r="31" spans="1:25">
      <c r="A31" s="176">
        <v>40</v>
      </c>
      <c r="B31" s="433" t="str">
        <f>+VLOOKUP($A31,Master!$D$22:$G$220,4,FALSE)</f>
        <v>Tekući budžetski izdaci</v>
      </c>
      <c r="C31" s="434"/>
      <c r="D31" s="434"/>
      <c r="E31" s="434"/>
      <c r="F31" s="434"/>
      <c r="G31" s="213">
        <f>+SUM(G32:G41)</f>
        <v>40758065.619999997</v>
      </c>
      <c r="H31" s="213">
        <f t="shared" ref="H31:R31" si="7">+SUM(H32:H41)</f>
        <v>45285905.13000001</v>
      </c>
      <c r="I31" s="213">
        <f t="shared" si="7"/>
        <v>78616126.24999997</v>
      </c>
      <c r="J31" s="213">
        <f t="shared" si="7"/>
        <v>65505918.040000007</v>
      </c>
      <c r="K31" s="213">
        <f t="shared" si="7"/>
        <v>70373950.310000002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300539965.34999996</v>
      </c>
      <c r="T31" s="269">
        <f t="shared" si="4"/>
        <v>7.9883446744503567E-2</v>
      </c>
    </row>
    <row r="32" spans="1:25">
      <c r="A32" s="176">
        <v>411</v>
      </c>
      <c r="B32" s="417" t="str">
        <f>+VLOOKUP($A32,Master!$D$22:$G$220,4,FALSE)</f>
        <v>Bruto zarade i doprinosi na teret poslodavca</v>
      </c>
      <c r="C32" s="418"/>
      <c r="D32" s="418"/>
      <c r="E32" s="418"/>
      <c r="F32" s="418"/>
      <c r="G32" s="189">
        <f>+INDEX(DataEx!$1:$1048576,MATCH('2016'!$A32,DataEx!$D:$D,0),MATCH('2016'!G$6,DataEx!$7:$7,0))</f>
        <v>31820224.659999993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0</v>
      </c>
      <c r="M32" s="189">
        <f>+INDEX(DataEx!$1:$1048576,MATCH('2016'!$A32,DataEx!$D:$D,0),MATCH('2016'!M$6,DataEx!$7:$7,0))</f>
        <v>0</v>
      </c>
      <c r="N32" s="189">
        <f>+INDEX(DataEx!$1:$1048576,MATCH('2016'!$A32,DataEx!$D:$D,0),MATCH('2016'!N$6,DataEx!$7:$7,0))</f>
        <v>0</v>
      </c>
      <c r="O32" s="189">
        <f>+INDEX(DataEx!$1:$1048576,MATCH('2016'!$A32,DataEx!$D:$D,0),MATCH('2016'!O$6,DataEx!$7:$7,0))</f>
        <v>0</v>
      </c>
      <c r="P32" s="189">
        <f>+INDEX(DataEx!$1:$1048576,MATCH('2016'!$A32,DataEx!$D:$D,0),MATCH('2016'!P$6,DataEx!$7:$7,0))</f>
        <v>0</v>
      </c>
      <c r="Q32" s="189">
        <f>+INDEX(DataEx!$1:$1048576,MATCH('2016'!$A32,DataEx!$D:$D,0),MATCH('2016'!Q$6,DataEx!$7:$7,0))</f>
        <v>0</v>
      </c>
      <c r="R32" s="189">
        <f>+INDEX(DataEx!$1:$1048576,MATCH('2016'!$A32,DataEx!$D:$D,0),MATCH('2016'!R$6,DataEx!$7:$7,0))</f>
        <v>0</v>
      </c>
      <c r="S32" s="270">
        <f t="shared" si="3"/>
        <v>167253040.62</v>
      </c>
      <c r="T32" s="271">
        <f t="shared" si="4"/>
        <v>4.4455815876815345E-2</v>
      </c>
    </row>
    <row r="33" spans="1:22">
      <c r="A33" s="176">
        <v>412</v>
      </c>
      <c r="B33" s="417" t="str">
        <f>+VLOOKUP($A33,Master!$D$22:$G$220,4,FALSE)</f>
        <v>Ostala lična primanja</v>
      </c>
      <c r="C33" s="418"/>
      <c r="D33" s="418"/>
      <c r="E33" s="418"/>
      <c r="F33" s="418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0</v>
      </c>
      <c r="M33" s="189">
        <f>+INDEX(DataEx!$1:$1048576,MATCH('2016'!$A33,DataEx!$D:$D,0),MATCH('2016'!M$6,DataEx!$7:$7,0))</f>
        <v>0</v>
      </c>
      <c r="N33" s="189">
        <f>+INDEX(DataEx!$1:$1048576,MATCH('2016'!$A33,DataEx!$D:$D,0),MATCH('2016'!N$6,DataEx!$7:$7,0))</f>
        <v>0</v>
      </c>
      <c r="O33" s="189">
        <f>+INDEX(DataEx!$1:$1048576,MATCH('2016'!$A33,DataEx!$D:$D,0),MATCH('2016'!O$6,DataEx!$7:$7,0))</f>
        <v>0</v>
      </c>
      <c r="P33" s="189">
        <f>+INDEX(DataEx!$1:$1048576,MATCH('2016'!$A33,DataEx!$D:$D,0),MATCH('2016'!P$6,DataEx!$7:$7,0))</f>
        <v>0</v>
      </c>
      <c r="Q33" s="189">
        <f>+INDEX(DataEx!$1:$1048576,MATCH('2016'!$A33,DataEx!$D:$D,0),MATCH('2016'!Q$6,DataEx!$7:$7,0))</f>
        <v>0</v>
      </c>
      <c r="R33" s="189">
        <f>+INDEX(DataEx!$1:$1048576,MATCH('2016'!$A33,DataEx!$D:$D,0),MATCH('2016'!R$6,DataEx!$7:$7,0))</f>
        <v>0</v>
      </c>
      <c r="S33" s="270">
        <f t="shared" si="3"/>
        <v>4443026.1499999994</v>
      </c>
      <c r="T33" s="271">
        <f t="shared" si="4"/>
        <v>1.1809552264525863E-3</v>
      </c>
      <c r="U33" s="391"/>
    </row>
    <row r="34" spans="1:22">
      <c r="A34" s="176">
        <v>413</v>
      </c>
      <c r="B34" s="417" t="str">
        <f>+VLOOKUP($A34,Master!$D$22:$G$220,4,FALSE)</f>
        <v>Rashodi za materijal</v>
      </c>
      <c r="C34" s="418"/>
      <c r="D34" s="418"/>
      <c r="E34" s="418"/>
      <c r="F34" s="418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0</v>
      </c>
      <c r="M34" s="189">
        <f>+INDEX(DataEx!$1:$1048576,MATCH('2016'!$A34,DataEx!$D:$D,0),MATCH('2016'!M$6,DataEx!$7:$7,0))</f>
        <v>0</v>
      </c>
      <c r="N34" s="189">
        <f>+INDEX(DataEx!$1:$1048576,MATCH('2016'!$A34,DataEx!$D:$D,0),MATCH('2016'!N$6,DataEx!$7:$7,0))</f>
        <v>0</v>
      </c>
      <c r="O34" s="189">
        <f>+INDEX(DataEx!$1:$1048576,MATCH('2016'!$A34,DataEx!$D:$D,0),MATCH('2016'!O$6,DataEx!$7:$7,0))</f>
        <v>0</v>
      </c>
      <c r="P34" s="189">
        <f>+INDEX(DataEx!$1:$1048576,MATCH('2016'!$A34,DataEx!$D:$D,0),MATCH('2016'!P$6,DataEx!$7:$7,0))</f>
        <v>0</v>
      </c>
      <c r="Q34" s="189">
        <f>+INDEX(DataEx!$1:$1048576,MATCH('2016'!$A34,DataEx!$D:$D,0),MATCH('2016'!Q$6,DataEx!$7:$7,0))</f>
        <v>0</v>
      </c>
      <c r="R34" s="189">
        <f>+INDEX(DataEx!$1:$1048576,MATCH('2016'!$A34,DataEx!$D:$D,0),MATCH('2016'!R$6,DataEx!$7:$7,0))</f>
        <v>0</v>
      </c>
      <c r="S34" s="270">
        <f t="shared" si="3"/>
        <v>10713833.699999999</v>
      </c>
      <c r="T34" s="271">
        <f t="shared" si="4"/>
        <v>2.8477342865422593E-3</v>
      </c>
      <c r="V34" s="388"/>
    </row>
    <row r="35" spans="1:22">
      <c r="A35" s="176">
        <v>414</v>
      </c>
      <c r="B35" s="417" t="str">
        <f>+VLOOKUP($A35,Master!$D$22:$G$220,4,FALSE)</f>
        <v>Rashodi za usluge</v>
      </c>
      <c r="C35" s="418"/>
      <c r="D35" s="418"/>
      <c r="E35" s="418"/>
      <c r="F35" s="418"/>
      <c r="G35" s="189">
        <f>+INDEX(DataEx!$1:$1048576,MATCH('2016'!$A35,DataEx!$D:$D,0),MATCH('2016'!G$6,DataEx!$7:$7,0))</f>
        <v>1555097.9</v>
      </c>
      <c r="H35" s="189">
        <f>+INDEX(DataEx!$1:$1048576,MATCH('2016'!$A35,DataEx!$D:$D,0),MATCH('2016'!H$6,DataEx!$7:$7,0))</f>
        <v>3474344.17</v>
      </c>
      <c r="I35" s="189">
        <f>+INDEX(DataEx!$1:$1048576,MATCH('2016'!$A35,DataEx!$D:$D,0),MATCH('2016'!I$6,DataEx!$7:$7,0))</f>
        <v>5795141.0099999998</v>
      </c>
      <c r="J35" s="189">
        <f>+INDEX(DataEx!$1:$1048576,MATCH('2016'!$A35,DataEx!$D:$D,0),MATCH('2016'!J$6,DataEx!$7:$7,0))</f>
        <v>4978058.5999999996</v>
      </c>
      <c r="K35" s="189">
        <f>+INDEX(DataEx!$1:$1048576,MATCH('2016'!$A35,DataEx!$D:$D,0),MATCH('2016'!K$6,DataEx!$7:$7,0))</f>
        <v>5441590.21</v>
      </c>
      <c r="L35" s="189">
        <v>0</v>
      </c>
      <c r="M35" s="189">
        <v>0</v>
      </c>
      <c r="N35" s="189">
        <v>0</v>
      </c>
      <c r="O35" s="189">
        <v>0</v>
      </c>
      <c r="P35" s="189">
        <v>0</v>
      </c>
      <c r="Q35" s="189">
        <v>0</v>
      </c>
      <c r="R35" s="189">
        <v>0</v>
      </c>
      <c r="S35" s="270">
        <f t="shared" si="3"/>
        <v>21244231.890000001</v>
      </c>
      <c r="T35" s="271">
        <f t="shared" si="4"/>
        <v>5.6467114609411451E-3</v>
      </c>
    </row>
    <row r="36" spans="1:22">
      <c r="A36" s="176">
        <v>415</v>
      </c>
      <c r="B36" s="417" t="str">
        <f>+VLOOKUP($A36,Master!$D$22:$G$220,4,FALSE)</f>
        <v>Rashodi za tekuće održavanje</v>
      </c>
      <c r="C36" s="418"/>
      <c r="D36" s="418"/>
      <c r="E36" s="418"/>
      <c r="F36" s="418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0</v>
      </c>
      <c r="M36" s="189">
        <f>+INDEX(DataEx!$1:$1048576,MATCH('2016'!$A36,DataEx!$D:$D,0),MATCH('2016'!M$6,DataEx!$7:$7,0))</f>
        <v>0</v>
      </c>
      <c r="N36" s="189">
        <f>+INDEX(DataEx!$1:$1048576,MATCH('2016'!$A36,DataEx!$D:$D,0),MATCH('2016'!N$6,DataEx!$7:$7,0))</f>
        <v>0</v>
      </c>
      <c r="O36" s="189">
        <f>+INDEX(DataEx!$1:$1048576,MATCH('2016'!$A36,DataEx!$D:$D,0),MATCH('2016'!O$6,DataEx!$7:$7,0))</f>
        <v>0</v>
      </c>
      <c r="P36" s="189">
        <f>+INDEX(DataEx!$1:$1048576,MATCH('2016'!$A36,DataEx!$D:$D,0),MATCH('2016'!P$6,DataEx!$7:$7,0))</f>
        <v>0</v>
      </c>
      <c r="Q36" s="189">
        <f>+INDEX(DataEx!$1:$1048576,MATCH('2016'!$A36,DataEx!$D:$D,0),MATCH('2016'!Q$6,DataEx!$7:$7,0))</f>
        <v>0</v>
      </c>
      <c r="R36" s="189">
        <f>+INDEX(DataEx!$1:$1048576,MATCH('2016'!$A36,DataEx!$D:$D,0),MATCH('2016'!R$6,DataEx!$7:$7,0))</f>
        <v>0</v>
      </c>
      <c r="S36" s="270">
        <f t="shared" si="3"/>
        <v>4786354.34</v>
      </c>
      <c r="T36" s="271">
        <f t="shared" si="4"/>
        <v>1.2722117724823698E-3</v>
      </c>
    </row>
    <row r="37" spans="1:22">
      <c r="A37" s="176">
        <v>416</v>
      </c>
      <c r="B37" s="417" t="str">
        <f>+VLOOKUP($A37,Master!$D$22:$G$220,4,FALSE)</f>
        <v>Kamate</v>
      </c>
      <c r="C37" s="418"/>
      <c r="D37" s="418"/>
      <c r="E37" s="418"/>
      <c r="F37" s="418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23107532.77</v>
      </c>
      <c r="J37" s="189">
        <f>+INDEX(DataEx!$1:$1048576,MATCH('2016'!$A37,DataEx!$D:$D,0),MATCH('2016'!J$6,DataEx!$7:$7,0))</f>
        <v>16836224.52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0</v>
      </c>
      <c r="M37" s="189">
        <f>+INDEX(DataEx!$1:$1048576,MATCH('2016'!$A37,DataEx!$D:$D,0),MATCH('2016'!M$6,DataEx!$7:$7,0))</f>
        <v>0</v>
      </c>
      <c r="N37" s="189">
        <f>+INDEX(DataEx!$1:$1048576,MATCH('2016'!$A37,DataEx!$D:$D,0),MATCH('2016'!N$6,DataEx!$7:$7,0))</f>
        <v>0</v>
      </c>
      <c r="O37" s="189">
        <f>+INDEX(DataEx!$1:$1048576,MATCH('2016'!$A37,DataEx!$D:$D,0),MATCH('2016'!O$6,DataEx!$7:$7,0))</f>
        <v>0</v>
      </c>
      <c r="P37" s="189">
        <f>+INDEX(DataEx!$1:$1048576,MATCH('2016'!$A37,DataEx!$D:$D,0),MATCH('2016'!P$6,DataEx!$7:$7,0))</f>
        <v>0</v>
      </c>
      <c r="Q37" s="189">
        <f>+INDEX(DataEx!$1:$1048576,MATCH('2016'!$A37,DataEx!$D:$D,0),MATCH('2016'!Q$6,DataEx!$7:$7,0))</f>
        <v>0</v>
      </c>
      <c r="R37" s="189">
        <f>+INDEX(DataEx!$1:$1048576,MATCH('2016'!$A37,DataEx!$D:$D,0),MATCH('2016'!R$6,DataEx!$7:$7,0))</f>
        <v>0</v>
      </c>
      <c r="S37" s="270">
        <f t="shared" si="3"/>
        <v>60765044.739999995</v>
      </c>
      <c r="T37" s="271">
        <f t="shared" si="4"/>
        <v>1.615133351653315E-2</v>
      </c>
    </row>
    <row r="38" spans="1:22">
      <c r="A38" s="176">
        <v>417</v>
      </c>
      <c r="B38" s="417" t="str">
        <f>+VLOOKUP($A38,Master!$D$22:$G$220,4,FALSE)</f>
        <v>Renta</v>
      </c>
      <c r="C38" s="418"/>
      <c r="D38" s="418"/>
      <c r="E38" s="418"/>
      <c r="F38" s="418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0</v>
      </c>
      <c r="M38" s="189">
        <f>+INDEX(DataEx!$1:$1048576,MATCH('2016'!$A38,DataEx!$D:$D,0),MATCH('2016'!M$6,DataEx!$7:$7,0))</f>
        <v>0</v>
      </c>
      <c r="N38" s="189">
        <f>+INDEX(DataEx!$1:$1048576,MATCH('2016'!$A38,DataEx!$D:$D,0),MATCH('2016'!N$6,DataEx!$7:$7,0))</f>
        <v>0</v>
      </c>
      <c r="O38" s="189">
        <f>+INDEX(DataEx!$1:$1048576,MATCH('2016'!$A38,DataEx!$D:$D,0),MATCH('2016'!O$6,DataEx!$7:$7,0))</f>
        <v>0</v>
      </c>
      <c r="P38" s="189">
        <f>+INDEX(DataEx!$1:$1048576,MATCH('2016'!$A38,DataEx!$D:$D,0),MATCH('2016'!P$6,DataEx!$7:$7,0))</f>
        <v>0</v>
      </c>
      <c r="Q38" s="189">
        <f>+INDEX(DataEx!$1:$1048576,MATCH('2016'!$A38,DataEx!$D:$D,0),MATCH('2016'!Q$6,DataEx!$7:$7,0))</f>
        <v>0</v>
      </c>
      <c r="R38" s="189">
        <f>+INDEX(DataEx!$1:$1048576,MATCH('2016'!$A38,DataEx!$D:$D,0),MATCH('2016'!R$6,DataEx!$7:$7,0))</f>
        <v>0</v>
      </c>
      <c r="S38" s="270">
        <f t="shared" si="3"/>
        <v>3783878.08</v>
      </c>
      <c r="T38" s="271">
        <f t="shared" si="4"/>
        <v>1.0057538362306011E-3</v>
      </c>
    </row>
    <row r="39" spans="1:22">
      <c r="A39" s="176">
        <v>418</v>
      </c>
      <c r="B39" s="417" t="str">
        <f>+VLOOKUP($A39,Master!$D$22:$G$220,4,FALSE)</f>
        <v>Subvencije</v>
      </c>
      <c r="C39" s="418"/>
      <c r="D39" s="418"/>
      <c r="E39" s="418"/>
      <c r="F39" s="418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0</v>
      </c>
      <c r="M39" s="189">
        <f>+INDEX(DataEx!$1:$1048576,MATCH('2016'!$A39,DataEx!$D:$D,0),MATCH('2016'!M$6,DataEx!$7:$7,0))</f>
        <v>0</v>
      </c>
      <c r="N39" s="189">
        <f>+INDEX(DataEx!$1:$1048576,MATCH('2016'!$A39,DataEx!$D:$D,0),MATCH('2016'!N$6,DataEx!$7:$7,0))</f>
        <v>0</v>
      </c>
      <c r="O39" s="189">
        <f>+INDEX(DataEx!$1:$1048576,MATCH('2016'!$A39,DataEx!$D:$D,0),MATCH('2016'!O$6,DataEx!$7:$7,0))</f>
        <v>0</v>
      </c>
      <c r="P39" s="189">
        <f>+INDEX(DataEx!$1:$1048576,MATCH('2016'!$A39,DataEx!$D:$D,0),MATCH('2016'!P$6,DataEx!$7:$7,0))</f>
        <v>0</v>
      </c>
      <c r="Q39" s="189">
        <f>+INDEX(DataEx!$1:$1048576,MATCH('2016'!$A39,DataEx!$D:$D,0),MATCH('2016'!Q$6,DataEx!$7:$7,0))</f>
        <v>0</v>
      </c>
      <c r="R39" s="189">
        <f>+INDEX(DataEx!$1:$1048576,MATCH('2016'!$A39,DataEx!$D:$D,0),MATCH('2016'!R$6,DataEx!$7:$7,0))</f>
        <v>0</v>
      </c>
      <c r="S39" s="270">
        <f t="shared" si="3"/>
        <v>6650597.9500000011</v>
      </c>
      <c r="T39" s="271">
        <f t="shared" si="4"/>
        <v>1.767727252311436E-3</v>
      </c>
    </row>
    <row r="40" spans="1:22">
      <c r="A40" s="176">
        <v>419</v>
      </c>
      <c r="B40" s="417" t="str">
        <f>+VLOOKUP($A40,Master!$D$22:$G$220,4,FALSE)</f>
        <v>Ostali izdaci</v>
      </c>
      <c r="C40" s="418"/>
      <c r="D40" s="418"/>
      <c r="E40" s="418"/>
      <c r="F40" s="418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0</v>
      </c>
      <c r="M40" s="189">
        <f>+INDEX(DataEx!$1:$1048576,MATCH('2016'!$A40,DataEx!$D:$D,0),MATCH('2016'!M$6,DataEx!$7:$7,0))</f>
        <v>0</v>
      </c>
      <c r="N40" s="189">
        <f>+INDEX(DataEx!$1:$1048576,MATCH('2016'!$A40,DataEx!$D:$D,0),MATCH('2016'!N$6,DataEx!$7:$7,0))</f>
        <v>0</v>
      </c>
      <c r="O40" s="189">
        <f>+INDEX(DataEx!$1:$1048576,MATCH('2016'!$A40,DataEx!$D:$D,0),MATCH('2016'!O$6,DataEx!$7:$7,0))</f>
        <v>0</v>
      </c>
      <c r="P40" s="189">
        <f>+INDEX(DataEx!$1:$1048576,MATCH('2016'!$A40,DataEx!$D:$D,0),MATCH('2016'!P$6,DataEx!$7:$7,0))</f>
        <v>0</v>
      </c>
      <c r="Q40" s="189">
        <f>+INDEX(DataEx!$1:$1048576,MATCH('2016'!$A40,DataEx!$D:$D,0),MATCH('2016'!Q$6,DataEx!$7:$7,0))</f>
        <v>0</v>
      </c>
      <c r="R40" s="189">
        <f>+INDEX(DataEx!$1:$1048576,MATCH('2016'!$A40,DataEx!$D:$D,0),MATCH('2016'!R$6,DataEx!$7:$7,0))</f>
        <v>0</v>
      </c>
      <c r="S40" s="270">
        <f t="shared" si="3"/>
        <v>12453720.41</v>
      </c>
      <c r="T40" s="271">
        <f t="shared" si="4"/>
        <v>3.31019573381731E-3</v>
      </c>
    </row>
    <row r="41" spans="1:22">
      <c r="A41" s="176">
        <v>440</v>
      </c>
      <c r="B41" s="417" t="str">
        <f>+VLOOKUP($A41,Master!$D$22:$G$220,4,FALSE)</f>
        <v>Kapitalni izdaci u tekućem budžetu</v>
      </c>
      <c r="C41" s="418"/>
      <c r="D41" s="418"/>
      <c r="E41" s="418"/>
      <c r="F41" s="418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0</v>
      </c>
      <c r="M41" s="189">
        <f>+INDEX(DataEx!$1:$1048576,MATCH('2016'!$A41,DataEx!$D:$D,0),MATCH('2016'!M$6,DataEx!$7:$7,0))</f>
        <v>0</v>
      </c>
      <c r="N41" s="189">
        <f>+INDEX(DataEx!$1:$1048576,MATCH('2016'!$A41,DataEx!$D:$D,0),MATCH('2016'!N$6,DataEx!$7:$7,0))</f>
        <v>0</v>
      </c>
      <c r="O41" s="189">
        <f>+INDEX(DataEx!$1:$1048576,MATCH('2016'!$A41,DataEx!$D:$D,0),MATCH('2016'!O$6,DataEx!$7:$7,0))</f>
        <v>0</v>
      </c>
      <c r="P41" s="189">
        <f>+INDEX(DataEx!$1:$1048576,MATCH('2016'!$A41,DataEx!$D:$D,0),MATCH('2016'!P$6,DataEx!$7:$7,0))</f>
        <v>0</v>
      </c>
      <c r="Q41" s="189">
        <f>+INDEX(DataEx!$1:$1048576,MATCH('2016'!$A41,DataEx!$D:$D,0),MATCH('2016'!Q$6,DataEx!$7:$7,0))</f>
        <v>0</v>
      </c>
      <c r="R41" s="189">
        <f>+INDEX(DataEx!$1:$1048576,MATCH('2016'!$A41,DataEx!$D:$D,0),MATCH('2016'!R$6,DataEx!$7:$7,0))</f>
        <v>0</v>
      </c>
      <c r="S41" s="270">
        <f t="shared" si="3"/>
        <v>8446237.4699999988</v>
      </c>
      <c r="T41" s="271">
        <f t="shared" si="4"/>
        <v>2.245007782377371E-3</v>
      </c>
    </row>
    <row r="42" spans="1:22">
      <c r="A42" s="176">
        <v>42</v>
      </c>
      <c r="B42" s="435" t="str">
        <f>+VLOOKUP($A42,Master!$D$22:$G$220,4,FALSE)</f>
        <v>Transferi za socijalnu zaštitu</v>
      </c>
      <c r="C42" s="436"/>
      <c r="D42" s="436"/>
      <c r="E42" s="436"/>
      <c r="F42" s="436"/>
      <c r="G42" s="219">
        <f>+SUM(G43:G47)</f>
        <v>39725319.589999996</v>
      </c>
      <c r="H42" s="219">
        <f t="shared" ref="H42:R42" si="8">+SUM(H43:H47)</f>
        <v>43284599.630000003</v>
      </c>
      <c r="I42" s="219">
        <f t="shared" si="8"/>
        <v>46264516</v>
      </c>
      <c r="J42" s="219">
        <f t="shared" si="8"/>
        <v>45397179.410000004</v>
      </c>
      <c r="K42" s="219">
        <f t="shared" si="8"/>
        <v>45678591.25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220350205.88</v>
      </c>
      <c r="T42" s="274">
        <f t="shared" si="4"/>
        <v>5.856902896776546E-2</v>
      </c>
    </row>
    <row r="43" spans="1:22">
      <c r="A43" s="176">
        <v>421</v>
      </c>
      <c r="B43" s="417" t="str">
        <f>+VLOOKUP($A43,Master!$D$22:$G$220,4,FALSE)</f>
        <v>Prava iz oblasti socijalne zaštite</v>
      </c>
      <c r="C43" s="418"/>
      <c r="D43" s="418"/>
      <c r="E43" s="418"/>
      <c r="F43" s="418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0</v>
      </c>
      <c r="M43" s="189">
        <f>+INDEX(DataEx!$1:$1048576,MATCH('2016'!$A43,DataEx!$D:$D,0),MATCH('2016'!M$6,DataEx!$7:$7,0))</f>
        <v>0</v>
      </c>
      <c r="N43" s="189">
        <f>+INDEX(DataEx!$1:$1048576,MATCH('2016'!$A43,DataEx!$D:$D,0),MATCH('2016'!N$6,DataEx!$7:$7,0))</f>
        <v>0</v>
      </c>
      <c r="O43" s="189">
        <f>+INDEX(DataEx!$1:$1048576,MATCH('2016'!$A43,DataEx!$D:$D,0),MATCH('2016'!O$6,DataEx!$7:$7,0))</f>
        <v>0</v>
      </c>
      <c r="P43" s="189">
        <f>+INDEX(DataEx!$1:$1048576,MATCH('2016'!$A43,DataEx!$D:$D,0),MATCH('2016'!P$6,DataEx!$7:$7,0))</f>
        <v>0</v>
      </c>
      <c r="Q43" s="189">
        <f>+INDEX(DataEx!$1:$1048576,MATCH('2016'!$A43,DataEx!$D:$D,0),MATCH('2016'!Q$6,DataEx!$7:$7,0))</f>
        <v>0</v>
      </c>
      <c r="R43" s="189">
        <f>+INDEX(DataEx!$1:$1048576,MATCH('2016'!$A43,DataEx!$D:$D,0),MATCH('2016'!R$6,DataEx!$7:$7,0))</f>
        <v>0</v>
      </c>
      <c r="S43" s="270">
        <f t="shared" si="3"/>
        <v>42002620.239999995</v>
      </c>
      <c r="T43" s="271">
        <f t="shared" si="4"/>
        <v>1.1164285831883116E-2</v>
      </c>
    </row>
    <row r="44" spans="1:22">
      <c r="A44" s="176">
        <v>422</v>
      </c>
      <c r="B44" s="417" t="str">
        <f>+VLOOKUP($A44,Master!$D$22:$G$220,4,FALSE)</f>
        <v>Sredstva za tehnološke viškove</v>
      </c>
      <c r="C44" s="418"/>
      <c r="D44" s="418"/>
      <c r="E44" s="418"/>
      <c r="F44" s="418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0</v>
      </c>
      <c r="M44" s="189">
        <f>+INDEX(DataEx!$1:$1048576,MATCH('2016'!$A44,DataEx!$D:$D,0),MATCH('2016'!M$6,DataEx!$7:$7,0))</f>
        <v>0</v>
      </c>
      <c r="N44" s="189">
        <f>+INDEX(DataEx!$1:$1048576,MATCH('2016'!$A44,DataEx!$D:$D,0),MATCH('2016'!N$6,DataEx!$7:$7,0))</f>
        <v>0</v>
      </c>
      <c r="O44" s="189">
        <f>+INDEX(DataEx!$1:$1048576,MATCH('2016'!$A44,DataEx!$D:$D,0),MATCH('2016'!O$6,DataEx!$7:$7,0))</f>
        <v>0</v>
      </c>
      <c r="P44" s="189">
        <f>+INDEX(DataEx!$1:$1048576,MATCH('2016'!$A44,DataEx!$D:$D,0),MATCH('2016'!P$6,DataEx!$7:$7,0))</f>
        <v>0</v>
      </c>
      <c r="Q44" s="189">
        <f>+INDEX(DataEx!$1:$1048576,MATCH('2016'!$A44,DataEx!$D:$D,0),MATCH('2016'!Q$6,DataEx!$7:$7,0))</f>
        <v>0</v>
      </c>
      <c r="R44" s="189">
        <f>+INDEX(DataEx!$1:$1048576,MATCH('2016'!$A44,DataEx!$D:$D,0),MATCH('2016'!R$6,DataEx!$7:$7,0))</f>
        <v>0</v>
      </c>
      <c r="S44" s="270">
        <f t="shared" si="3"/>
        <v>7958294.1799999997</v>
      </c>
      <c r="T44" s="271">
        <f t="shared" si="4"/>
        <v>2.1153125793594981E-3</v>
      </c>
    </row>
    <row r="45" spans="1:22">
      <c r="A45" s="176">
        <v>423</v>
      </c>
      <c r="B45" s="417" t="str">
        <f>+VLOOKUP($A45,Master!$D$22:$G$220,4,FALSE)</f>
        <v>Prava iz oblasti penzijskog i invalidskog osiguranja</v>
      </c>
      <c r="C45" s="418"/>
      <c r="D45" s="418"/>
      <c r="E45" s="418"/>
      <c r="F45" s="418"/>
      <c r="G45" s="189">
        <f>+INDEX(DataEx!$1:$1048576,MATCH('2016'!$A45,DataEx!$D:$D,0),MATCH('2016'!G$6,DataEx!$7:$7,0))</f>
        <v>32281605.010000002</v>
      </c>
      <c r="H45" s="189">
        <f>+INDEX(DataEx!$1:$1048576,MATCH('2016'!$A45,DataEx!$D:$D,0),MATCH('2016'!H$6,DataEx!$7:$7,0))</f>
        <v>31443351.879999999</v>
      </c>
      <c r="I45" s="189">
        <f>+INDEX(DataEx!$1:$1048576,MATCH('2016'!$A45,DataEx!$D:$D,0),MATCH('2016'!I$6,DataEx!$7:$7,0))</f>
        <v>33552061.699999999</v>
      </c>
      <c r="J45" s="189">
        <f>+INDEX(DataEx!$1:$1048576,MATCH('2016'!$A45,DataEx!$D:$D,0),MATCH('2016'!J$6,DataEx!$7:$7,0))</f>
        <v>31462357.489999998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0</v>
      </c>
      <c r="M45" s="189">
        <f>+INDEX(DataEx!$1:$1048576,MATCH('2016'!$A45,DataEx!$D:$D,0),MATCH('2016'!M$6,DataEx!$7:$7,0))</f>
        <v>0</v>
      </c>
      <c r="N45" s="189">
        <f>+INDEX(DataEx!$1:$1048576,MATCH('2016'!$A45,DataEx!$D:$D,0),MATCH('2016'!N$6,DataEx!$7:$7,0))</f>
        <v>0</v>
      </c>
      <c r="O45" s="189">
        <f>+INDEX(DataEx!$1:$1048576,MATCH('2016'!$A45,DataEx!$D:$D,0),MATCH('2016'!O$6,DataEx!$7:$7,0))</f>
        <v>0</v>
      </c>
      <c r="P45" s="189">
        <f>+INDEX(DataEx!$1:$1048576,MATCH('2016'!$A45,DataEx!$D:$D,0),MATCH('2016'!P$6,DataEx!$7:$7,0))</f>
        <v>0</v>
      </c>
      <c r="Q45" s="189">
        <f>+INDEX(DataEx!$1:$1048576,MATCH('2016'!$A45,DataEx!$D:$D,0),MATCH('2016'!Q$6,DataEx!$7:$7,0))</f>
        <v>0</v>
      </c>
      <c r="R45" s="189">
        <f>+INDEX(DataEx!$1:$1048576,MATCH('2016'!$A45,DataEx!$D:$D,0),MATCH('2016'!R$6,DataEx!$7:$7,0))</f>
        <v>0</v>
      </c>
      <c r="S45" s="270">
        <f t="shared" si="3"/>
        <v>161005579.72</v>
      </c>
      <c r="T45" s="271">
        <f t="shared" si="4"/>
        <v>4.2795242350388271E-2</v>
      </c>
    </row>
    <row r="46" spans="1:22">
      <c r="A46" s="176">
        <v>424</v>
      </c>
      <c r="B46" s="417" t="str">
        <f>+VLOOKUP($A46,Master!$D$22:$G$220,4,FALSE)</f>
        <v>Ostala prava iz oblasti zdravstvene zaštite</v>
      </c>
      <c r="C46" s="418"/>
      <c r="D46" s="418"/>
      <c r="E46" s="418"/>
      <c r="F46" s="418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0</v>
      </c>
      <c r="M46" s="189">
        <f>+INDEX(DataEx!$1:$1048576,MATCH('2016'!$A46,DataEx!$D:$D,0),MATCH('2016'!M$6,DataEx!$7:$7,0))</f>
        <v>0</v>
      </c>
      <c r="N46" s="189">
        <f>+INDEX(DataEx!$1:$1048576,MATCH('2016'!$A46,DataEx!$D:$D,0),MATCH('2016'!N$6,DataEx!$7:$7,0))</f>
        <v>0</v>
      </c>
      <c r="O46" s="189">
        <f>+INDEX(DataEx!$1:$1048576,MATCH('2016'!$A46,DataEx!$D:$D,0),MATCH('2016'!O$6,DataEx!$7:$7,0))</f>
        <v>0</v>
      </c>
      <c r="P46" s="189">
        <f>+INDEX(DataEx!$1:$1048576,MATCH('2016'!$A46,DataEx!$D:$D,0),MATCH('2016'!P$6,DataEx!$7:$7,0))</f>
        <v>0</v>
      </c>
      <c r="Q46" s="189">
        <f>+INDEX(DataEx!$1:$1048576,MATCH('2016'!$A46,DataEx!$D:$D,0),MATCH('2016'!Q$6,DataEx!$7:$7,0))</f>
        <v>0</v>
      </c>
      <c r="R46" s="189">
        <f>+INDEX(DataEx!$1:$1048576,MATCH('2016'!$A46,DataEx!$D:$D,0),MATCH('2016'!R$6,DataEx!$7:$7,0))</f>
        <v>0</v>
      </c>
      <c r="S46" s="270">
        <f t="shared" si="3"/>
        <v>5703072.1499999985</v>
      </c>
      <c r="T46" s="271">
        <f t="shared" si="4"/>
        <v>1.5158751344235702E-3</v>
      </c>
    </row>
    <row r="47" spans="1:22">
      <c r="A47" s="176">
        <v>425</v>
      </c>
      <c r="B47" s="417" t="str">
        <f>+VLOOKUP($A47,Master!$D$22:$G$220,4,FALSE)</f>
        <v>Ostala prava iz zdravstvenog osiguranja</v>
      </c>
      <c r="C47" s="418"/>
      <c r="D47" s="418"/>
      <c r="E47" s="418"/>
      <c r="F47" s="418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0</v>
      </c>
      <c r="M47" s="189">
        <f>+INDEX(DataEx!$1:$1048576,MATCH('2016'!$A47,DataEx!$D:$D,0),MATCH('2016'!M$6,DataEx!$7:$7,0))</f>
        <v>0</v>
      </c>
      <c r="N47" s="189">
        <f>+INDEX(DataEx!$1:$1048576,MATCH('2016'!$A47,DataEx!$D:$D,0),MATCH('2016'!N$6,DataEx!$7:$7,0))</f>
        <v>0</v>
      </c>
      <c r="O47" s="189">
        <f>+INDEX(DataEx!$1:$1048576,MATCH('2016'!$A47,DataEx!$D:$D,0),MATCH('2016'!O$6,DataEx!$7:$7,0))</f>
        <v>0</v>
      </c>
      <c r="P47" s="189">
        <f>+INDEX(DataEx!$1:$1048576,MATCH('2016'!$A47,DataEx!$D:$D,0),MATCH('2016'!P$6,DataEx!$7:$7,0))</f>
        <v>0</v>
      </c>
      <c r="Q47" s="189">
        <f>+INDEX(DataEx!$1:$1048576,MATCH('2016'!$A47,DataEx!$D:$D,0),MATCH('2016'!Q$6,DataEx!$7:$7,0))</f>
        <v>0</v>
      </c>
      <c r="R47" s="189">
        <f>+INDEX(DataEx!$1:$1048576,MATCH('2016'!$A47,DataEx!$D:$D,0),MATCH('2016'!R$6,DataEx!$7:$7,0))</f>
        <v>0</v>
      </c>
      <c r="S47" s="270">
        <f t="shared" si="3"/>
        <v>3680639.59</v>
      </c>
      <c r="T47" s="271">
        <f t="shared" si="4"/>
        <v>9.7831307171100147E-4</v>
      </c>
    </row>
    <row r="48" spans="1:22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8548848.2999999989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11132875.699999999</v>
      </c>
      <c r="L48" s="201">
        <f>+INDEX(DataEx!$1:$1048576,MATCH('2016'!$A48,DataEx!$D:$D,0),MATCH('2016'!L$6,DataEx!$7:$7,0))</f>
        <v>0</v>
      </c>
      <c r="M48" s="201">
        <f>+INDEX(DataEx!$1:$1048576,MATCH('2016'!$A48,DataEx!$D:$D,0),MATCH('2016'!M$6,DataEx!$7:$7,0))</f>
        <v>0</v>
      </c>
      <c r="N48" s="201">
        <f>+INDEX(DataEx!$1:$1048576,MATCH('2016'!$A48,DataEx!$D:$D,0),MATCH('2016'!N$6,DataEx!$7:$7,0))</f>
        <v>0</v>
      </c>
      <c r="O48" s="201">
        <f>+INDEX(DataEx!$1:$1048576,MATCH('2016'!$A48,DataEx!$D:$D,0),MATCH('2016'!O$6,DataEx!$7:$7,0))</f>
        <v>0</v>
      </c>
      <c r="P48" s="201">
        <f>+INDEX(DataEx!$1:$1048576,MATCH('2016'!$A48,DataEx!$D:$D,0),MATCH('2016'!P$6,DataEx!$7:$7,0))</f>
        <v>0</v>
      </c>
      <c r="Q48" s="201">
        <f>+INDEX(DataEx!$1:$1048576,MATCH('2016'!$A48,DataEx!$D:$D,0),MATCH('2016'!Q$6,DataEx!$7:$7,0))</f>
        <v>0</v>
      </c>
      <c r="R48" s="275">
        <f>+INDEX(DataEx!$1:$1048576,MATCH('2016'!$A48,DataEx!$D:$D,0),MATCH('2016'!R$6,DataEx!$7:$7,0))</f>
        <v>0</v>
      </c>
      <c r="S48" s="273">
        <f t="shared" si="3"/>
        <v>61065062.150000006</v>
      </c>
      <c r="T48" s="274">
        <f t="shared" si="4"/>
        <v>1.623107806819785E-2</v>
      </c>
    </row>
    <row r="49" spans="1:21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0</v>
      </c>
      <c r="M49" s="201">
        <f>+INDEX(DataEx!$1:$1048576,MATCH('2016'!$A49,DataEx!$D:$D,0),MATCH('2016'!M$6,DataEx!$7:$7,0))</f>
        <v>0</v>
      </c>
      <c r="N49" s="201">
        <f>+INDEX(DataEx!$1:$1048576,MATCH('2016'!$A49,DataEx!$D:$D,0),MATCH('2016'!N$6,DataEx!$7:$7,0))</f>
        <v>0</v>
      </c>
      <c r="O49" s="201">
        <f>+INDEX(DataEx!$1:$1048576,MATCH('2016'!$A49,DataEx!$D:$D,0),MATCH('2016'!O$6,DataEx!$7:$7,0))</f>
        <v>0</v>
      </c>
      <c r="P49" s="201">
        <f>+INDEX(DataEx!$1:$1048576,MATCH('2016'!$A49,DataEx!$D:$D,0),MATCH('2016'!P$6,DataEx!$7:$7,0))</f>
        <v>0</v>
      </c>
      <c r="Q49" s="201">
        <f>+INDEX(DataEx!$1:$1048576,MATCH('2016'!$A49,DataEx!$D:$D,0),MATCH('2016'!Q$6,DataEx!$7:$7,0))</f>
        <v>0</v>
      </c>
      <c r="R49" s="201">
        <f>+INDEX(DataEx!$1:$1048576,MATCH('2016'!$A49,DataEx!$D:$D,0),MATCH('2016'!R$6,DataEx!$7:$7,0))</f>
        <v>0</v>
      </c>
      <c r="S49" s="273">
        <f t="shared" si="3"/>
        <v>10857289.09</v>
      </c>
      <c r="T49" s="274">
        <f t="shared" si="4"/>
        <v>2.8858646929057902E-3</v>
      </c>
    </row>
    <row r="50" spans="1:21">
      <c r="A50" s="176">
        <v>451</v>
      </c>
      <c r="B50" s="441" t="str">
        <f>+VLOOKUP($A50,Master!$D$22:$G$220,4,FALSE)</f>
        <v>Pozajmice i krediti</v>
      </c>
      <c r="C50" s="442"/>
      <c r="D50" s="442"/>
      <c r="E50" s="442"/>
      <c r="F50" s="442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0</v>
      </c>
      <c r="M50" s="189">
        <f>+INDEX(DataEx!$1:$1048576,MATCH('2016'!$A50,DataEx!$D:$D,0),MATCH('2016'!M$6,DataEx!$7:$7,0))</f>
        <v>0</v>
      </c>
      <c r="N50" s="189">
        <f>+INDEX(DataEx!$1:$1048576,MATCH('2016'!$A50,DataEx!$D:$D,0),MATCH('2016'!N$6,DataEx!$7:$7,0))</f>
        <v>0</v>
      </c>
      <c r="O50" s="189">
        <f>+INDEX(DataEx!$1:$1048576,MATCH('2016'!$A50,DataEx!$D:$D,0),MATCH('2016'!O$6,DataEx!$7:$7,0))</f>
        <v>0</v>
      </c>
      <c r="P50" s="189">
        <f>+INDEX(DataEx!$1:$1048576,MATCH('2016'!$A50,DataEx!$D:$D,0),MATCH('2016'!P$6,DataEx!$7:$7,0))</f>
        <v>0</v>
      </c>
      <c r="Q50" s="189">
        <f>+INDEX(DataEx!$1:$1048576,MATCH('2016'!$A50,DataEx!$D:$D,0),MATCH('2016'!Q$6,DataEx!$7:$7,0))</f>
        <v>0</v>
      </c>
      <c r="R50" s="189">
        <f>+INDEX(DataEx!$1:$1048576,MATCH('2016'!$A50,DataEx!$D:$D,0),MATCH('2016'!R$6,DataEx!$7:$7,0))</f>
        <v>0</v>
      </c>
      <c r="S50" s="270">
        <f t="shared" si="3"/>
        <v>1300798.67</v>
      </c>
      <c r="T50" s="271">
        <f t="shared" si="4"/>
        <v>3.4575195734534969E-4</v>
      </c>
    </row>
    <row r="51" spans="1:21">
      <c r="A51" s="176">
        <v>47</v>
      </c>
      <c r="B51" s="441" t="str">
        <f>+VLOOKUP($A51,Master!$D$22:$G$220,4,FALSE)</f>
        <v>Rezerve</v>
      </c>
      <c r="C51" s="442"/>
      <c r="D51" s="442"/>
      <c r="E51" s="442"/>
      <c r="F51" s="442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0</v>
      </c>
      <c r="N51" s="189">
        <f>+INDEX(DataEx!$1:$1048576,MATCH('2016'!$A51,DataEx!$D:$D,0),MATCH('2016'!N$6,DataEx!$7:$7,0))</f>
        <v>0</v>
      </c>
      <c r="O51" s="189">
        <f>+INDEX(DataEx!$1:$1048576,MATCH('2016'!$A51,DataEx!$D:$D,0),MATCH('2016'!O$6,DataEx!$7:$7,0))</f>
        <v>0</v>
      </c>
      <c r="P51" s="189">
        <f>+INDEX(DataEx!$1:$1048576,MATCH('2016'!$A51,DataEx!$D:$D,0),MATCH('2016'!P$6,DataEx!$7:$7,0))</f>
        <v>0</v>
      </c>
      <c r="Q51" s="189">
        <f>+INDEX(DataEx!$1:$1048576,MATCH('2016'!$A51,DataEx!$D:$D,0),MATCH('2016'!Q$6,DataEx!$7:$7,0))</f>
        <v>0</v>
      </c>
      <c r="R51" s="189">
        <f>+INDEX(DataEx!$1:$1048576,MATCH('2016'!$A51,DataEx!$D:$D,0),MATCH('2016'!R$6,DataEx!$7:$7,0))</f>
        <v>0</v>
      </c>
      <c r="S51" s="270">
        <f t="shared" si="3"/>
        <v>6066500.9799999995</v>
      </c>
      <c r="T51" s="271">
        <f t="shared" si="4"/>
        <v>1.6124744254792957E-3</v>
      </c>
    </row>
    <row r="52" spans="1:21" ht="13.5" thickBot="1">
      <c r="A52" s="176">
        <v>462</v>
      </c>
      <c r="B52" s="443" t="str">
        <f>+VLOOKUP($A52,Master!$D$22:$G$220,4,FALSE)</f>
        <v>Otplata garancija</v>
      </c>
      <c r="C52" s="444"/>
      <c r="D52" s="444"/>
      <c r="E52" s="444"/>
      <c r="F52" s="444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89"/>
    </row>
    <row r="53" spans="1:21" ht="13.5" thickBot="1">
      <c r="A53" s="170">
        <v>4630</v>
      </c>
      <c r="B53" s="443" t="str">
        <f>+VLOOKUP($A53,Master!$D$22:$G$220,4,TRUE)</f>
        <v>Otplata obaveza iz prethodnih godina</v>
      </c>
      <c r="C53" s="444"/>
      <c r="D53" s="444"/>
      <c r="E53" s="444"/>
      <c r="F53" s="444"/>
      <c r="G53" s="225">
        <f>+INDEX(DataEx!$1:$1048576,MATCH('2016'!$A53,DataEx!$D:$D,0),MATCH('2016'!G$6,DataEx!$7:$7,0))</f>
        <v>1843944.5900000012</v>
      </c>
      <c r="H53" s="225">
        <f>+INDEX(DataEx!$1:$1048576,MATCH('2016'!$A53,DataEx!$D:$D,0),MATCH('2016'!H$6,DataEx!$7:$7,0))</f>
        <v>10454344.909999968</v>
      </c>
      <c r="I53" s="225">
        <f>+INDEX(DataEx!$1:$1048576,MATCH('2016'!$A53,DataEx!$D:$D,0),MATCH('2016'!I$6,DataEx!$7:$7,0))</f>
        <v>4839460.8200000012</v>
      </c>
      <c r="J53" s="225">
        <f>+INDEX(DataEx!$1:$1048576,MATCH('2016'!$A53,DataEx!$D:$D,0),MATCH('2016'!J$6,DataEx!$7:$7,0))</f>
        <v>2094228.14</v>
      </c>
      <c r="K53" s="225">
        <f>+INDEX(DataEx!$1:$1048576,MATCH('2016'!$A53,DataEx!$D:$D,0),MATCH('2016'!K$6,DataEx!$7:$7,0))</f>
        <v>2066815.69</v>
      </c>
      <c r="L53" s="225">
        <f>+INDEX(DataEx!$1:$1048576,MATCH('2016'!$A53,DataEx!$D:$D,0),MATCH('2016'!L$6,DataEx!$7:$7,0))</f>
        <v>0</v>
      </c>
      <c r="M53" s="225">
        <f>+INDEX(DataEx!$1:$1048576,MATCH('2016'!$A53,DataEx!$D:$D,0),MATCH('2016'!M$6,DataEx!$7:$7,0))</f>
        <v>0</v>
      </c>
      <c r="N53" s="225">
        <f>+INDEX(DataEx!$1:$1048576,MATCH('2016'!$A53,DataEx!$D:$D,0),MATCH('2016'!N$6,DataEx!$7:$7,0))</f>
        <v>0</v>
      </c>
      <c r="O53" s="225">
        <f>+INDEX(DataEx!$1:$1048576,MATCH('2016'!$A53,DataEx!$D:$D,0),MATCH('2016'!O$6,DataEx!$7:$7,0))</f>
        <v>0</v>
      </c>
      <c r="P53" s="225">
        <f>+INDEX(DataEx!$1:$1048576,MATCH('2016'!$A53,DataEx!$D:$D,0),MATCH('2016'!P$6,DataEx!$7:$7,0))</f>
        <v>0</v>
      </c>
      <c r="Q53" s="225">
        <f>+INDEX(DataEx!$1:$1048576,MATCH('2016'!$A53,DataEx!$D:$D,0),MATCH('2016'!Q$6,DataEx!$7:$7,0))</f>
        <v>0</v>
      </c>
      <c r="R53" s="225">
        <f>+INDEX(DataEx!$1:$1048576,MATCH('2016'!$A53,DataEx!$D:$D,0),MATCH('2016'!R$6,DataEx!$7:$7,0))</f>
        <v>0</v>
      </c>
      <c r="S53" s="284">
        <f>+SUM(G53:R53)</f>
        <v>21298794.149999972</v>
      </c>
      <c r="T53" s="285">
        <f>+S53/$T$7</f>
        <v>5.6612140958432668E-3</v>
      </c>
    </row>
    <row r="54" spans="1:21" ht="13.5" thickBot="1">
      <c r="A54" s="71">
        <v>1005</v>
      </c>
      <c r="B54" s="460" t="str">
        <f>+VLOOKUP($A54,Master!$D$22:$G$222,4,FALSE)</f>
        <v>Neto povećanje obaveza</v>
      </c>
      <c r="C54" s="461"/>
      <c r="D54" s="461"/>
      <c r="E54" s="461"/>
      <c r="F54" s="46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45" t="str">
        <f>+VLOOKUP($A55,Master!$D$22:$G$220,4,FALSE)</f>
        <v>Suficit / deficit</v>
      </c>
      <c r="C55" s="446"/>
      <c r="D55" s="446"/>
      <c r="E55" s="446"/>
      <c r="F55" s="446"/>
      <c r="G55" s="177">
        <f t="shared" ref="G55:R55" si="9">+G10-G29</f>
        <v>-20712668.829999983</v>
      </c>
      <c r="H55" s="177">
        <f t="shared" si="9"/>
        <v>-16144789.819999978</v>
      </c>
      <c r="I55" s="177">
        <f t="shared" si="9"/>
        <v>-31828099.840000033</v>
      </c>
      <c r="J55" s="177">
        <f t="shared" si="9"/>
        <v>-18951530.220000029</v>
      </c>
      <c r="K55" s="177">
        <f t="shared" si="9"/>
        <v>-25147608.159999996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-112784696.87000002</v>
      </c>
      <c r="T55" s="287">
        <f t="shared" si="4"/>
        <v>-2.997814389017206E-2</v>
      </c>
    </row>
    <row r="56" spans="1:21" ht="13.5" thickBot="1">
      <c r="A56" s="170">
        <v>1001</v>
      </c>
      <c r="B56" s="437" t="str">
        <f>+VLOOKUP($A56,Master!$D$22:$G$220,4,FALSE)</f>
        <v>Primarni bilans</v>
      </c>
      <c r="C56" s="438"/>
      <c r="D56" s="438"/>
      <c r="E56" s="438"/>
      <c r="F56" s="438"/>
      <c r="G56" s="231">
        <f>+G55+G37</f>
        <v>-16859492.809999984</v>
      </c>
      <c r="H56" s="231">
        <f t="shared" ref="H56:R56" si="10">+H55+H37</f>
        <v>-15221341.939999977</v>
      </c>
      <c r="I56" s="231">
        <f t="shared" si="10"/>
        <v>-8720567.0700000338</v>
      </c>
      <c r="J56" s="231">
        <f t="shared" si="10"/>
        <v>-2115305.7000000291</v>
      </c>
      <c r="K56" s="231">
        <f t="shared" si="10"/>
        <v>-9102944.6099999957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-52019652.130000025</v>
      </c>
      <c r="T56" s="287">
        <f t="shared" si="4"/>
        <v>-1.382681037363891E-2</v>
      </c>
    </row>
    <row r="57" spans="1:21">
      <c r="A57" s="170">
        <v>46</v>
      </c>
      <c r="B57" s="435" t="str">
        <f>+VLOOKUP($A57,Master!$D$22:$G$220,4,FALSE)</f>
        <v>Otplata dugova</v>
      </c>
      <c r="C57" s="436"/>
      <c r="D57" s="436"/>
      <c r="E57" s="436"/>
      <c r="F57" s="436"/>
      <c r="G57" s="219">
        <f t="shared" ref="G57:R57" si="11">+SUM(G58:G59)</f>
        <v>16619750.74</v>
      </c>
      <c r="H57" s="219">
        <f t="shared" si="11"/>
        <v>1379235.0899999999</v>
      </c>
      <c r="I57" s="219">
        <f t="shared" si="11"/>
        <v>25149030.43</v>
      </c>
      <c r="J57" s="219">
        <f t="shared" si="11"/>
        <v>180048837.78999999</v>
      </c>
      <c r="K57" s="219">
        <f t="shared" si="11"/>
        <v>5016094.05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228212948.09999999</v>
      </c>
      <c r="T57" s="289">
        <f t="shared" si="4"/>
        <v>6.0658943860334436E-2</v>
      </c>
    </row>
    <row r="58" spans="1:21">
      <c r="A58" s="170">
        <v>4611</v>
      </c>
      <c r="B58" s="447" t="str">
        <f>+VLOOKUP($A58,Master!$D$22:$G$220,4,FALSE)</f>
        <v>Otplata hartija od vrijednosti i kredita rezidentima</v>
      </c>
      <c r="C58" s="448"/>
      <c r="D58" s="448"/>
      <c r="E58" s="448"/>
      <c r="F58" s="448"/>
      <c r="G58" s="237">
        <f>+INDEX(DataEx!$1:$1048576,MATCH('2016'!$A58,DataEx!$D:$D,0),MATCH('2016'!G$6,DataEx!$7:$7,0))</f>
        <v>186331.91999999998</v>
      </c>
      <c r="H58" s="237">
        <f>+INDEX(DataEx!$1:$1048576,MATCH('2016'!$A58,DataEx!$D:$D,0),MATCH('2016'!H$6,DataEx!$7:$7,0))</f>
        <v>102784.69</v>
      </c>
      <c r="I58" s="237">
        <f>+INDEX(DataEx!$1:$1048576,MATCH('2016'!$A58,DataEx!$D:$D,0),MATCH('2016'!I$6,DataEx!$7:$7,0))</f>
        <v>12923922.98</v>
      </c>
      <c r="J58" s="237">
        <f>+INDEX(DataEx!$1:$1048576,MATCH('2016'!$A58,DataEx!$D:$D,0),MATCH('2016'!J$6,DataEx!$7:$7,0))</f>
        <v>103919.65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0</v>
      </c>
      <c r="M58" s="237">
        <f>+INDEX(DataEx!$1:$1048576,MATCH('2016'!$A58,DataEx!$D:$D,0),MATCH('2016'!M$6,DataEx!$7:$7,0))</f>
        <v>0</v>
      </c>
      <c r="N58" s="237">
        <f>+INDEX(DataEx!$1:$1048576,MATCH('2016'!$A58,DataEx!$D:$D,0),MATCH('2016'!N$6,DataEx!$7:$7,0))</f>
        <v>0</v>
      </c>
      <c r="O58" s="237">
        <f>+INDEX(DataEx!$1:$1048576,MATCH('2016'!$A58,DataEx!$D:$D,0),MATCH('2016'!O$6,DataEx!$7:$7,0))</f>
        <v>0</v>
      </c>
      <c r="P58" s="237">
        <f>+INDEX(DataEx!$1:$1048576,MATCH('2016'!$A58,DataEx!$D:$D,0),MATCH('2016'!P$6,DataEx!$7:$7,0))</f>
        <v>0</v>
      </c>
      <c r="Q58" s="237">
        <f>+INDEX(DataEx!$1:$1048576,MATCH('2016'!$A58,DataEx!$D:$D,0),MATCH('2016'!Q$6,DataEx!$7:$7,0))</f>
        <v>0</v>
      </c>
      <c r="R58" s="237">
        <f>+INDEX(DataEx!$1:$1048576,MATCH('2016'!$A58,DataEx!$D:$D,0),MATCH('2016'!R$6,DataEx!$7:$7,0))</f>
        <v>0</v>
      </c>
      <c r="S58" s="290">
        <f t="shared" si="3"/>
        <v>13421593.42</v>
      </c>
      <c r="T58" s="291">
        <f t="shared" si="4"/>
        <v>3.5674561349747277E-3</v>
      </c>
    </row>
    <row r="59" spans="1:21" ht="13.5" thickBot="1">
      <c r="A59" s="170">
        <v>4612</v>
      </c>
      <c r="B59" s="441" t="str">
        <f>+VLOOKUP($A59,Master!$D$22:$G$220,4,FALSE)</f>
        <v>Otplata hartija od vrijednosti i kredita nerezidentima</v>
      </c>
      <c r="C59" s="442"/>
      <c r="D59" s="442"/>
      <c r="E59" s="442"/>
      <c r="F59" s="442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0</v>
      </c>
      <c r="M59" s="237">
        <f>+INDEX(DataEx!$1:$1048576,MATCH('2016'!$A59,DataEx!$D:$D,0),MATCH('2016'!M$6,DataEx!$7:$7,0))</f>
        <v>0</v>
      </c>
      <c r="N59" s="237">
        <f>+INDEX(DataEx!$1:$1048576,MATCH('2016'!$A59,DataEx!$D:$D,0),MATCH('2016'!N$6,DataEx!$7:$7,0))</f>
        <v>0</v>
      </c>
      <c r="O59" s="237">
        <f>+INDEX(DataEx!$1:$1048576,MATCH('2016'!$A59,DataEx!$D:$D,0),MATCH('2016'!O$6,DataEx!$7:$7,0))</f>
        <v>0</v>
      </c>
      <c r="P59" s="237">
        <f>+INDEX(DataEx!$1:$1048576,MATCH('2016'!$A59,DataEx!$D:$D,0),MATCH('2016'!P$6,DataEx!$7:$7,0))</f>
        <v>0</v>
      </c>
      <c r="Q59" s="237">
        <f>+INDEX(DataEx!$1:$1048576,MATCH('2016'!$A59,DataEx!$D:$D,0),MATCH('2016'!Q$6,DataEx!$7:$7,0))</f>
        <v>0</v>
      </c>
      <c r="R59" s="237">
        <f>+INDEX(DataEx!$1:$1048576,MATCH('2016'!$A59,DataEx!$D:$D,0),MATCH('2016'!R$6,DataEx!$7:$7,0))</f>
        <v>0</v>
      </c>
      <c r="S59" s="290">
        <f t="shared" si="3"/>
        <v>214791354.67999998</v>
      </c>
      <c r="T59" s="291">
        <f t="shared" si="4"/>
        <v>5.7091487725359706E-2</v>
      </c>
    </row>
    <row r="60" spans="1:21" ht="13.5" thickBot="1">
      <c r="A60" s="170">
        <v>1002</v>
      </c>
      <c r="B60" s="449" t="str">
        <f>+VLOOKUP($A60,Master!$D$22:$G$220,4,FALSE)</f>
        <v>Nedostajuća sredstva</v>
      </c>
      <c r="C60" s="450"/>
      <c r="D60" s="450"/>
      <c r="E60" s="450"/>
      <c r="F60" s="450"/>
      <c r="G60" s="243">
        <f t="shared" ref="G60:R60" si="12">+G55-G57</f>
        <v>-37332419.569999985</v>
      </c>
      <c r="H60" s="243">
        <f t="shared" si="12"/>
        <v>-17524024.909999978</v>
      </c>
      <c r="I60" s="243">
        <f t="shared" si="12"/>
        <v>-56977130.270000033</v>
      </c>
      <c r="J60" s="243">
        <f t="shared" si="12"/>
        <v>-199000368.01000002</v>
      </c>
      <c r="K60" s="243">
        <f t="shared" si="12"/>
        <v>-30163702.209999997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-340997644.96999997</v>
      </c>
      <c r="T60" s="293">
        <f t="shared" si="4"/>
        <v>-9.0637087750506481E-2</v>
      </c>
    </row>
    <row r="61" spans="1:21" ht="13.5" thickBot="1">
      <c r="A61" s="170">
        <v>1003</v>
      </c>
      <c r="B61" s="429" t="str">
        <f>+VLOOKUP($A61,Master!$D$22:$G$220,4,FALSE)</f>
        <v>Finansiranje</v>
      </c>
      <c r="C61" s="430"/>
      <c r="D61" s="430"/>
      <c r="E61" s="430"/>
      <c r="F61" s="430"/>
      <c r="G61" s="177">
        <f>+SUM(G62:G65)</f>
        <v>37332419.569999985</v>
      </c>
      <c r="H61" s="177">
        <f t="shared" ref="H61:R61" si="13">+SUM(H62:H65)</f>
        <v>17524024.909999978</v>
      </c>
      <c r="I61" s="177">
        <f t="shared" si="13"/>
        <v>56977130.270000041</v>
      </c>
      <c r="J61" s="177">
        <f t="shared" si="13"/>
        <v>199000368.01000002</v>
      </c>
      <c r="K61" s="177">
        <f t="shared" si="13"/>
        <v>30163702.209999997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340997644.96999997</v>
      </c>
      <c r="T61" s="295">
        <f t="shared" si="4"/>
        <v>9.0637087750506481E-2</v>
      </c>
    </row>
    <row r="62" spans="1:21">
      <c r="A62" s="170">
        <v>7511</v>
      </c>
      <c r="B62" s="447" t="str">
        <f>+VLOOKUP($A62,Master!$D$22:$G$220,4,FALSE)</f>
        <v>Pozajmice i krediti od domaćih izvora</v>
      </c>
      <c r="C62" s="448"/>
      <c r="D62" s="448"/>
      <c r="E62" s="448"/>
      <c r="F62" s="448"/>
      <c r="G62" s="237">
        <f>+INDEX(DataEx!$1:$1048576,MATCH('2016'!$A62,DataEx!$D:$D,0),MATCH('2016'!G$6,DataEx!$7:$7,0))</f>
        <v>0</v>
      </c>
      <c r="H62" s="237">
        <f>+INDEX(DataEx!$1:$1048576,MATCH('2016'!$A62,DataEx!$D:$D,0),MATCH('2016'!H$6,DataEx!$7:$7,0))</f>
        <v>11250217.07</v>
      </c>
      <c r="I62" s="237">
        <f>+INDEX(DataEx!$1:$1048576,MATCH('2016'!$A62,DataEx!$D:$D,0),MATCH('2016'!I$6,DataEx!$7:$7,0))</f>
        <v>4489782.9300000006</v>
      </c>
      <c r="J62" s="237">
        <f>+INDEX(DataEx!$1:$1048576,MATCH('2016'!$A62,DataEx!$D:$D,0),MATCH('2016'!J$6,DataEx!$7:$7,0))</f>
        <v>2200000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0</v>
      </c>
      <c r="M62" s="237">
        <f>+INDEX(DataEx!$1:$1048576,MATCH('2016'!$A62,DataEx!$D:$D,0),MATCH('2016'!M$6,DataEx!$7:$7,0))</f>
        <v>0</v>
      </c>
      <c r="N62" s="237">
        <f>+INDEX(DataEx!$1:$1048576,MATCH('2016'!$A62,DataEx!$D:$D,0),MATCH('2016'!N$6,DataEx!$7:$7,0))</f>
        <v>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0</v>
      </c>
      <c r="R62" s="237">
        <f>+INDEX(DataEx!$1:$1048576,MATCH('2016'!$A62,DataEx!$D:$D,0),MATCH('2016'!R$6,DataEx!$7:$7,0))</f>
        <v>0</v>
      </c>
      <c r="S62" s="290">
        <f t="shared" si="3"/>
        <v>17940000</v>
      </c>
      <c r="T62" s="291">
        <f t="shared" si="4"/>
        <v>4.7684474606478292E-3</v>
      </c>
    </row>
    <row r="63" spans="1:21">
      <c r="A63" s="170">
        <v>7512</v>
      </c>
      <c r="B63" s="441" t="str">
        <f>+VLOOKUP($A63,Master!$D$22:$G$220,4,FALSE)</f>
        <v>Pozajmice i krediti od inostranih izvora</v>
      </c>
      <c r="C63" s="442"/>
      <c r="D63" s="442"/>
      <c r="E63" s="442"/>
      <c r="F63" s="442"/>
      <c r="G63" s="237">
        <f>+INDEX(DataEx!$1:$1048576,MATCH('2016'!$A63,DataEx!$D:$D,0),MATCH('2016'!G$6,DataEx!$7:$7,0))</f>
        <v>329543.97999999992</v>
      </c>
      <c r="H63" s="237">
        <f>+INDEX(DataEx!$1:$1048576,MATCH('2016'!$A63,DataEx!$D:$D,0),MATCH('2016'!H$6,DataEx!$7:$7,0))</f>
        <v>1028135.4400000001</v>
      </c>
      <c r="I63" s="237">
        <f>+INDEX(DataEx!$1:$1048576,MATCH('2016'!$A63,DataEx!$D:$D,0),MATCH('2016'!I$6,DataEx!$7:$7,0))</f>
        <v>302012925.54000002</v>
      </c>
      <c r="J63" s="237">
        <f>+INDEX(DataEx!$1:$1048576,MATCH('2016'!$A63,DataEx!$D:$D,0),MATCH('2016'!J$6,DataEx!$7:$7,0))</f>
        <v>611208.73999999987</v>
      </c>
      <c r="K63" s="237">
        <f>+INDEX(DataEx!$1:$1048576,MATCH('2016'!$A63,DataEx!$D:$D,0),MATCH('2016'!K$6,DataEx!$7:$7,0))</f>
        <v>547929.06000000006</v>
      </c>
      <c r="L63" s="237">
        <f>+INDEX(DataEx!$1:$1048576,MATCH('2016'!$A63,DataEx!$D:$D,0),MATCH('2016'!L$6,DataEx!$7:$7,0))</f>
        <v>0</v>
      </c>
      <c r="M63" s="237">
        <f>+INDEX(DataEx!$1:$1048576,MATCH('2016'!$A63,DataEx!$D:$D,0),MATCH('2016'!M$6,DataEx!$7:$7,0))</f>
        <v>0</v>
      </c>
      <c r="N63" s="237">
        <f>+INDEX(DataEx!$1:$1048576,MATCH('2016'!$A63,DataEx!$D:$D,0),MATCH('2016'!N$6,DataEx!$7:$7,0))</f>
        <v>0</v>
      </c>
      <c r="O63" s="237">
        <f>+INDEX(DataEx!$1:$1048576,MATCH('2016'!$A63,DataEx!$D:$D,0),MATCH('2016'!O$6,DataEx!$7:$7,0))</f>
        <v>0</v>
      </c>
      <c r="P63" s="237">
        <f>+INDEX(DataEx!$1:$1048576,MATCH('2016'!$A63,DataEx!$D:$D,0),MATCH('2016'!P$6,DataEx!$7:$7,0))</f>
        <v>0</v>
      </c>
      <c r="Q63" s="237">
        <f>+INDEX(DataEx!$1:$1048576,MATCH('2016'!$A63,DataEx!$D:$D,0),MATCH('2016'!Q$6,DataEx!$7:$7,0))</f>
        <v>0</v>
      </c>
      <c r="R63" s="237">
        <f>+INDEX(DataEx!$1:$1048576,MATCH('2016'!$A63,DataEx!$D:$D,0),MATCH('2016'!R$6,DataEx!$7:$7,0))</f>
        <v>0</v>
      </c>
      <c r="S63" s="290">
        <f t="shared" si="3"/>
        <v>304529742.76000005</v>
      </c>
      <c r="T63" s="291">
        <f t="shared" si="4"/>
        <v>8.094392857054955E-2</v>
      </c>
    </row>
    <row r="64" spans="1:21">
      <c r="A64" s="170">
        <v>72</v>
      </c>
      <c r="B64" s="441" t="str">
        <f>+VLOOKUP($A64,Master!$D$22:$G$220,4,FALSE)</f>
        <v>Primici od prodaje imovine</v>
      </c>
      <c r="C64" s="442"/>
      <c r="D64" s="442"/>
      <c r="E64" s="442"/>
      <c r="F64" s="442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0</v>
      </c>
      <c r="M64" s="237">
        <f>+INDEX(DataEx!$1:$1048576,MATCH('2016'!$A64,DataEx!$D:$D,0),MATCH('2016'!M$6,DataEx!$7:$7,0))</f>
        <v>0</v>
      </c>
      <c r="N64" s="237">
        <f>+INDEX(DataEx!$1:$1048576,MATCH('2016'!$A64,DataEx!$D:$D,0),MATCH('2016'!N$6,DataEx!$7:$7,0))</f>
        <v>0</v>
      </c>
      <c r="O64" s="237">
        <f>+INDEX(DataEx!$1:$1048576,MATCH('2016'!$A64,DataEx!$D:$D,0),MATCH('2016'!O$6,DataEx!$7:$7,0))</f>
        <v>0</v>
      </c>
      <c r="P64" s="237">
        <f>+INDEX(DataEx!$1:$1048576,MATCH('2016'!$A64,DataEx!$D:$D,0),MATCH('2016'!P$6,DataEx!$7:$7,0))</f>
        <v>0</v>
      </c>
      <c r="Q64" s="237">
        <f>+INDEX(DataEx!$1:$1048576,MATCH('2016'!$A64,DataEx!$D:$D,0),MATCH('2016'!Q$6,DataEx!$7:$7,0))</f>
        <v>0</v>
      </c>
      <c r="R64" s="237">
        <f>+INDEX(DataEx!$1:$1048576,MATCH('2016'!$A64,DataEx!$D:$D,0),MATCH('2016'!R$6,DataEx!$7:$7,0))</f>
        <v>0</v>
      </c>
      <c r="S64" s="290">
        <f t="shared" si="3"/>
        <v>964054.9</v>
      </c>
      <c r="T64" s="291">
        <f t="shared" si="4"/>
        <v>2.5624554848551265E-4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36970534.089999989</v>
      </c>
      <c r="H65" s="251">
        <f t="shared" ref="H65:R65" si="14">-H60-SUM(H62:H64)</f>
        <v>4553693.5199999772</v>
      </c>
      <c r="I65" s="251">
        <f t="shared" si="14"/>
        <v>-249549969.00999999</v>
      </c>
      <c r="J65" s="251">
        <f t="shared" si="14"/>
        <v>196076905.67000002</v>
      </c>
      <c r="K65" s="251">
        <f t="shared" si="14"/>
        <v>29512683.039999995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 t="shared" si="3"/>
        <v>17563847.309999976</v>
      </c>
      <c r="T65" s="297">
        <f t="shared" si="4"/>
        <v>4.6684661708236118E-3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52" t="str">
        <f>+Master!G247</f>
        <v>Plan ostvarenja budžeta</v>
      </c>
      <c r="C101" s="453"/>
      <c r="D101" s="453"/>
      <c r="E101" s="453"/>
      <c r="F101" s="453"/>
      <c r="G101" s="464">
        <v>2016</v>
      </c>
      <c r="H101" s="465"/>
      <c r="I101" s="465"/>
      <c r="J101" s="465"/>
      <c r="K101" s="465"/>
      <c r="L101" s="465"/>
      <c r="M101" s="465"/>
      <c r="N101" s="465"/>
      <c r="O101" s="465"/>
      <c r="P101" s="465"/>
      <c r="Q101" s="465"/>
      <c r="R101" s="466"/>
      <c r="S101" s="116" t="str">
        <f>+S7</f>
        <v>BDP</v>
      </c>
      <c r="T101" s="117">
        <f>+T7</f>
        <v>3762230820</v>
      </c>
    </row>
    <row r="102" spans="1:21" ht="15.75" customHeight="1">
      <c r="B102" s="454"/>
      <c r="C102" s="455"/>
      <c r="D102" s="455"/>
      <c r="E102" s="455"/>
      <c r="F102" s="45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64" t="str">
        <f>+Master!G241</f>
        <v>Jan - Dec</v>
      </c>
      <c r="T102" s="466">
        <f>+T8</f>
        <v>0</v>
      </c>
    </row>
    <row r="103" spans="1:21" ht="13.5" thickBot="1">
      <c r="B103" s="457"/>
      <c r="C103" s="458"/>
      <c r="D103" s="458"/>
      <c r="E103" s="458"/>
      <c r="F103" s="459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67" t="str">
        <f>+VLOOKUP(LEFT($A104,LEN(A104)-1)*1,Master!$D$22:$G$220,4,FALSE)</f>
        <v>Prihodi budžeta</v>
      </c>
      <c r="C104" s="468"/>
      <c r="D104" s="468"/>
      <c r="E104" s="468"/>
      <c r="F104" s="468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0.38766010740761503</v>
      </c>
    </row>
    <row r="105" spans="1:21">
      <c r="A105" s="138" t="str">
        <f t="shared" si="17"/>
        <v>711p</v>
      </c>
      <c r="B105" s="469" t="str">
        <f>+VLOOKUP(LEFT($A105,LEN(A105)-1)*1,Master!$D$22:$G$220,4,FALSE)</f>
        <v>Porezi</v>
      </c>
      <c r="C105" s="470"/>
      <c r="D105" s="470"/>
      <c r="E105" s="470"/>
      <c r="F105" s="470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0.2254647395787418</v>
      </c>
      <c r="U105" s="303"/>
    </row>
    <row r="106" spans="1:21">
      <c r="A106" s="138" t="str">
        <f t="shared" si="17"/>
        <v>7111p</v>
      </c>
      <c r="B106" s="462" t="str">
        <f>+VLOOKUP(LEFT($A106,LEN(A106)-1)*1,Master!$D$22:$G$220,4,FALSE)</f>
        <v>Porez na dohodak fizičkih lica</v>
      </c>
      <c r="C106" s="463"/>
      <c r="D106" s="463"/>
      <c r="E106" s="463"/>
      <c r="F106" s="463"/>
      <c r="G106" s="91">
        <f>+INDEX(DataEx!$1:$1048576,MATCH('2016'!$A106,DataEx!$D:$D,0),MATCH('2016'!G$100,DataEx!$222:$222,0))</f>
        <v>3256274.170259011</v>
      </c>
      <c r="H106" s="91">
        <f>+INDEX(DataEx!$1:$1048576,MATCH('2016'!$A106,DataEx!$D:$D,0),MATCH('2016'!H$100,DataEx!$222:$222,0))</f>
        <v>6307067.1265346296</v>
      </c>
      <c r="I106" s="91">
        <f>+INDEX(DataEx!$1:$1048576,MATCH('2016'!$A106,DataEx!$D:$D,0),MATCH('2016'!I$100,DataEx!$222:$222,0))</f>
        <v>7185867.0962893497</v>
      </c>
      <c r="J106" s="91">
        <f>+INDEX(DataEx!$1:$1048576,MATCH('2016'!$A106,DataEx!$D:$D,0),MATCH('2016'!J$100,DataEx!$222:$222,0))</f>
        <v>7337843.0794201987</v>
      </c>
      <c r="K106" s="91">
        <f>+INDEX(DataEx!$1:$1048576,MATCH('2016'!$A106,DataEx!$D:$D,0),MATCH('2016'!K$100,DataEx!$222:$222,0))</f>
        <v>7549134.215325322</v>
      </c>
      <c r="L106" s="91">
        <f>+INDEX(DataEx!$1:$1048576,MATCH('2016'!$A106,DataEx!$D:$D,0),MATCH('2016'!L$100,DataEx!$222:$222,0))</f>
        <v>7983088.0958320322</v>
      </c>
      <c r="M106" s="91">
        <f>+INDEX(DataEx!$1:$1048576,MATCH('2016'!$A106,DataEx!$D:$D,0),MATCH('2016'!M$100,DataEx!$222:$222,0))</f>
        <v>8209438.0719818696</v>
      </c>
      <c r="N106" s="91">
        <f>+INDEX(DataEx!$1:$1048576,MATCH('2016'!$A106,DataEx!$D:$D,0),MATCH('2016'!N$100,DataEx!$222:$222,0))</f>
        <v>8656256.586545825</v>
      </c>
      <c r="O106" s="91">
        <f>+INDEX(DataEx!$1:$1048576,MATCH('2016'!$A106,DataEx!$D:$D,0),MATCH('2016'!O$100,DataEx!$222:$222,0))</f>
        <v>8265680.3878533607</v>
      </c>
      <c r="P106" s="91">
        <f>+INDEX(DataEx!$1:$1048576,MATCH('2016'!$A106,DataEx!$D:$D,0),MATCH('2016'!P$100,DataEx!$222:$222,0))</f>
        <v>10422468.304093841</v>
      </c>
      <c r="Q106" s="91">
        <f>+INDEX(DataEx!$1:$1048576,MATCH('2016'!$A106,DataEx!$D:$D,0),MATCH('2016'!Q$100,DataEx!$222:$222,0))</f>
        <v>9053001.7482958268</v>
      </c>
      <c r="R106" s="91">
        <f>+INDEX(DataEx!$1:$1048576,MATCH('2016'!$A106,DataEx!$D:$D,0),MATCH('2016'!R$100,DataEx!$222:$222,0))</f>
        <v>14496765.94178308</v>
      </c>
      <c r="S106" s="126">
        <f t="shared" si="20"/>
        <v>98722884.824214354</v>
      </c>
      <c r="T106" s="127">
        <f t="shared" si="21"/>
        <v>2.6240517806457805E-2</v>
      </c>
    </row>
    <row r="107" spans="1:21">
      <c r="A107" s="138" t="str">
        <f t="shared" si="17"/>
        <v>7112p</v>
      </c>
      <c r="B107" s="462" t="str">
        <f>+VLOOKUP(LEFT($A107,LEN(A107)-1)*1,Master!$D$22:$G$220,4,FALSE)</f>
        <v>Porez na dobit pravnih lica</v>
      </c>
      <c r="C107" s="463"/>
      <c r="D107" s="463"/>
      <c r="E107" s="463"/>
      <c r="F107" s="463"/>
      <c r="G107" s="91">
        <f>+INDEX(DataEx!$1:$1048576,MATCH('2016'!$A107,DataEx!$D:$D,0),MATCH('2016'!G$100,DataEx!$222:$222,0))</f>
        <v>879216.6252275107</v>
      </c>
      <c r="H107" s="91">
        <f>+INDEX(DataEx!$1:$1048576,MATCH('2016'!$A107,DataEx!$D:$D,0),MATCH('2016'!H$100,DataEx!$222:$222,0))</f>
        <v>978704.97459082201</v>
      </c>
      <c r="I107" s="91">
        <f>+INDEX(DataEx!$1:$1048576,MATCH('2016'!$A107,DataEx!$D:$D,0),MATCH('2016'!I$100,DataEx!$222:$222,0))</f>
        <v>9565619.7261311747</v>
      </c>
      <c r="J107" s="91">
        <f>+INDEX(DataEx!$1:$1048576,MATCH('2016'!$A107,DataEx!$D:$D,0),MATCH('2016'!J$100,DataEx!$222:$222,0))</f>
        <v>14480647.367470991</v>
      </c>
      <c r="K107" s="91">
        <f>+INDEX(DataEx!$1:$1048576,MATCH('2016'!$A107,DataEx!$D:$D,0),MATCH('2016'!K$100,DataEx!$222:$222,0))</f>
        <v>2750731.3293431252</v>
      </c>
      <c r="L107" s="91">
        <f>+INDEX(DataEx!$1:$1048576,MATCH('2016'!$A107,DataEx!$D:$D,0),MATCH('2016'!L$100,DataEx!$222:$222,0))</f>
        <v>3704741.9987834813</v>
      </c>
      <c r="M107" s="91">
        <f>+INDEX(DataEx!$1:$1048576,MATCH('2016'!$A107,DataEx!$D:$D,0),MATCH('2016'!M$100,DataEx!$222:$222,0))</f>
        <v>4542486.8831950836</v>
      </c>
      <c r="N107" s="91">
        <f>+INDEX(DataEx!$1:$1048576,MATCH('2016'!$A107,DataEx!$D:$D,0),MATCH('2016'!N$100,DataEx!$222:$222,0))</f>
        <v>2539403.2975392533</v>
      </c>
      <c r="O107" s="91">
        <f>+INDEX(DataEx!$1:$1048576,MATCH('2016'!$A107,DataEx!$D:$D,0),MATCH('2016'!O$100,DataEx!$222:$222,0))</f>
        <v>2385044.0612207768</v>
      </c>
      <c r="P107" s="91">
        <f>+INDEX(DataEx!$1:$1048576,MATCH('2016'!$A107,DataEx!$D:$D,0),MATCH('2016'!P$100,DataEx!$222:$222,0))</f>
        <v>1382622.7151631019</v>
      </c>
      <c r="Q107" s="91">
        <f>+INDEX(DataEx!$1:$1048576,MATCH('2016'!$A107,DataEx!$D:$D,0),MATCH('2016'!Q$100,DataEx!$222:$222,0))</f>
        <v>718783.39737050491</v>
      </c>
      <c r="R107" s="91">
        <f>+INDEX(DataEx!$1:$1048576,MATCH('2016'!$A107,DataEx!$D:$D,0),MATCH('2016'!R$100,DataEx!$222:$222,0))</f>
        <v>1297842.5948828864</v>
      </c>
      <c r="S107" s="126">
        <f t="shared" si="20"/>
        <v>45225844.970918715</v>
      </c>
      <c r="T107" s="127">
        <f t="shared" si="21"/>
        <v>1.202101814978984E-2</v>
      </c>
    </row>
    <row r="108" spans="1:21">
      <c r="A108" s="138" t="str">
        <f t="shared" si="17"/>
        <v>7113p</v>
      </c>
      <c r="B108" s="462" t="str">
        <f>+VLOOKUP(LEFT($A108,LEN(A108)-1)*1,Master!$D$22:$G$220,4,FALSE)</f>
        <v>Porez na promet nepokretnosti</v>
      </c>
      <c r="C108" s="463"/>
      <c r="D108" s="463"/>
      <c r="E108" s="463"/>
      <c r="F108" s="463"/>
      <c r="G108" s="91">
        <f>+INDEX(DataEx!$1:$1048576,MATCH('2016'!$A108,DataEx!$D:$D,0),MATCH('2016'!G$100,DataEx!$222:$222,0))</f>
        <v>89812.337994626199</v>
      </c>
      <c r="H108" s="91">
        <f>+INDEX(DataEx!$1:$1048576,MATCH('2016'!$A108,DataEx!$D:$D,0),MATCH('2016'!H$100,DataEx!$222:$222,0))</f>
        <v>125605.87790916764</v>
      </c>
      <c r="I108" s="91">
        <f>+INDEX(DataEx!$1:$1048576,MATCH('2016'!$A108,DataEx!$D:$D,0),MATCH('2016'!I$100,DataEx!$222:$222,0))</f>
        <v>126382.3151345364</v>
      </c>
      <c r="J108" s="91">
        <f>+INDEX(DataEx!$1:$1048576,MATCH('2016'!$A108,DataEx!$D:$D,0),MATCH('2016'!J$100,DataEx!$222:$222,0))</f>
        <v>113339.33642942409</v>
      </c>
      <c r="K108" s="91">
        <f>+INDEX(DataEx!$1:$1048576,MATCH('2016'!$A108,DataEx!$D:$D,0),MATCH('2016'!K$100,DataEx!$222:$222,0))</f>
        <v>81752.089929508642</v>
      </c>
      <c r="L108" s="91">
        <f>+INDEX(DataEx!$1:$1048576,MATCH('2016'!$A108,DataEx!$D:$D,0),MATCH('2016'!L$100,DataEx!$222:$222,0))</f>
        <v>109588.60372302438</v>
      </c>
      <c r="M108" s="91">
        <f>+INDEX(DataEx!$1:$1048576,MATCH('2016'!$A108,DataEx!$D:$D,0),MATCH('2016'!M$100,DataEx!$222:$222,0))</f>
        <v>122410.08849255976</v>
      </c>
      <c r="N108" s="91">
        <f>+INDEX(DataEx!$1:$1048576,MATCH('2016'!$A108,DataEx!$D:$D,0),MATCH('2016'!N$100,DataEx!$222:$222,0))</f>
        <v>122577.82624468152</v>
      </c>
      <c r="O108" s="91">
        <f>+INDEX(DataEx!$1:$1048576,MATCH('2016'!$A108,DataEx!$D:$D,0),MATCH('2016'!O$100,DataEx!$222:$222,0))</f>
        <v>122631.24943535826</v>
      </c>
      <c r="P108" s="91">
        <f>+INDEX(DataEx!$1:$1048576,MATCH('2016'!$A108,DataEx!$D:$D,0),MATCH('2016'!P$100,DataEx!$222:$222,0))</f>
        <v>142176.60213635428</v>
      </c>
      <c r="Q108" s="91">
        <f>+INDEX(DataEx!$1:$1048576,MATCH('2016'!$A108,DataEx!$D:$D,0),MATCH('2016'!Q$100,DataEx!$222:$222,0))</f>
        <v>111230.89453217729</v>
      </c>
      <c r="R108" s="91">
        <f>+INDEX(DataEx!$1:$1048576,MATCH('2016'!$A108,DataEx!$D:$D,0),MATCH('2016'!R$100,DataEx!$222:$222,0))</f>
        <v>166744.30114189265</v>
      </c>
      <c r="S108" s="126">
        <f t="shared" si="20"/>
        <v>1434251.523103311</v>
      </c>
      <c r="T108" s="127">
        <f t="shared" si="21"/>
        <v>3.8122369193267915E-4</v>
      </c>
    </row>
    <row r="109" spans="1:21">
      <c r="A109" s="138" t="str">
        <f t="shared" si="17"/>
        <v>7114p</v>
      </c>
      <c r="B109" s="462" t="str">
        <f>+VLOOKUP(LEFT($A109,LEN(A109)-1)*1,Master!$D$22:$G$220,4,FALSE)</f>
        <v>Porez na dodatu vrijednost</v>
      </c>
      <c r="C109" s="463"/>
      <c r="D109" s="463"/>
      <c r="E109" s="463"/>
      <c r="F109" s="463"/>
      <c r="G109" s="91">
        <f>+INDEX(DataEx!$1:$1048576,MATCH('2016'!$A109,DataEx!$D:$D,0),MATCH('2016'!G$100,DataEx!$222:$222,0))</f>
        <v>31679573.180653565</v>
      </c>
      <c r="H109" s="91">
        <f>+INDEX(DataEx!$1:$1048576,MATCH('2016'!$A109,DataEx!$D:$D,0),MATCH('2016'!H$100,DataEx!$222:$222,0))</f>
        <v>31928103.158560321</v>
      </c>
      <c r="I109" s="91">
        <f>+INDEX(DataEx!$1:$1048576,MATCH('2016'!$A109,DataEx!$D:$D,0),MATCH('2016'!I$100,DataEx!$222:$222,0))</f>
        <v>34104565.830024712</v>
      </c>
      <c r="J109" s="91">
        <f>+INDEX(DataEx!$1:$1048576,MATCH('2016'!$A109,DataEx!$D:$D,0),MATCH('2016'!J$100,DataEx!$222:$222,0))</f>
        <v>37842157.867834173</v>
      </c>
      <c r="K109" s="91">
        <f>+INDEX(DataEx!$1:$1048576,MATCH('2016'!$A109,DataEx!$D:$D,0),MATCH('2016'!K$100,DataEx!$222:$222,0))</f>
        <v>37499397.053443842</v>
      </c>
      <c r="L109" s="91">
        <f>+INDEX(DataEx!$1:$1048576,MATCH('2016'!$A109,DataEx!$D:$D,0),MATCH('2016'!L$100,DataEx!$222:$222,0))</f>
        <v>40999614.220945761</v>
      </c>
      <c r="M109" s="91">
        <f>+INDEX(DataEx!$1:$1048576,MATCH('2016'!$A109,DataEx!$D:$D,0),MATCH('2016'!M$100,DataEx!$222:$222,0))</f>
        <v>49404174.365267023</v>
      </c>
      <c r="N109" s="91">
        <f>+INDEX(DataEx!$1:$1048576,MATCH('2016'!$A109,DataEx!$D:$D,0),MATCH('2016'!N$100,DataEx!$222:$222,0))</f>
        <v>50808197.54559686</v>
      </c>
      <c r="O109" s="91">
        <f>+INDEX(DataEx!$1:$1048576,MATCH('2016'!$A109,DataEx!$D:$D,0),MATCH('2016'!O$100,DataEx!$222:$222,0))</f>
        <v>48941259.772591494</v>
      </c>
      <c r="P109" s="91">
        <f>+INDEX(DataEx!$1:$1048576,MATCH('2016'!$A109,DataEx!$D:$D,0),MATCH('2016'!P$100,DataEx!$222:$222,0))</f>
        <v>50674252.604080558</v>
      </c>
      <c r="Q109" s="91">
        <f>+INDEX(DataEx!$1:$1048576,MATCH('2016'!$A109,DataEx!$D:$D,0),MATCH('2016'!Q$100,DataEx!$222:$222,0))</f>
        <v>34472392.733843513</v>
      </c>
      <c r="R109" s="91">
        <f>+INDEX(DataEx!$1:$1048576,MATCH('2016'!$A109,DataEx!$D:$D,0),MATCH('2016'!R$100,DataEx!$222:$222,0))</f>
        <v>39750004.058720417</v>
      </c>
      <c r="S109" s="126">
        <f t="shared" si="20"/>
        <v>488103692.39156222</v>
      </c>
      <c r="T109" s="127">
        <f t="shared" si="21"/>
        <v>0.12973783793296398</v>
      </c>
    </row>
    <row r="110" spans="1:21">
      <c r="A110" s="138" t="str">
        <f t="shared" si="17"/>
        <v>7115p</v>
      </c>
      <c r="B110" s="462" t="str">
        <f>+VLOOKUP(LEFT($A110,LEN(A110)-1)*1,Master!$D$22:$G$220,4,FALSE)</f>
        <v>Akcize</v>
      </c>
      <c r="C110" s="463"/>
      <c r="D110" s="463"/>
      <c r="E110" s="463"/>
      <c r="F110" s="463"/>
      <c r="G110" s="91">
        <f>+INDEX(DataEx!$1:$1048576,MATCH('2016'!$A110,DataEx!$D:$D,0),MATCH('2016'!G$100,DataEx!$222:$222,0))</f>
        <v>11120032.514063414</v>
      </c>
      <c r="H110" s="91">
        <f>+INDEX(DataEx!$1:$1048576,MATCH('2016'!$A110,DataEx!$D:$D,0),MATCH('2016'!H$100,DataEx!$222:$222,0))</f>
        <v>10159884.393436292</v>
      </c>
      <c r="I110" s="91">
        <f>+INDEX(DataEx!$1:$1048576,MATCH('2016'!$A110,DataEx!$D:$D,0),MATCH('2016'!I$100,DataEx!$222:$222,0))</f>
        <v>11541404.231549168</v>
      </c>
      <c r="J110" s="91">
        <f>+INDEX(DataEx!$1:$1048576,MATCH('2016'!$A110,DataEx!$D:$D,0),MATCH('2016'!J$100,DataEx!$222:$222,0))</f>
        <v>12686872.226631973</v>
      </c>
      <c r="K110" s="91">
        <f>+INDEX(DataEx!$1:$1048576,MATCH('2016'!$A110,DataEx!$D:$D,0),MATCH('2016'!K$100,DataEx!$222:$222,0))</f>
        <v>13828107.792372638</v>
      </c>
      <c r="L110" s="91">
        <f>+INDEX(DataEx!$1:$1048576,MATCH('2016'!$A110,DataEx!$D:$D,0),MATCH('2016'!L$100,DataEx!$222:$222,0))</f>
        <v>16174553.418030523</v>
      </c>
      <c r="M110" s="91">
        <f>+INDEX(DataEx!$1:$1048576,MATCH('2016'!$A110,DataEx!$D:$D,0),MATCH('2016'!M$100,DataEx!$222:$222,0))</f>
        <v>18497907.983898904</v>
      </c>
      <c r="N110" s="91">
        <f>+INDEX(DataEx!$1:$1048576,MATCH('2016'!$A110,DataEx!$D:$D,0),MATCH('2016'!N$100,DataEx!$222:$222,0))</f>
        <v>22949187.355199177</v>
      </c>
      <c r="O110" s="91">
        <f>+INDEX(DataEx!$1:$1048576,MATCH('2016'!$A110,DataEx!$D:$D,0),MATCH('2016'!O$100,DataEx!$222:$222,0))</f>
        <v>19735591.308796823</v>
      </c>
      <c r="P110" s="91">
        <f>+INDEX(DataEx!$1:$1048576,MATCH('2016'!$A110,DataEx!$D:$D,0),MATCH('2016'!P$100,DataEx!$222:$222,0))</f>
        <v>16832757.074621882</v>
      </c>
      <c r="Q110" s="91">
        <f>+INDEX(DataEx!$1:$1048576,MATCH('2016'!$A110,DataEx!$D:$D,0),MATCH('2016'!Q$100,DataEx!$222:$222,0))</f>
        <v>14338219.799717059</v>
      </c>
      <c r="R110" s="91">
        <f>+INDEX(DataEx!$1:$1048576,MATCH('2016'!$A110,DataEx!$D:$D,0),MATCH('2016'!R$100,DataEx!$222:$222,0))</f>
        <v>15239347.412479252</v>
      </c>
      <c r="S110" s="126">
        <f t="shared" si="20"/>
        <v>183103865.51079711</v>
      </c>
      <c r="T110" s="127">
        <f t="shared" si="21"/>
        <v>4.8668961122060317E-2</v>
      </c>
    </row>
    <row r="111" spans="1:21">
      <c r="A111" s="138" t="str">
        <f t="shared" si="17"/>
        <v>7116p</v>
      </c>
      <c r="B111" s="462" t="str">
        <f>+VLOOKUP(LEFT($A111,LEN(A111)-1)*1,Master!$D$22:$G$220,4,FALSE)</f>
        <v>Porez na međunarodnu trgovinu i transakcije</v>
      </c>
      <c r="C111" s="463"/>
      <c r="D111" s="463"/>
      <c r="E111" s="463"/>
      <c r="F111" s="463"/>
      <c r="G111" s="91">
        <f>+INDEX(DataEx!$1:$1048576,MATCH('2016'!$A111,DataEx!$D:$D,0),MATCH('2016'!G$100,DataEx!$222:$222,0))</f>
        <v>1044333.5847040946</v>
      </c>
      <c r="H111" s="91">
        <f>+INDEX(DataEx!$1:$1048576,MATCH('2016'!$A111,DataEx!$D:$D,0),MATCH('2016'!H$100,DataEx!$222:$222,0))</f>
        <v>1372829.090518791</v>
      </c>
      <c r="I111" s="91">
        <f>+INDEX(DataEx!$1:$1048576,MATCH('2016'!$A111,DataEx!$D:$D,0),MATCH('2016'!I$100,DataEx!$222:$222,0))</f>
        <v>1899074.8246946216</v>
      </c>
      <c r="J111" s="91">
        <f>+INDEX(DataEx!$1:$1048576,MATCH('2016'!$A111,DataEx!$D:$D,0),MATCH('2016'!J$100,DataEx!$222:$222,0))</f>
        <v>1934618.6277946457</v>
      </c>
      <c r="K111" s="91">
        <f>+INDEX(DataEx!$1:$1048576,MATCH('2016'!$A111,DataEx!$D:$D,0),MATCH('2016'!K$100,DataEx!$222:$222,0))</f>
        <v>1937428.4331486213</v>
      </c>
      <c r="L111" s="91">
        <f>+INDEX(DataEx!$1:$1048576,MATCH('2016'!$A111,DataEx!$D:$D,0),MATCH('2016'!L$100,DataEx!$222:$222,0))</f>
        <v>2127170.3374280212</v>
      </c>
      <c r="M111" s="91">
        <f>+INDEX(DataEx!$1:$1048576,MATCH('2016'!$A111,DataEx!$D:$D,0),MATCH('2016'!M$100,DataEx!$222:$222,0))</f>
        <v>2549323.2677289024</v>
      </c>
      <c r="N111" s="91">
        <f>+INDEX(DataEx!$1:$1048576,MATCH('2016'!$A111,DataEx!$D:$D,0),MATCH('2016'!N$100,DataEx!$222:$222,0))</f>
        <v>2367849.4282178474</v>
      </c>
      <c r="O111" s="91">
        <f>+INDEX(DataEx!$1:$1048576,MATCH('2016'!$A111,DataEx!$D:$D,0),MATCH('2016'!O$100,DataEx!$222:$222,0))</f>
        <v>2194114.3691908875</v>
      </c>
      <c r="P111" s="91">
        <f>+INDEX(DataEx!$1:$1048576,MATCH('2016'!$A111,DataEx!$D:$D,0),MATCH('2016'!P$100,DataEx!$222:$222,0))</f>
        <v>2276435.1122387154</v>
      </c>
      <c r="Q111" s="91">
        <f>+INDEX(DataEx!$1:$1048576,MATCH('2016'!$A111,DataEx!$D:$D,0),MATCH('2016'!Q$100,DataEx!$222:$222,0))</f>
        <v>1500993.7865445174</v>
      </c>
      <c r="R111" s="91">
        <f>+INDEX(DataEx!$1:$1048576,MATCH('2016'!$A111,DataEx!$D:$D,0),MATCH('2016'!R$100,DataEx!$222:$222,0))</f>
        <v>1773412.2815320112</v>
      </c>
      <c r="S111" s="126">
        <f t="shared" si="20"/>
        <v>22977583.143741678</v>
      </c>
      <c r="T111" s="127">
        <f t="shared" si="21"/>
        <v>6.1074357855963974E-3</v>
      </c>
    </row>
    <row r="112" spans="1:21">
      <c r="A112" s="138" t="str">
        <f t="shared" si="17"/>
        <v>7118p</v>
      </c>
      <c r="B112" s="462" t="str">
        <f>+VLOOKUP(LEFT($A112,LEN(A112)-1)*1,Master!$D$22:$G$220,4,FALSE)</f>
        <v>Ostali državni porezi</v>
      </c>
      <c r="C112" s="463"/>
      <c r="D112" s="463"/>
      <c r="E112" s="463"/>
      <c r="F112" s="463"/>
      <c r="G112" s="91">
        <f>+INDEX(DataEx!$1:$1048576,MATCH('2016'!$A112,DataEx!$D:$D,0),MATCH('2016'!G$100,DataEx!$222:$222,0))</f>
        <v>450053.61458020721</v>
      </c>
      <c r="H112" s="91">
        <f>+INDEX(DataEx!$1:$1048576,MATCH('2016'!$A112,DataEx!$D:$D,0),MATCH('2016'!H$100,DataEx!$222:$222,0))</f>
        <v>475038.28260860743</v>
      </c>
      <c r="I112" s="91">
        <f>+INDEX(DataEx!$1:$1048576,MATCH('2016'!$A112,DataEx!$D:$D,0),MATCH('2016'!I$100,DataEx!$222:$222,0))</f>
        <v>588186.946081153</v>
      </c>
      <c r="J112" s="91">
        <f>+INDEX(DataEx!$1:$1048576,MATCH('2016'!$A112,DataEx!$D:$D,0),MATCH('2016'!J$100,DataEx!$222:$222,0))</f>
        <v>697774.7752861263</v>
      </c>
      <c r="K112" s="91">
        <f>+INDEX(DataEx!$1:$1048576,MATCH('2016'!$A112,DataEx!$D:$D,0),MATCH('2016'!K$100,DataEx!$222:$222,0))</f>
        <v>729966.03511176899</v>
      </c>
      <c r="L112" s="91">
        <f>+INDEX(DataEx!$1:$1048576,MATCH('2016'!$A112,DataEx!$D:$D,0),MATCH('2016'!L$100,DataEx!$222:$222,0))</f>
        <v>808032.03012700868</v>
      </c>
      <c r="M112" s="91">
        <f>+INDEX(DataEx!$1:$1048576,MATCH('2016'!$A112,DataEx!$D:$D,0),MATCH('2016'!M$100,DataEx!$222:$222,0))</f>
        <v>898577.82161147927</v>
      </c>
      <c r="N112" s="91">
        <f>+INDEX(DataEx!$1:$1048576,MATCH('2016'!$A112,DataEx!$D:$D,0),MATCH('2016'!N$100,DataEx!$222:$222,0))</f>
        <v>890271.03364985739</v>
      </c>
      <c r="O112" s="91">
        <f>+INDEX(DataEx!$1:$1048576,MATCH('2016'!$A112,DataEx!$D:$D,0),MATCH('2016'!O$100,DataEx!$222:$222,0))</f>
        <v>850550.63426379242</v>
      </c>
      <c r="P112" s="91">
        <f>+INDEX(DataEx!$1:$1048576,MATCH('2016'!$A112,DataEx!$D:$D,0),MATCH('2016'!P$100,DataEx!$222:$222,0))</f>
        <v>780569.87598601193</v>
      </c>
      <c r="Q112" s="91">
        <f>+INDEX(DataEx!$1:$1048576,MATCH('2016'!$A112,DataEx!$D:$D,0),MATCH('2016'!Q$100,DataEx!$222:$222,0))</f>
        <v>684662.88608948409</v>
      </c>
      <c r="R112" s="91">
        <f>+INDEX(DataEx!$1:$1048576,MATCH('2016'!$A112,DataEx!$D:$D,0),MATCH('2016'!R$100,DataEx!$222:$222,0))</f>
        <v>828585.76668335497</v>
      </c>
      <c r="S112" s="126">
        <f t="shared" si="20"/>
        <v>8682269.7020788509</v>
      </c>
      <c r="T112" s="127">
        <f t="shared" si="21"/>
        <v>2.3077450899407739E-3</v>
      </c>
    </row>
    <row r="113" spans="1:20">
      <c r="A113" s="138" t="str">
        <f t="shared" si="17"/>
        <v>712p</v>
      </c>
      <c r="B113" s="479" t="str">
        <f>+VLOOKUP(LEFT($A113,LEN(A113)-1)*1,Master!$D$22:$G$220,4,FALSE)</f>
        <v>Doprinosi</v>
      </c>
      <c r="C113" s="480"/>
      <c r="D113" s="480"/>
      <c r="E113" s="480"/>
      <c r="F113" s="480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0.12842280052101132</v>
      </c>
    </row>
    <row r="114" spans="1:20">
      <c r="A114" s="138" t="str">
        <f t="shared" si="17"/>
        <v>7121p</v>
      </c>
      <c r="B114" s="462" t="str">
        <f>+VLOOKUP(LEFT($A114,LEN(A114)-1)*1,Master!$D$22:$G$220,4,FALSE)</f>
        <v>Doprinosi za penzijsko i invalidsko osiguranje</v>
      </c>
      <c r="C114" s="463"/>
      <c r="D114" s="463"/>
      <c r="E114" s="463"/>
      <c r="F114" s="463"/>
      <c r="G114" s="91">
        <f>+INDEX(DataEx!$1:$1048576,MATCH('2016'!$A114,DataEx!$D:$D,0),MATCH('2016'!G$100,DataEx!$222:$222,0))</f>
        <v>11085421.334241258</v>
      </c>
      <c r="H114" s="91">
        <f>+INDEX(DataEx!$1:$1048576,MATCH('2016'!$A114,DataEx!$D:$D,0),MATCH('2016'!H$100,DataEx!$222:$222,0))</f>
        <v>19390616.050749641</v>
      </c>
      <c r="I114" s="91">
        <f>+INDEX(DataEx!$1:$1048576,MATCH('2016'!$A114,DataEx!$D:$D,0),MATCH('2016'!I$100,DataEx!$222:$222,0))</f>
        <v>20800888.666321442</v>
      </c>
      <c r="J114" s="91">
        <f>+INDEX(DataEx!$1:$1048576,MATCH('2016'!$A114,DataEx!$D:$D,0),MATCH('2016'!J$100,DataEx!$222:$222,0))</f>
        <v>21481603.2962908</v>
      </c>
      <c r="K114" s="91">
        <f>+INDEX(DataEx!$1:$1048576,MATCH('2016'!$A114,DataEx!$D:$D,0),MATCH('2016'!K$100,DataEx!$222:$222,0))</f>
        <v>21730009.656220071</v>
      </c>
      <c r="L114" s="91">
        <f>+INDEX(DataEx!$1:$1048576,MATCH('2016'!$A114,DataEx!$D:$D,0),MATCH('2016'!L$100,DataEx!$222:$222,0))</f>
        <v>24013249.966546282</v>
      </c>
      <c r="M114" s="91">
        <f>+INDEX(DataEx!$1:$1048576,MATCH('2016'!$A114,DataEx!$D:$D,0),MATCH('2016'!M$100,DataEx!$222:$222,0))</f>
        <v>25276026.550293617</v>
      </c>
      <c r="N114" s="91">
        <f>+INDEX(DataEx!$1:$1048576,MATCH('2016'!$A114,DataEx!$D:$D,0),MATCH('2016'!N$100,DataEx!$222:$222,0))</f>
        <v>24832266.431256961</v>
      </c>
      <c r="O114" s="91">
        <f>+INDEX(DataEx!$1:$1048576,MATCH('2016'!$A114,DataEx!$D:$D,0),MATCH('2016'!O$100,DataEx!$222:$222,0))</f>
        <v>24767047.400017716</v>
      </c>
      <c r="P114" s="91">
        <f>+INDEX(DataEx!$1:$1048576,MATCH('2016'!$A114,DataEx!$D:$D,0),MATCH('2016'!P$100,DataEx!$222:$222,0))</f>
        <v>29750626.17076052</v>
      </c>
      <c r="Q114" s="91">
        <f>+INDEX(DataEx!$1:$1048576,MATCH('2016'!$A114,DataEx!$D:$D,0),MATCH('2016'!Q$100,DataEx!$222:$222,0))</f>
        <v>20838978.405508582</v>
      </c>
      <c r="R114" s="91">
        <f>+INDEX(DataEx!$1:$1048576,MATCH('2016'!$A114,DataEx!$D:$D,0),MATCH('2016'!R$100,DataEx!$222:$222,0))</f>
        <v>45626445.851901822</v>
      </c>
      <c r="S114" s="126">
        <f t="shared" si="20"/>
        <v>289593179.78010869</v>
      </c>
      <c r="T114" s="127">
        <f t="shared" si="21"/>
        <v>7.6973793909887941E-2</v>
      </c>
    </row>
    <row r="115" spans="1:20">
      <c r="A115" s="138" t="str">
        <f t="shared" si="17"/>
        <v>7122p</v>
      </c>
      <c r="B115" s="462" t="str">
        <f>+VLOOKUP(LEFT($A115,LEN(A115)-1)*1,Master!$D$22:$G$220,4,FALSE)</f>
        <v>Doprinosi za zdravstveno osiguranje</v>
      </c>
      <c r="C115" s="463"/>
      <c r="D115" s="463"/>
      <c r="E115" s="463"/>
      <c r="F115" s="463"/>
      <c r="G115" s="91">
        <f>+INDEX(DataEx!$1:$1048576,MATCH('2016'!$A115,DataEx!$D:$D,0),MATCH('2016'!G$100,DataEx!$222:$222,0))</f>
        <v>6336000.2739841603</v>
      </c>
      <c r="H115" s="91">
        <f>+INDEX(DataEx!$1:$1048576,MATCH('2016'!$A115,DataEx!$D:$D,0),MATCH('2016'!H$100,DataEx!$222:$222,0))</f>
        <v>11085374.864924161</v>
      </c>
      <c r="I115" s="91">
        <f>+INDEX(DataEx!$1:$1048576,MATCH('2016'!$A115,DataEx!$D:$D,0),MATCH('2016'!I$100,DataEx!$222:$222,0))</f>
        <v>12503494.771613788</v>
      </c>
      <c r="J115" s="91">
        <f>+INDEX(DataEx!$1:$1048576,MATCH('2016'!$A115,DataEx!$D:$D,0),MATCH('2016'!J$100,DataEx!$222:$222,0))</f>
        <v>12513053.180853466</v>
      </c>
      <c r="K115" s="91">
        <f>+INDEX(DataEx!$1:$1048576,MATCH('2016'!$A115,DataEx!$D:$D,0),MATCH('2016'!K$100,DataEx!$222:$222,0))</f>
        <v>12781508.834290098</v>
      </c>
      <c r="L115" s="91">
        <f>+INDEX(DataEx!$1:$1048576,MATCH('2016'!$A115,DataEx!$D:$D,0),MATCH('2016'!L$100,DataEx!$222:$222,0))</f>
        <v>13647407.540884396</v>
      </c>
      <c r="M115" s="91">
        <f>+INDEX(DataEx!$1:$1048576,MATCH('2016'!$A115,DataEx!$D:$D,0),MATCH('2016'!M$100,DataEx!$222:$222,0))</f>
        <v>14167187.436191265</v>
      </c>
      <c r="N115" s="91">
        <f>+INDEX(DataEx!$1:$1048576,MATCH('2016'!$A115,DataEx!$D:$D,0),MATCH('2016'!N$100,DataEx!$222:$222,0))</f>
        <v>14617983.144756434</v>
      </c>
      <c r="O115" s="91">
        <f>+INDEX(DataEx!$1:$1048576,MATCH('2016'!$A115,DataEx!$D:$D,0),MATCH('2016'!O$100,DataEx!$222:$222,0))</f>
        <v>13735412.757885324</v>
      </c>
      <c r="P115" s="91">
        <f>+INDEX(DataEx!$1:$1048576,MATCH('2016'!$A115,DataEx!$D:$D,0),MATCH('2016'!P$100,DataEx!$222:$222,0))</f>
        <v>17526894.880343959</v>
      </c>
      <c r="Q115" s="91">
        <f>+INDEX(DataEx!$1:$1048576,MATCH('2016'!$A115,DataEx!$D:$D,0),MATCH('2016'!Q$100,DataEx!$222:$222,0))</f>
        <v>12402384.494983494</v>
      </c>
      <c r="R115" s="91">
        <f>+INDEX(DataEx!$1:$1048576,MATCH('2016'!$A115,DataEx!$D:$D,0),MATCH('2016'!R$100,DataEx!$222:$222,0))</f>
        <v>25778282.913810931</v>
      </c>
      <c r="S115" s="126">
        <f t="shared" si="20"/>
        <v>167094985.09452149</v>
      </c>
      <c r="T115" s="127">
        <f t="shared" si="21"/>
        <v>4.4413804758135889E-2</v>
      </c>
    </row>
    <row r="116" spans="1:20">
      <c r="A116" s="138" t="str">
        <f t="shared" si="17"/>
        <v>7123p</v>
      </c>
      <c r="B116" s="462" t="str">
        <f>+VLOOKUP(LEFT($A116,LEN(A116)-1)*1,Master!$D$22:$G$220,4,FALSE)</f>
        <v>Doprinosi za osiguranje od nezaposlenosti</v>
      </c>
      <c r="C116" s="463"/>
      <c r="D116" s="463"/>
      <c r="E116" s="463"/>
      <c r="F116" s="463"/>
      <c r="G116" s="91">
        <f>+INDEX(DataEx!$1:$1048576,MATCH('2016'!$A116,DataEx!$D:$D,0),MATCH('2016'!G$100,DataEx!$222:$222,0))</f>
        <v>501823.54251431441</v>
      </c>
      <c r="H116" s="91">
        <f>+INDEX(DataEx!$1:$1048576,MATCH('2016'!$A116,DataEx!$D:$D,0),MATCH('2016'!H$100,DataEx!$222:$222,0))</f>
        <v>950234.13294904761</v>
      </c>
      <c r="I116" s="91">
        <f>+INDEX(DataEx!$1:$1048576,MATCH('2016'!$A116,DataEx!$D:$D,0),MATCH('2016'!I$100,DataEx!$222:$222,0))</f>
        <v>1014200.5696253183</v>
      </c>
      <c r="J116" s="91">
        <f>+INDEX(DataEx!$1:$1048576,MATCH('2016'!$A116,DataEx!$D:$D,0),MATCH('2016'!J$100,DataEx!$222:$222,0))</f>
        <v>1034570.7033292244</v>
      </c>
      <c r="K116" s="91">
        <f>+INDEX(DataEx!$1:$1048576,MATCH('2016'!$A116,DataEx!$D:$D,0),MATCH('2016'!K$100,DataEx!$222:$222,0))</f>
        <v>1048079.1771939988</v>
      </c>
      <c r="L116" s="91">
        <f>+INDEX(DataEx!$1:$1048576,MATCH('2016'!$A116,DataEx!$D:$D,0),MATCH('2016'!L$100,DataEx!$222:$222,0))</f>
        <v>1121096.2953115944</v>
      </c>
      <c r="M116" s="91">
        <f>+INDEX(DataEx!$1:$1048576,MATCH('2016'!$A116,DataEx!$D:$D,0),MATCH('2016'!M$100,DataEx!$222:$222,0))</f>
        <v>1161121.5995876256</v>
      </c>
      <c r="N116" s="91">
        <f>+INDEX(DataEx!$1:$1048576,MATCH('2016'!$A116,DataEx!$D:$D,0),MATCH('2016'!N$100,DataEx!$222:$222,0))</f>
        <v>1201695.8976089575</v>
      </c>
      <c r="O116" s="91">
        <f>+INDEX(DataEx!$1:$1048576,MATCH('2016'!$A116,DataEx!$D:$D,0),MATCH('2016'!O$100,DataEx!$222:$222,0))</f>
        <v>1141500.9175202574</v>
      </c>
      <c r="P116" s="91">
        <f>+INDEX(DataEx!$1:$1048576,MATCH('2016'!$A116,DataEx!$D:$D,0),MATCH('2016'!P$100,DataEx!$222:$222,0))</f>
        <v>1429884.1677832296</v>
      </c>
      <c r="Q116" s="91">
        <f>+INDEX(DataEx!$1:$1048576,MATCH('2016'!$A116,DataEx!$D:$D,0),MATCH('2016'!Q$100,DataEx!$222:$222,0))</f>
        <v>1002399.8788701226</v>
      </c>
      <c r="R116" s="91">
        <f>+INDEX(DataEx!$1:$1048576,MATCH('2016'!$A116,DataEx!$D:$D,0),MATCH('2016'!R$100,DataEx!$222:$222,0))</f>
        <v>2162740.4812991857</v>
      </c>
      <c r="S116" s="126">
        <f t="shared" si="20"/>
        <v>13769347.363592876</v>
      </c>
      <c r="T116" s="127">
        <f t="shared" si="21"/>
        <v>3.6598890451896506E-3</v>
      </c>
    </row>
    <row r="117" spans="1:20">
      <c r="A117" s="138" t="str">
        <f t="shared" si="17"/>
        <v>7124p</v>
      </c>
      <c r="B117" s="462" t="str">
        <f>+VLOOKUP(LEFT($A117,LEN(A117)-1)*1,Master!$D$22:$G$220,4,FALSE)</f>
        <v>Ostali doprinosi</v>
      </c>
      <c r="C117" s="463"/>
      <c r="D117" s="463"/>
      <c r="E117" s="463"/>
      <c r="F117" s="463"/>
      <c r="G117" s="91">
        <f>+INDEX(DataEx!$1:$1048576,MATCH('2016'!$A117,DataEx!$D:$D,0),MATCH('2016'!G$100,DataEx!$222:$222,0))</f>
        <v>430815.43413543771</v>
      </c>
      <c r="H117" s="91">
        <f>+INDEX(DataEx!$1:$1048576,MATCH('2016'!$A117,DataEx!$D:$D,0),MATCH('2016'!H$100,DataEx!$222:$222,0))</f>
        <v>825759.26037527679</v>
      </c>
      <c r="I117" s="91">
        <f>+INDEX(DataEx!$1:$1048576,MATCH('2016'!$A117,DataEx!$D:$D,0),MATCH('2016'!I$100,DataEx!$222:$222,0))</f>
        <v>934196.40371895151</v>
      </c>
      <c r="J117" s="91">
        <f>+INDEX(DataEx!$1:$1048576,MATCH('2016'!$A117,DataEx!$D:$D,0),MATCH('2016'!J$100,DataEx!$222:$222,0))</f>
        <v>1019395.2618986784</v>
      </c>
      <c r="K117" s="91">
        <f>+INDEX(DataEx!$1:$1048576,MATCH('2016'!$A117,DataEx!$D:$D,0),MATCH('2016'!K$100,DataEx!$222:$222,0))</f>
        <v>907449.23986721074</v>
      </c>
      <c r="L117" s="91">
        <f>+INDEX(DataEx!$1:$1048576,MATCH('2016'!$A117,DataEx!$D:$D,0),MATCH('2016'!L$100,DataEx!$222:$222,0))</f>
        <v>1180652.819728754</v>
      </c>
      <c r="M117" s="91">
        <f>+INDEX(DataEx!$1:$1048576,MATCH('2016'!$A117,DataEx!$D:$D,0),MATCH('2016'!M$100,DataEx!$222:$222,0))</f>
        <v>1149946.2732095311</v>
      </c>
      <c r="N117" s="91">
        <f>+INDEX(DataEx!$1:$1048576,MATCH('2016'!$A117,DataEx!$D:$D,0),MATCH('2016'!N$100,DataEx!$222:$222,0))</f>
        <v>1126825.2655337546</v>
      </c>
      <c r="O117" s="91">
        <f>+INDEX(DataEx!$1:$1048576,MATCH('2016'!$A117,DataEx!$D:$D,0),MATCH('2016'!O$100,DataEx!$222:$222,0))</f>
        <v>1034256.0999327494</v>
      </c>
      <c r="P117" s="91">
        <f>+INDEX(DataEx!$1:$1048576,MATCH('2016'!$A117,DataEx!$D:$D,0),MATCH('2016'!P$100,DataEx!$222:$222,0))</f>
        <v>1379763.7604042704</v>
      </c>
      <c r="Q117" s="91">
        <f>+INDEX(DataEx!$1:$1048576,MATCH('2016'!$A117,DataEx!$D:$D,0),MATCH('2016'!Q$100,DataEx!$222:$222,0))</f>
        <v>860704.04582604812</v>
      </c>
      <c r="R117" s="91">
        <f>+INDEX(DataEx!$1:$1048576,MATCH('2016'!$A117,DataEx!$D:$D,0),MATCH('2016'!R$100,DataEx!$222:$222,0))</f>
        <v>1848942.0080071224</v>
      </c>
      <c r="S117" s="126">
        <f t="shared" si="20"/>
        <v>12698705.872637784</v>
      </c>
      <c r="T117" s="127">
        <f t="shared" si="21"/>
        <v>3.3753128077978439E-3</v>
      </c>
    </row>
    <row r="118" spans="1:20">
      <c r="A118" s="138" t="str">
        <f t="shared" si="17"/>
        <v>713p</v>
      </c>
      <c r="B118" s="471" t="str">
        <f>+VLOOKUP(LEFT($A118,LEN(A118)-1)*1,Master!$D$22:$G$220,4,FALSE)</f>
        <v>Takse</v>
      </c>
      <c r="C118" s="472"/>
      <c r="D118" s="472"/>
      <c r="E118" s="472"/>
      <c r="F118" s="472"/>
      <c r="G118" s="85">
        <f>+INDEX(DataEx!$1:$1048576,MATCH('2016'!$A118,DataEx!$D:$D,0),MATCH('2016'!G$100,DataEx!$222:$222,0))</f>
        <v>723207.81855982868</v>
      </c>
      <c r="H118" s="85">
        <f>+INDEX(DataEx!$1:$1048576,MATCH('2016'!$A118,DataEx!$D:$D,0),MATCH('2016'!H$100,DataEx!$222:$222,0))</f>
        <v>1375936.6828377536</v>
      </c>
      <c r="I118" s="85">
        <f>+INDEX(DataEx!$1:$1048576,MATCH('2016'!$A118,DataEx!$D:$D,0),MATCH('2016'!I$100,DataEx!$222:$222,0))</f>
        <v>1085048.6732404828</v>
      </c>
      <c r="J118" s="85">
        <f>+INDEX(DataEx!$1:$1048576,MATCH('2016'!$A118,DataEx!$D:$D,0),MATCH('2016'!J$100,DataEx!$222:$222,0))</f>
        <v>1135307.1677424815</v>
      </c>
      <c r="K118" s="85">
        <f>+INDEX(DataEx!$1:$1048576,MATCH('2016'!$A118,DataEx!$D:$D,0),MATCH('2016'!K$100,DataEx!$222:$222,0))</f>
        <v>1038831.7010082075</v>
      </c>
      <c r="L118" s="85">
        <f>+INDEX(DataEx!$1:$1048576,MATCH('2016'!$A118,DataEx!$D:$D,0),MATCH('2016'!L$100,DataEx!$222:$222,0))</f>
        <v>1185196.3988510575</v>
      </c>
      <c r="M118" s="85">
        <f>+INDEX(DataEx!$1:$1048576,MATCH('2016'!$A118,DataEx!$D:$D,0),MATCH('2016'!M$100,DataEx!$222:$222,0))</f>
        <v>1392519.4702588716</v>
      </c>
      <c r="N118" s="85">
        <f>+INDEX(DataEx!$1:$1048576,MATCH('2016'!$A118,DataEx!$D:$D,0),MATCH('2016'!N$100,DataEx!$222:$222,0))</f>
        <v>1336120.0015746492</v>
      </c>
      <c r="O118" s="85">
        <f>+INDEX(DataEx!$1:$1048576,MATCH('2016'!$A118,DataEx!$D:$D,0),MATCH('2016'!O$100,DataEx!$222:$222,0))</f>
        <v>1100943.0740307707</v>
      </c>
      <c r="P118" s="85">
        <f>+INDEX(DataEx!$1:$1048576,MATCH('2016'!$A118,DataEx!$D:$D,0),MATCH('2016'!P$100,DataEx!$222:$222,0))</f>
        <v>1348017.839179961</v>
      </c>
      <c r="Q118" s="85">
        <f>+INDEX(DataEx!$1:$1048576,MATCH('2016'!$A118,DataEx!$D:$D,0),MATCH('2016'!Q$100,DataEx!$222:$222,0))</f>
        <v>1208363.2775689771</v>
      </c>
      <c r="R118" s="86">
        <f>+INDEX(DataEx!$1:$1048576,MATCH('2016'!$A118,DataEx!$D:$D,0),MATCH('2016'!R$100,DataEx!$222:$222,0))</f>
        <v>1458355.2073679506</v>
      </c>
      <c r="S118" s="128">
        <f t="shared" si="20"/>
        <v>14387847.312220991</v>
      </c>
      <c r="T118" s="129">
        <f t="shared" si="21"/>
        <v>3.8242861750361692E-3</v>
      </c>
    </row>
    <row r="119" spans="1:20">
      <c r="A119" s="138" t="str">
        <f t="shared" si="17"/>
        <v>714p</v>
      </c>
      <c r="B119" s="471" t="str">
        <f>+VLOOKUP(LEFT($A119,LEN(A119)-1)*1,Master!$D$22:$G$220,4,FALSE)</f>
        <v>Naknade</v>
      </c>
      <c r="C119" s="472"/>
      <c r="D119" s="472"/>
      <c r="E119" s="472"/>
      <c r="F119" s="472"/>
      <c r="G119" s="85">
        <f>+INDEX(DataEx!$1:$1048576,MATCH('2016'!$A119,DataEx!$D:$D,0),MATCH('2016'!G$100,DataEx!$222:$222,0))</f>
        <v>830622.45977962902</v>
      </c>
      <c r="H119" s="85">
        <f>+INDEX(DataEx!$1:$1048576,MATCH('2016'!$A119,DataEx!$D:$D,0),MATCH('2016'!H$100,DataEx!$222:$222,0))</f>
        <v>841675.37717694405</v>
      </c>
      <c r="I119" s="85">
        <f>+INDEX(DataEx!$1:$1048576,MATCH('2016'!$A119,DataEx!$D:$D,0),MATCH('2016'!I$100,DataEx!$222:$222,0))</f>
        <v>1095886.2838292783</v>
      </c>
      <c r="J119" s="85">
        <f>+INDEX(DataEx!$1:$1048576,MATCH('2016'!$A119,DataEx!$D:$D,0),MATCH('2016'!J$100,DataEx!$222:$222,0))</f>
        <v>803106.60353358404</v>
      </c>
      <c r="K119" s="85">
        <f>+INDEX(DataEx!$1:$1048576,MATCH('2016'!$A119,DataEx!$D:$D,0),MATCH('2016'!K$100,DataEx!$222:$222,0))</f>
        <v>1197017.3724938135</v>
      </c>
      <c r="L119" s="85">
        <f>+INDEX(DataEx!$1:$1048576,MATCH('2016'!$A119,DataEx!$D:$D,0),MATCH('2016'!L$100,DataEx!$222:$222,0))</f>
        <v>1645191.7465731674</v>
      </c>
      <c r="M119" s="85">
        <f>+INDEX(DataEx!$1:$1048576,MATCH('2016'!$A119,DataEx!$D:$D,0),MATCH('2016'!M$100,DataEx!$222:$222,0))</f>
        <v>1914614.876306891</v>
      </c>
      <c r="N119" s="85">
        <f>+INDEX(DataEx!$1:$1048576,MATCH('2016'!$A119,DataEx!$D:$D,0),MATCH('2016'!N$100,DataEx!$222:$222,0))</f>
        <v>1757103.5644707002</v>
      </c>
      <c r="O119" s="85">
        <f>+INDEX(DataEx!$1:$1048576,MATCH('2016'!$A119,DataEx!$D:$D,0),MATCH('2016'!O$100,DataEx!$222:$222,0))</f>
        <v>1998291.5618472034</v>
      </c>
      <c r="P119" s="85">
        <f>+INDEX(DataEx!$1:$1048576,MATCH('2016'!$A119,DataEx!$D:$D,0),MATCH('2016'!P$100,DataEx!$222:$222,0))</f>
        <v>2181977.5553072984</v>
      </c>
      <c r="Q119" s="85">
        <f>+INDEX(DataEx!$1:$1048576,MATCH('2016'!$A119,DataEx!$D:$D,0),MATCH('2016'!Q$100,DataEx!$222:$222,0))</f>
        <v>1508780.0698249615</v>
      </c>
      <c r="R119" s="86">
        <f>+INDEX(DataEx!$1:$1048576,MATCH('2016'!$A119,DataEx!$D:$D,0),MATCH('2016'!R$100,DataEx!$222:$222,0))</f>
        <v>1535340.0887295473</v>
      </c>
      <c r="S119" s="128">
        <f t="shared" si="20"/>
        <v>17309607.559873022</v>
      </c>
      <c r="T119" s="129">
        <f t="shared" si="21"/>
        <v>4.6008893095700661E-3</v>
      </c>
    </row>
    <row r="120" spans="1:20">
      <c r="A120" s="138" t="str">
        <f t="shared" si="17"/>
        <v>715p</v>
      </c>
      <c r="B120" s="471" t="str">
        <f>+VLOOKUP(LEFT($A120,LEN(A120)-1)*1,Master!$D$22:$G$220,4,FALSE)</f>
        <v>Ostali prihodi</v>
      </c>
      <c r="C120" s="472"/>
      <c r="D120" s="472"/>
      <c r="E120" s="472"/>
      <c r="F120" s="472"/>
      <c r="G120" s="85">
        <f>+INDEX(DataEx!$1:$1048576,MATCH('2016'!$A120,DataEx!$D:$D,0),MATCH('2016'!G$100,DataEx!$222:$222,0))</f>
        <v>3695677.3428100054</v>
      </c>
      <c r="H120" s="85">
        <f>+INDEX(DataEx!$1:$1048576,MATCH('2016'!$A120,DataEx!$D:$D,0),MATCH('2016'!H$100,DataEx!$222:$222,0))</f>
        <v>2748948.1269429871</v>
      </c>
      <c r="I120" s="85">
        <f>+INDEX(DataEx!$1:$1048576,MATCH('2016'!$A120,DataEx!$D:$D,0),MATCH('2016'!I$100,DataEx!$222:$222,0))</f>
        <v>3437534.4688711073</v>
      </c>
      <c r="J120" s="85">
        <f>+INDEX(DataEx!$1:$1048576,MATCH('2016'!$A120,DataEx!$D:$D,0),MATCH('2016'!J$100,DataEx!$222:$222,0))</f>
        <v>4310053.4851114023</v>
      </c>
      <c r="K120" s="85">
        <f>+INDEX(DataEx!$1:$1048576,MATCH('2016'!$A120,DataEx!$D:$D,0),MATCH('2016'!K$100,DataEx!$222:$222,0))</f>
        <v>4691720.2243610416</v>
      </c>
      <c r="L120" s="85">
        <f>+INDEX(DataEx!$1:$1048576,MATCH('2016'!$A120,DataEx!$D:$D,0),MATCH('2016'!L$100,DataEx!$222:$222,0))</f>
        <v>7347424.3207463743</v>
      </c>
      <c r="M120" s="85">
        <f>+INDEX(DataEx!$1:$1048576,MATCH('2016'!$A120,DataEx!$D:$D,0),MATCH('2016'!M$100,DataEx!$222:$222,0))</f>
        <v>7513005.0166636882</v>
      </c>
      <c r="N120" s="85">
        <f>+INDEX(DataEx!$1:$1048576,MATCH('2016'!$A120,DataEx!$D:$D,0),MATCH('2016'!N$100,DataEx!$222:$222,0))</f>
        <v>7727362.0985374814</v>
      </c>
      <c r="O120" s="85">
        <f>+INDEX(DataEx!$1:$1048576,MATCH('2016'!$A120,DataEx!$D:$D,0),MATCH('2016'!O$100,DataEx!$222:$222,0))</f>
        <v>3713024.1621761573</v>
      </c>
      <c r="P120" s="85">
        <f>+INDEX(DataEx!$1:$1048576,MATCH('2016'!$A120,DataEx!$D:$D,0),MATCH('2016'!P$100,DataEx!$222:$222,0))</f>
        <v>3090680.5408276808</v>
      </c>
      <c r="Q120" s="85">
        <f>+INDEX(DataEx!$1:$1048576,MATCH('2016'!$A120,DataEx!$D:$D,0),MATCH('2016'!Q$100,DataEx!$222:$222,0))</f>
        <v>3793073.2615852021</v>
      </c>
      <c r="R120" s="86">
        <f>+INDEX(DataEx!$1:$1048576,MATCH('2016'!$A120,DataEx!$D:$D,0),MATCH('2016'!R$100,DataEx!$222:$222,0))</f>
        <v>6660284.6574711353</v>
      </c>
      <c r="S120" s="128">
        <f t="shared" si="20"/>
        <v>58728787.706104264</v>
      </c>
      <c r="T120" s="129">
        <f t="shared" si="21"/>
        <v>1.5610096912157097E-2</v>
      </c>
    </row>
    <row r="121" spans="1:20">
      <c r="A121" s="138" t="str">
        <f t="shared" si="17"/>
        <v>73p</v>
      </c>
      <c r="B121" s="471" t="str">
        <f>+VLOOKUP(LEFT($A121,LEN(A121)-1)*1,Master!$D$22:$G$220,4,FALSE)</f>
        <v>Primici od otplate kredita i sredstva prenesena iz prethodne godine</v>
      </c>
      <c r="C121" s="472"/>
      <c r="D121" s="472"/>
      <c r="E121" s="472"/>
      <c r="F121" s="472"/>
      <c r="G121" s="85">
        <f>+INDEX(DataEx!$1:$1048576,MATCH('2016'!$A121,DataEx!$D:$D,0),MATCH('2016'!G$100,DataEx!$222:$222,0))</f>
        <v>253250.30057727409</v>
      </c>
      <c r="H121" s="85">
        <f>+INDEX(DataEx!$1:$1048576,MATCH('2016'!$A121,DataEx!$D:$D,0),MATCH('2016'!H$100,DataEx!$222:$222,0))</f>
        <v>695838.96268096345</v>
      </c>
      <c r="I121" s="85">
        <f>+INDEX(DataEx!$1:$1048576,MATCH('2016'!$A121,DataEx!$D:$D,0),MATCH('2016'!I$100,DataEx!$222:$222,0))</f>
        <v>349250.65446083574</v>
      </c>
      <c r="J121" s="85">
        <f>+INDEX(DataEx!$1:$1048576,MATCH('2016'!$A121,DataEx!$D:$D,0),MATCH('2016'!J$100,DataEx!$222:$222,0))</f>
        <v>328188.56365903834</v>
      </c>
      <c r="K121" s="85">
        <f>+INDEX(DataEx!$1:$1048576,MATCH('2016'!$A121,DataEx!$D:$D,0),MATCH('2016'!K$100,DataEx!$222:$222,0))</f>
        <v>234734.25312116489</v>
      </c>
      <c r="L121" s="85">
        <f>+INDEX(DataEx!$1:$1048576,MATCH('2016'!$A121,DataEx!$D:$D,0),MATCH('2016'!L$100,DataEx!$222:$222,0))</f>
        <v>745592.50489778304</v>
      </c>
      <c r="M121" s="85">
        <f>+INDEX(DataEx!$1:$1048576,MATCH('2016'!$A121,DataEx!$D:$D,0),MATCH('2016'!M$100,DataEx!$222:$222,0))</f>
        <v>1162897.8060049608</v>
      </c>
      <c r="N121" s="85">
        <f>+INDEX(DataEx!$1:$1048576,MATCH('2016'!$A121,DataEx!$D:$D,0),MATCH('2016'!N$100,DataEx!$222:$222,0))</f>
        <v>314798.40965867613</v>
      </c>
      <c r="O121" s="85">
        <f>+INDEX(DataEx!$1:$1048576,MATCH('2016'!$A121,DataEx!$D:$D,0),MATCH('2016'!O$100,DataEx!$222:$222,0))</f>
        <v>306801.39412826992</v>
      </c>
      <c r="P121" s="85">
        <f>+INDEX(DataEx!$1:$1048576,MATCH('2016'!$A121,DataEx!$D:$D,0),MATCH('2016'!P$100,DataEx!$222:$222,0))</f>
        <v>407546.83241463639</v>
      </c>
      <c r="Q121" s="85">
        <f>+INDEX(DataEx!$1:$1048576,MATCH('2016'!$A121,DataEx!$D:$D,0),MATCH('2016'!Q$100,DataEx!$222:$222,0))</f>
        <v>761665.66094479046</v>
      </c>
      <c r="R121" s="86">
        <f>+INDEX(DataEx!$1:$1048576,MATCH('2016'!$A121,DataEx!$D:$D,0),MATCH('2016'!R$100,DataEx!$222:$222,0))</f>
        <v>1818172.3466734623</v>
      </c>
      <c r="S121" s="128">
        <f t="shared" si="20"/>
        <v>7378737.6892218553</v>
      </c>
      <c r="T121" s="129">
        <f t="shared" si="21"/>
        <v>1.9612666107556515E-3</v>
      </c>
    </row>
    <row r="122" spans="1:20" ht="13.5" thickBot="1">
      <c r="A122" s="138" t="str">
        <f t="shared" si="17"/>
        <v>74p</v>
      </c>
      <c r="B122" s="473" t="str">
        <f>+VLOOKUP(LEFT($A122,LEN(A122)-1)*1,Master!$D$22:$G$220,4,FALSE)</f>
        <v>Donacije i transferi</v>
      </c>
      <c r="C122" s="474"/>
      <c r="D122" s="474"/>
      <c r="E122" s="474"/>
      <c r="F122" s="474"/>
      <c r="G122" s="85">
        <f>+INDEX(DataEx!$1:$1048576,MATCH('2016'!$A122,DataEx!$D:$D,0),MATCH('2016'!G$100,DataEx!$222:$222,0))</f>
        <v>878692.97446426435</v>
      </c>
      <c r="H122" s="85">
        <f>+INDEX(DataEx!$1:$1048576,MATCH('2016'!$A122,DataEx!$D:$D,0),MATCH('2016'!H$100,DataEx!$222:$222,0))</f>
        <v>1757032.3136169473</v>
      </c>
      <c r="I122" s="85">
        <f>+INDEX(DataEx!$1:$1048576,MATCH('2016'!$A122,DataEx!$D:$D,0),MATCH('2016'!I$100,DataEx!$222:$222,0))</f>
        <v>1641296.3253875526</v>
      </c>
      <c r="J122" s="85">
        <f>+INDEX(DataEx!$1:$1048576,MATCH('2016'!$A122,DataEx!$D:$D,0),MATCH('2016'!J$100,DataEx!$222:$222,0))</f>
        <v>2057251.9562577028</v>
      </c>
      <c r="K122" s="85">
        <f>+INDEX(DataEx!$1:$1048576,MATCH('2016'!$A122,DataEx!$D:$D,0),MATCH('2016'!K$100,DataEx!$222:$222,0))</f>
        <v>1165798.2124013356</v>
      </c>
      <c r="L122" s="85">
        <f>+INDEX(DataEx!$1:$1048576,MATCH('2016'!$A122,DataEx!$D:$D,0),MATCH('2016'!L$100,DataEx!$222:$222,0))</f>
        <v>1626226.367012884</v>
      </c>
      <c r="M122" s="85">
        <f>+INDEX(DataEx!$1:$1048576,MATCH('2016'!$A122,DataEx!$D:$D,0),MATCH('2016'!M$100,DataEx!$222:$222,0))</f>
        <v>2268437.1611972838</v>
      </c>
      <c r="N122" s="85">
        <f>+INDEX(DataEx!$1:$1048576,MATCH('2016'!$A122,DataEx!$D:$D,0),MATCH('2016'!N$100,DataEx!$222:$222,0))</f>
        <v>1088287.2617470617</v>
      </c>
      <c r="O122" s="85">
        <f>+INDEX(DataEx!$1:$1048576,MATCH('2016'!$A122,DataEx!$D:$D,0),MATCH('2016'!O$100,DataEx!$222:$222,0))</f>
        <v>2354336.3073598729</v>
      </c>
      <c r="P122" s="85">
        <f>+INDEX(DataEx!$1:$1048576,MATCH('2016'!$A122,DataEx!$D:$D,0),MATCH('2016'!P$100,DataEx!$222:$222,0))</f>
        <v>3603761.2068113876</v>
      </c>
      <c r="Q122" s="85">
        <f>+INDEX(DataEx!$1:$1048576,MATCH('2016'!$A122,DataEx!$D:$D,0),MATCH('2016'!Q$100,DataEx!$222:$222,0))</f>
        <v>3267998.0201318627</v>
      </c>
      <c r="R122" s="86">
        <f>+INDEX(DataEx!$1:$1048576,MATCH('2016'!$A122,DataEx!$D:$D,0),MATCH('2016'!R$100,DataEx!$222:$222,0))</f>
        <v>7546095.2223542193</v>
      </c>
      <c r="S122" s="130">
        <f t="shared" si="20"/>
        <v>29255213.328742377</v>
      </c>
      <c r="T122" s="131">
        <f t="shared" si="21"/>
        <v>7.7760283003429275E-3</v>
      </c>
    </row>
    <row r="123" spans="1:20" ht="13.5" thickBot="1">
      <c r="A123" s="138" t="str">
        <f t="shared" si="17"/>
        <v>4p</v>
      </c>
      <c r="B123" s="475" t="str">
        <f>+VLOOKUP(LEFT($A123,LEN(A123)-1)*1,Master!$D$22:$G$220,4,FALSE)</f>
        <v>Budžetki izdaci</v>
      </c>
      <c r="C123" s="476"/>
      <c r="D123" s="476"/>
      <c r="E123" s="476"/>
      <c r="F123" s="476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144366041.10999998</v>
      </c>
      <c r="S123" s="132">
        <f t="shared" si="20"/>
        <v>1732392493.3199995</v>
      </c>
      <c r="T123" s="133">
        <f t="shared" si="21"/>
        <v>0.46046948637776547</v>
      </c>
    </row>
    <row r="124" spans="1:20" ht="13.5" thickBot="1">
      <c r="A124" s="138" t="str">
        <f t="shared" si="17"/>
        <v>41p</v>
      </c>
      <c r="B124" s="477" t="str">
        <f>+VLOOKUP(LEFT($A124,LEN(A124)-1)*1,Master!$D$22:$G$220,4,FALSE)</f>
        <v>Tekući izdaci</v>
      </c>
      <c r="C124" s="478"/>
      <c r="D124" s="478"/>
      <c r="E124" s="478"/>
      <c r="F124" s="478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116461224.44333331</v>
      </c>
      <c r="S124" s="134">
        <f t="shared" si="20"/>
        <v>1397534693.3199997</v>
      </c>
      <c r="T124" s="135">
        <f t="shared" si="21"/>
        <v>0.37146436786672216</v>
      </c>
    </row>
    <row r="125" spans="1:20">
      <c r="A125" s="138" t="str">
        <f t="shared" si="17"/>
        <v>40p</v>
      </c>
      <c r="B125" s="483" t="str">
        <f>+VLOOKUP(LEFT($A125,LEN(A125)-1)*1,Master!$D$22:$G$220,4,FALSE)</f>
        <v>Tekući budžetski izdaci</v>
      </c>
      <c r="C125" s="484"/>
      <c r="D125" s="484"/>
      <c r="E125" s="484"/>
      <c r="F125" s="484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58500304.586666666</v>
      </c>
      <c r="S125" s="124">
        <f t="shared" si="20"/>
        <v>702003655.03999996</v>
      </c>
      <c r="T125" s="125">
        <f t="shared" si="21"/>
        <v>0.18659239388188309</v>
      </c>
    </row>
    <row r="126" spans="1:20">
      <c r="A126" s="138" t="str">
        <f t="shared" si="17"/>
        <v>411p</v>
      </c>
      <c r="B126" s="462" t="str">
        <f>+VLOOKUP(LEFT($A126,LEN(A126)-1)*1,Master!$D$22:$G$220,4,FALSE)</f>
        <v>Bruto zarade i doprinosi na teret poslodavca</v>
      </c>
      <c r="C126" s="463"/>
      <c r="D126" s="463"/>
      <c r="E126" s="463"/>
      <c r="F126" s="463"/>
      <c r="G126" s="91">
        <f>+INDEX(DataEx!$1:$1048576,MATCH('2016'!$A126,DataEx!$D:$D,0),MATCH('2016'!G$100,DataEx!$222:$222,0))</f>
        <v>34652899.586666666</v>
      </c>
      <c r="H126" s="91">
        <f>+INDEX(DataEx!$1:$1048576,MATCH('2016'!$A126,DataEx!$D:$D,0),MATCH('2016'!H$100,DataEx!$222:$222,0))</f>
        <v>34652899.586666666</v>
      </c>
      <c r="I126" s="91">
        <f>+INDEX(DataEx!$1:$1048576,MATCH('2016'!$A126,DataEx!$D:$D,0),MATCH('2016'!I$100,DataEx!$222:$222,0))</f>
        <v>34652899.586666666</v>
      </c>
      <c r="J126" s="91">
        <f>+INDEX(DataEx!$1:$1048576,MATCH('2016'!$A126,DataEx!$D:$D,0),MATCH('2016'!J$100,DataEx!$222:$222,0))</f>
        <v>34652899.586666666</v>
      </c>
      <c r="K126" s="91">
        <f>+INDEX(DataEx!$1:$1048576,MATCH('2016'!$A126,DataEx!$D:$D,0),MATCH('2016'!K$100,DataEx!$222:$222,0))</f>
        <v>34652899.586666666</v>
      </c>
      <c r="L126" s="91">
        <f>+INDEX(DataEx!$1:$1048576,MATCH('2016'!$A126,DataEx!$D:$D,0),MATCH('2016'!L$100,DataEx!$222:$222,0))</f>
        <v>34652899.586666666</v>
      </c>
      <c r="M126" s="91">
        <f>+INDEX(DataEx!$1:$1048576,MATCH('2016'!$A126,DataEx!$D:$D,0),MATCH('2016'!M$100,DataEx!$222:$222,0))</f>
        <v>34652899.586666666</v>
      </c>
      <c r="N126" s="91">
        <f>+INDEX(DataEx!$1:$1048576,MATCH('2016'!$A126,DataEx!$D:$D,0),MATCH('2016'!N$100,DataEx!$222:$222,0))</f>
        <v>34652899.586666666</v>
      </c>
      <c r="O126" s="91">
        <f>+INDEX(DataEx!$1:$1048576,MATCH('2016'!$A126,DataEx!$D:$D,0),MATCH('2016'!O$100,DataEx!$222:$222,0))</f>
        <v>34652899.586666666</v>
      </c>
      <c r="P126" s="91">
        <f>+INDEX(DataEx!$1:$1048576,MATCH('2016'!$A126,DataEx!$D:$D,0),MATCH('2016'!P$100,DataEx!$222:$222,0))</f>
        <v>34652899.586666666</v>
      </c>
      <c r="Q126" s="91">
        <f>+INDEX(DataEx!$1:$1048576,MATCH('2016'!$A126,DataEx!$D:$D,0),MATCH('2016'!Q$100,DataEx!$222:$222,0))</f>
        <v>34652899.586666666</v>
      </c>
      <c r="R126" s="91">
        <f>+INDEX(DataEx!$1:$1048576,MATCH('2016'!$A126,DataEx!$D:$D,0),MATCH('2016'!R$100,DataEx!$222:$222,0))</f>
        <v>34652899.586666666</v>
      </c>
      <c r="S126" s="126">
        <f t="shared" si="20"/>
        <v>415834795.0399999</v>
      </c>
      <c r="T126" s="127">
        <f t="shared" si="21"/>
        <v>0.11052878330309354</v>
      </c>
    </row>
    <row r="127" spans="1:20">
      <c r="A127" s="138" t="str">
        <f t="shared" si="17"/>
        <v>412p</v>
      </c>
      <c r="B127" s="462" t="str">
        <f>+VLOOKUP(LEFT($A127,LEN(A127)-1)*1,Master!$D$22:$G$220,4,FALSE)</f>
        <v>Ostala lična primanja</v>
      </c>
      <c r="C127" s="463"/>
      <c r="D127" s="463"/>
      <c r="E127" s="463"/>
      <c r="F127" s="463"/>
      <c r="G127" s="91">
        <f>+INDEX(DataEx!$1:$1048576,MATCH('2016'!$A127,DataEx!$D:$D,0),MATCH('2016'!G$100,DataEx!$222:$222,0))</f>
        <v>832657.85499999998</v>
      </c>
      <c r="H127" s="91">
        <f>+INDEX(DataEx!$1:$1048576,MATCH('2016'!$A127,DataEx!$D:$D,0),MATCH('2016'!H$100,DataEx!$222:$222,0))</f>
        <v>832657.85499999998</v>
      </c>
      <c r="I127" s="91">
        <f>+INDEX(DataEx!$1:$1048576,MATCH('2016'!$A127,DataEx!$D:$D,0),MATCH('2016'!I$100,DataEx!$222:$222,0))</f>
        <v>832657.85499999998</v>
      </c>
      <c r="J127" s="91">
        <f>+INDEX(DataEx!$1:$1048576,MATCH('2016'!$A127,DataEx!$D:$D,0),MATCH('2016'!J$100,DataEx!$222:$222,0))</f>
        <v>832657.85499999998</v>
      </c>
      <c r="K127" s="91">
        <f>+INDEX(DataEx!$1:$1048576,MATCH('2016'!$A127,DataEx!$D:$D,0),MATCH('2016'!K$100,DataEx!$222:$222,0))</f>
        <v>832657.85499999998</v>
      </c>
      <c r="L127" s="91">
        <f>+INDEX(DataEx!$1:$1048576,MATCH('2016'!$A127,DataEx!$D:$D,0),MATCH('2016'!L$100,DataEx!$222:$222,0))</f>
        <v>832657.85499999998</v>
      </c>
      <c r="M127" s="91">
        <f>+INDEX(DataEx!$1:$1048576,MATCH('2016'!$A127,DataEx!$D:$D,0),MATCH('2016'!M$100,DataEx!$222:$222,0))</f>
        <v>832657.85499999998</v>
      </c>
      <c r="N127" s="91">
        <f>+INDEX(DataEx!$1:$1048576,MATCH('2016'!$A127,DataEx!$D:$D,0),MATCH('2016'!N$100,DataEx!$222:$222,0))</f>
        <v>832657.85499999998</v>
      </c>
      <c r="O127" s="91">
        <f>+INDEX(DataEx!$1:$1048576,MATCH('2016'!$A127,DataEx!$D:$D,0),MATCH('2016'!O$100,DataEx!$222:$222,0))</f>
        <v>832657.85499999998</v>
      </c>
      <c r="P127" s="91">
        <f>+INDEX(DataEx!$1:$1048576,MATCH('2016'!$A127,DataEx!$D:$D,0),MATCH('2016'!P$100,DataEx!$222:$222,0))</f>
        <v>832657.85499999998</v>
      </c>
      <c r="Q127" s="91">
        <f>+INDEX(DataEx!$1:$1048576,MATCH('2016'!$A127,DataEx!$D:$D,0),MATCH('2016'!Q$100,DataEx!$222:$222,0))</f>
        <v>832657.85499999998</v>
      </c>
      <c r="R127" s="91">
        <f>+INDEX(DataEx!$1:$1048576,MATCH('2016'!$A127,DataEx!$D:$D,0),MATCH('2016'!R$100,DataEx!$222:$222,0))</f>
        <v>832657.85499999998</v>
      </c>
      <c r="S127" s="126">
        <f t="shared" si="20"/>
        <v>9991894.2600000016</v>
      </c>
      <c r="T127" s="127">
        <f t="shared" si="21"/>
        <v>2.6558429660623536E-3</v>
      </c>
    </row>
    <row r="128" spans="1:20">
      <c r="A128" s="138" t="str">
        <f t="shared" si="17"/>
        <v>413p</v>
      </c>
      <c r="B128" s="462" t="str">
        <f>+VLOOKUP(LEFT($A128,LEN(A128)-1)*1,Master!$D$22:$G$220,4,FALSE)</f>
        <v>Rashodi za materijal</v>
      </c>
      <c r="C128" s="463"/>
      <c r="D128" s="463"/>
      <c r="E128" s="463"/>
      <c r="F128" s="463"/>
      <c r="G128" s="91">
        <f>+INDEX(DataEx!$1:$1048576,MATCH('2016'!$A128,DataEx!$D:$D,0),MATCH('2016'!G$100,DataEx!$222:$222,0))</f>
        <v>2552421.9891666668</v>
      </c>
      <c r="H128" s="91">
        <f>+INDEX(DataEx!$1:$1048576,MATCH('2016'!$A128,DataEx!$D:$D,0),MATCH('2016'!H$100,DataEx!$222:$222,0))</f>
        <v>2552421.9891666668</v>
      </c>
      <c r="I128" s="91">
        <f>+INDEX(DataEx!$1:$1048576,MATCH('2016'!$A128,DataEx!$D:$D,0),MATCH('2016'!I$100,DataEx!$222:$222,0))</f>
        <v>2552421.9891666668</v>
      </c>
      <c r="J128" s="91">
        <f>+INDEX(DataEx!$1:$1048576,MATCH('2016'!$A128,DataEx!$D:$D,0),MATCH('2016'!J$100,DataEx!$222:$222,0))</f>
        <v>2552421.9891666668</v>
      </c>
      <c r="K128" s="91">
        <f>+INDEX(DataEx!$1:$1048576,MATCH('2016'!$A128,DataEx!$D:$D,0),MATCH('2016'!K$100,DataEx!$222:$222,0))</f>
        <v>2552421.9891666668</v>
      </c>
      <c r="L128" s="91">
        <f>+INDEX(DataEx!$1:$1048576,MATCH('2016'!$A128,DataEx!$D:$D,0),MATCH('2016'!L$100,DataEx!$222:$222,0))</f>
        <v>2552421.9891666668</v>
      </c>
      <c r="M128" s="91">
        <f>+INDEX(DataEx!$1:$1048576,MATCH('2016'!$A128,DataEx!$D:$D,0),MATCH('2016'!M$100,DataEx!$222:$222,0))</f>
        <v>2552421.9891666668</v>
      </c>
      <c r="N128" s="91">
        <f>+INDEX(DataEx!$1:$1048576,MATCH('2016'!$A128,DataEx!$D:$D,0),MATCH('2016'!N$100,DataEx!$222:$222,0))</f>
        <v>2552421.9891666668</v>
      </c>
      <c r="O128" s="91">
        <f>+INDEX(DataEx!$1:$1048576,MATCH('2016'!$A128,DataEx!$D:$D,0),MATCH('2016'!O$100,DataEx!$222:$222,0))</f>
        <v>2552421.9891666668</v>
      </c>
      <c r="P128" s="91">
        <f>+INDEX(DataEx!$1:$1048576,MATCH('2016'!$A128,DataEx!$D:$D,0),MATCH('2016'!P$100,DataEx!$222:$222,0))</f>
        <v>2552421.9891666668</v>
      </c>
      <c r="Q128" s="91">
        <f>+INDEX(DataEx!$1:$1048576,MATCH('2016'!$A128,DataEx!$D:$D,0),MATCH('2016'!Q$100,DataEx!$222:$222,0))</f>
        <v>2552421.9891666668</v>
      </c>
      <c r="R128" s="91">
        <f>+INDEX(DataEx!$1:$1048576,MATCH('2016'!$A128,DataEx!$D:$D,0),MATCH('2016'!R$100,DataEx!$222:$222,0))</f>
        <v>2552421.9891666668</v>
      </c>
      <c r="S128" s="126">
        <f t="shared" si="20"/>
        <v>30629063.869999994</v>
      </c>
      <c r="T128" s="127">
        <f t="shared" si="21"/>
        <v>8.1411974265842603E-3</v>
      </c>
    </row>
    <row r="129" spans="1:20">
      <c r="A129" s="138" t="str">
        <f t="shared" si="17"/>
        <v>414p</v>
      </c>
      <c r="B129" s="462" t="str">
        <f>+VLOOKUP(LEFT($A129,LEN(A129)-1)*1,Master!$D$22:$G$220,4,FALSE)</f>
        <v>Rashodi za usluge</v>
      </c>
      <c r="C129" s="463"/>
      <c r="D129" s="463"/>
      <c r="E129" s="463"/>
      <c r="F129" s="463"/>
      <c r="G129" s="91">
        <f>+INDEX(DataEx!$1:$1048576,MATCH('2016'!$A129,DataEx!$D:$D,0),MATCH('2016'!G$100,DataEx!$222:$222,0))</f>
        <v>3780934.8033333328</v>
      </c>
      <c r="H129" s="91">
        <f>+INDEX(DataEx!$1:$1048576,MATCH('2016'!$A129,DataEx!$D:$D,0),MATCH('2016'!H$100,DataEx!$222:$222,0))</f>
        <v>3780934.8033333328</v>
      </c>
      <c r="I129" s="91">
        <f>+INDEX(DataEx!$1:$1048576,MATCH('2016'!$A129,DataEx!$D:$D,0),MATCH('2016'!I$100,DataEx!$222:$222,0))</f>
        <v>3780934.8033333328</v>
      </c>
      <c r="J129" s="91">
        <f>+INDEX(DataEx!$1:$1048576,MATCH('2016'!$A129,DataEx!$D:$D,0),MATCH('2016'!J$100,DataEx!$222:$222,0))</f>
        <v>3780934.8033333328</v>
      </c>
      <c r="K129" s="91">
        <f>+INDEX(DataEx!$1:$1048576,MATCH('2016'!$A129,DataEx!$D:$D,0),MATCH('2016'!K$100,DataEx!$222:$222,0))</f>
        <v>3780934.8033333328</v>
      </c>
      <c r="L129" s="91">
        <f>+INDEX(DataEx!$1:$1048576,MATCH('2016'!$A129,DataEx!$D:$D,0),MATCH('2016'!L$100,DataEx!$222:$222,0))</f>
        <v>3780934.8033333328</v>
      </c>
      <c r="M129" s="91">
        <f>+INDEX(DataEx!$1:$1048576,MATCH('2016'!$A129,DataEx!$D:$D,0),MATCH('2016'!M$100,DataEx!$222:$222,0))</f>
        <v>3780934.8033333328</v>
      </c>
      <c r="N129" s="91">
        <f>+INDEX(DataEx!$1:$1048576,MATCH('2016'!$A129,DataEx!$D:$D,0),MATCH('2016'!N$100,DataEx!$222:$222,0))</f>
        <v>3780934.8033333328</v>
      </c>
      <c r="O129" s="91">
        <f>+INDEX(DataEx!$1:$1048576,MATCH('2016'!$A129,DataEx!$D:$D,0),MATCH('2016'!O$100,DataEx!$222:$222,0))</f>
        <v>3780934.8033333328</v>
      </c>
      <c r="P129" s="91">
        <f>+INDEX(DataEx!$1:$1048576,MATCH('2016'!$A129,DataEx!$D:$D,0),MATCH('2016'!P$100,DataEx!$222:$222,0))</f>
        <v>3780934.8033333328</v>
      </c>
      <c r="Q129" s="91">
        <f>+INDEX(DataEx!$1:$1048576,MATCH('2016'!$A129,DataEx!$D:$D,0),MATCH('2016'!Q$100,DataEx!$222:$222,0))</f>
        <v>3780934.8033333328</v>
      </c>
      <c r="R129" s="91">
        <f>+INDEX(DataEx!$1:$1048576,MATCH('2016'!$A129,DataEx!$D:$D,0),MATCH('2016'!R$100,DataEx!$222:$222,0))</f>
        <v>3780934.8033333328</v>
      </c>
      <c r="S129" s="126">
        <f t="shared" si="20"/>
        <v>45371217.640000008</v>
      </c>
      <c r="T129" s="127">
        <f t="shared" si="21"/>
        <v>1.2059658168448052E-2</v>
      </c>
    </row>
    <row r="130" spans="1:20">
      <c r="A130" s="138" t="str">
        <f t="shared" si="17"/>
        <v>415p</v>
      </c>
      <c r="B130" s="462" t="str">
        <f>+VLOOKUP(LEFT($A130,LEN(A130)-1)*1,Master!$D$22:$G$220,4,FALSE)</f>
        <v>Rashodi za tekuće održavanje</v>
      </c>
      <c r="C130" s="463"/>
      <c r="D130" s="463"/>
      <c r="E130" s="463"/>
      <c r="F130" s="463"/>
      <c r="G130" s="91">
        <f>+INDEX(DataEx!$1:$1048576,MATCH('2016'!$A130,DataEx!$D:$D,0),MATCH('2016'!G$100,DataEx!$222:$222,0))</f>
        <v>1778023.41</v>
      </c>
      <c r="H130" s="91">
        <f>+INDEX(DataEx!$1:$1048576,MATCH('2016'!$A130,DataEx!$D:$D,0),MATCH('2016'!H$100,DataEx!$222:$222,0))</f>
        <v>1778023.41</v>
      </c>
      <c r="I130" s="91">
        <f>+INDEX(DataEx!$1:$1048576,MATCH('2016'!$A130,DataEx!$D:$D,0),MATCH('2016'!I$100,DataEx!$222:$222,0))</f>
        <v>1778023.41</v>
      </c>
      <c r="J130" s="91">
        <f>+INDEX(DataEx!$1:$1048576,MATCH('2016'!$A130,DataEx!$D:$D,0),MATCH('2016'!J$100,DataEx!$222:$222,0))</f>
        <v>1778023.41</v>
      </c>
      <c r="K130" s="91">
        <f>+INDEX(DataEx!$1:$1048576,MATCH('2016'!$A130,DataEx!$D:$D,0),MATCH('2016'!K$100,DataEx!$222:$222,0))</f>
        <v>1778023.41</v>
      </c>
      <c r="L130" s="91">
        <f>+INDEX(DataEx!$1:$1048576,MATCH('2016'!$A130,DataEx!$D:$D,0),MATCH('2016'!L$100,DataEx!$222:$222,0))</f>
        <v>1778023.41</v>
      </c>
      <c r="M130" s="91">
        <f>+INDEX(DataEx!$1:$1048576,MATCH('2016'!$A130,DataEx!$D:$D,0),MATCH('2016'!M$100,DataEx!$222:$222,0))</f>
        <v>1778023.41</v>
      </c>
      <c r="N130" s="91">
        <f>+INDEX(DataEx!$1:$1048576,MATCH('2016'!$A130,DataEx!$D:$D,0),MATCH('2016'!N$100,DataEx!$222:$222,0))</f>
        <v>1778023.41</v>
      </c>
      <c r="O130" s="91">
        <f>+INDEX(DataEx!$1:$1048576,MATCH('2016'!$A130,DataEx!$D:$D,0),MATCH('2016'!O$100,DataEx!$222:$222,0))</f>
        <v>1778023.41</v>
      </c>
      <c r="P130" s="91">
        <f>+INDEX(DataEx!$1:$1048576,MATCH('2016'!$A130,DataEx!$D:$D,0),MATCH('2016'!P$100,DataEx!$222:$222,0))</f>
        <v>1778023.41</v>
      </c>
      <c r="Q130" s="91">
        <f>+INDEX(DataEx!$1:$1048576,MATCH('2016'!$A130,DataEx!$D:$D,0),MATCH('2016'!Q$100,DataEx!$222:$222,0))</f>
        <v>1778023.41</v>
      </c>
      <c r="R130" s="91">
        <f>+INDEX(DataEx!$1:$1048576,MATCH('2016'!$A130,DataEx!$D:$D,0),MATCH('2016'!R$100,DataEx!$222:$222,0))</f>
        <v>1778023.41</v>
      </c>
      <c r="S130" s="126">
        <f t="shared" si="20"/>
        <v>21336280.919999998</v>
      </c>
      <c r="T130" s="127">
        <f t="shared" si="21"/>
        <v>5.6711780698240092E-3</v>
      </c>
    </row>
    <row r="131" spans="1:20">
      <c r="A131" s="138" t="str">
        <f t="shared" si="17"/>
        <v>416p</v>
      </c>
      <c r="B131" s="462" t="str">
        <f>+VLOOKUP(LEFT($A131,LEN(A131)-1)*1,Master!$D$22:$G$220,4,FALSE)</f>
        <v>Kamate</v>
      </c>
      <c r="C131" s="463"/>
      <c r="D131" s="463"/>
      <c r="E131" s="463"/>
      <c r="F131" s="463"/>
      <c r="G131" s="91">
        <f>+INDEX(DataEx!$1:$1048576,MATCH('2016'!$A131,DataEx!$D:$D,0),MATCH('2016'!G$100,DataEx!$222:$222,0))</f>
        <v>6374029.6833333336</v>
      </c>
      <c r="H131" s="91">
        <f>+INDEX(DataEx!$1:$1048576,MATCH('2016'!$A131,DataEx!$D:$D,0),MATCH('2016'!H$100,DataEx!$222:$222,0))</f>
        <v>6374029.6833333336</v>
      </c>
      <c r="I131" s="91">
        <f>+INDEX(DataEx!$1:$1048576,MATCH('2016'!$A131,DataEx!$D:$D,0),MATCH('2016'!I$100,DataEx!$222:$222,0))</f>
        <v>6374029.6833333336</v>
      </c>
      <c r="J131" s="91">
        <f>+INDEX(DataEx!$1:$1048576,MATCH('2016'!$A131,DataEx!$D:$D,0),MATCH('2016'!J$100,DataEx!$222:$222,0))</f>
        <v>6374029.6833333336</v>
      </c>
      <c r="K131" s="91">
        <f>+INDEX(DataEx!$1:$1048576,MATCH('2016'!$A131,DataEx!$D:$D,0),MATCH('2016'!K$100,DataEx!$222:$222,0))</f>
        <v>6374029.6833333336</v>
      </c>
      <c r="L131" s="91">
        <f>+INDEX(DataEx!$1:$1048576,MATCH('2016'!$A131,DataEx!$D:$D,0),MATCH('2016'!L$100,DataEx!$222:$222,0))</f>
        <v>6374029.6833333336</v>
      </c>
      <c r="M131" s="91">
        <f>+INDEX(DataEx!$1:$1048576,MATCH('2016'!$A131,DataEx!$D:$D,0),MATCH('2016'!M$100,DataEx!$222:$222,0))</f>
        <v>6374029.6833333336</v>
      </c>
      <c r="N131" s="91">
        <f>+INDEX(DataEx!$1:$1048576,MATCH('2016'!$A131,DataEx!$D:$D,0),MATCH('2016'!N$100,DataEx!$222:$222,0))</f>
        <v>6374029.6833333336</v>
      </c>
      <c r="O131" s="91">
        <f>+INDEX(DataEx!$1:$1048576,MATCH('2016'!$A131,DataEx!$D:$D,0),MATCH('2016'!O$100,DataEx!$222:$222,0))</f>
        <v>6374029.6833333336</v>
      </c>
      <c r="P131" s="91">
        <f>+INDEX(DataEx!$1:$1048576,MATCH('2016'!$A131,DataEx!$D:$D,0),MATCH('2016'!P$100,DataEx!$222:$222,0))</f>
        <v>6374029.6833333336</v>
      </c>
      <c r="Q131" s="91">
        <f>+INDEX(DataEx!$1:$1048576,MATCH('2016'!$A131,DataEx!$D:$D,0),MATCH('2016'!Q$100,DataEx!$222:$222,0))</f>
        <v>6374029.6833333336</v>
      </c>
      <c r="R131" s="91">
        <f>+INDEX(DataEx!$1:$1048576,MATCH('2016'!$A131,DataEx!$D:$D,0),MATCH('2016'!R$100,DataEx!$222:$222,0))</f>
        <v>6374029.6833333336</v>
      </c>
      <c r="S131" s="126">
        <f t="shared" si="20"/>
        <v>76488356.200000018</v>
      </c>
      <c r="T131" s="127">
        <f t="shared" si="21"/>
        <v>2.033058572413694E-2</v>
      </c>
    </row>
    <row r="132" spans="1:20">
      <c r="A132" s="138" t="str">
        <f t="shared" si="17"/>
        <v>417p</v>
      </c>
      <c r="B132" s="462" t="str">
        <f>+VLOOKUP(LEFT($A132,LEN(A132)-1)*1,Master!$D$22:$G$220,4,FALSE)</f>
        <v>Renta</v>
      </c>
      <c r="C132" s="463"/>
      <c r="D132" s="463"/>
      <c r="E132" s="463"/>
      <c r="F132" s="463"/>
      <c r="G132" s="91">
        <f>+INDEX(DataEx!$1:$1048576,MATCH('2016'!$A132,DataEx!$D:$D,0),MATCH('2016'!G$100,DataEx!$222:$222,0))</f>
        <v>677038.21083333332</v>
      </c>
      <c r="H132" s="91">
        <f>+INDEX(DataEx!$1:$1048576,MATCH('2016'!$A132,DataEx!$D:$D,0),MATCH('2016'!H$100,DataEx!$222:$222,0))</f>
        <v>677038.21083333332</v>
      </c>
      <c r="I132" s="91">
        <f>+INDEX(DataEx!$1:$1048576,MATCH('2016'!$A132,DataEx!$D:$D,0),MATCH('2016'!I$100,DataEx!$222:$222,0))</f>
        <v>677038.21083333332</v>
      </c>
      <c r="J132" s="91">
        <f>+INDEX(DataEx!$1:$1048576,MATCH('2016'!$A132,DataEx!$D:$D,0),MATCH('2016'!J$100,DataEx!$222:$222,0))</f>
        <v>677038.21083333332</v>
      </c>
      <c r="K132" s="91">
        <f>+INDEX(DataEx!$1:$1048576,MATCH('2016'!$A132,DataEx!$D:$D,0),MATCH('2016'!K$100,DataEx!$222:$222,0))</f>
        <v>677038.21083333332</v>
      </c>
      <c r="L132" s="91">
        <f>+INDEX(DataEx!$1:$1048576,MATCH('2016'!$A132,DataEx!$D:$D,0),MATCH('2016'!L$100,DataEx!$222:$222,0))</f>
        <v>677038.21083333332</v>
      </c>
      <c r="M132" s="91">
        <f>+INDEX(DataEx!$1:$1048576,MATCH('2016'!$A132,DataEx!$D:$D,0),MATCH('2016'!M$100,DataEx!$222:$222,0))</f>
        <v>677038.21083333332</v>
      </c>
      <c r="N132" s="91">
        <f>+INDEX(DataEx!$1:$1048576,MATCH('2016'!$A132,DataEx!$D:$D,0),MATCH('2016'!N$100,DataEx!$222:$222,0))</f>
        <v>677038.21083333332</v>
      </c>
      <c r="O132" s="91">
        <f>+INDEX(DataEx!$1:$1048576,MATCH('2016'!$A132,DataEx!$D:$D,0),MATCH('2016'!O$100,DataEx!$222:$222,0))</f>
        <v>677038.21083333332</v>
      </c>
      <c r="P132" s="91">
        <f>+INDEX(DataEx!$1:$1048576,MATCH('2016'!$A132,DataEx!$D:$D,0),MATCH('2016'!P$100,DataEx!$222:$222,0))</f>
        <v>677038.21083333332</v>
      </c>
      <c r="Q132" s="91">
        <f>+INDEX(DataEx!$1:$1048576,MATCH('2016'!$A132,DataEx!$D:$D,0),MATCH('2016'!Q$100,DataEx!$222:$222,0))</f>
        <v>677038.21083333332</v>
      </c>
      <c r="R132" s="91">
        <f>+INDEX(DataEx!$1:$1048576,MATCH('2016'!$A132,DataEx!$D:$D,0),MATCH('2016'!R$100,DataEx!$222:$222,0))</f>
        <v>677038.21083333332</v>
      </c>
      <c r="S132" s="126">
        <f t="shared" si="20"/>
        <v>8124458.5300000003</v>
      </c>
      <c r="T132" s="127">
        <f t="shared" si="21"/>
        <v>2.1594790215449886E-3</v>
      </c>
    </row>
    <row r="133" spans="1:20">
      <c r="A133" s="138" t="str">
        <f t="shared" si="17"/>
        <v>418p</v>
      </c>
      <c r="B133" s="462" t="str">
        <f>+VLOOKUP(LEFT($A133,LEN(A133)-1)*1,Master!$D$22:$G$220,4,FALSE)</f>
        <v>Subvencije</v>
      </c>
      <c r="C133" s="463"/>
      <c r="D133" s="463"/>
      <c r="E133" s="463"/>
      <c r="F133" s="463"/>
      <c r="G133" s="91">
        <f>+INDEX(DataEx!$1:$1048576,MATCH('2016'!$A133,DataEx!$D:$D,0),MATCH('2016'!G$100,DataEx!$222:$222,0))</f>
        <v>1707816.6666666667</v>
      </c>
      <c r="H133" s="91">
        <f>+INDEX(DataEx!$1:$1048576,MATCH('2016'!$A133,DataEx!$D:$D,0),MATCH('2016'!H$100,DataEx!$222:$222,0))</f>
        <v>1707816.6666666667</v>
      </c>
      <c r="I133" s="91">
        <f>+INDEX(DataEx!$1:$1048576,MATCH('2016'!$A133,DataEx!$D:$D,0),MATCH('2016'!I$100,DataEx!$222:$222,0))</f>
        <v>1707816.6666666667</v>
      </c>
      <c r="J133" s="91">
        <f>+INDEX(DataEx!$1:$1048576,MATCH('2016'!$A133,DataEx!$D:$D,0),MATCH('2016'!J$100,DataEx!$222:$222,0))</f>
        <v>1707816.6666666667</v>
      </c>
      <c r="K133" s="91">
        <f>+INDEX(DataEx!$1:$1048576,MATCH('2016'!$A133,DataEx!$D:$D,0),MATCH('2016'!K$100,DataEx!$222:$222,0))</f>
        <v>1707816.6666666667</v>
      </c>
      <c r="L133" s="91">
        <f>+INDEX(DataEx!$1:$1048576,MATCH('2016'!$A133,DataEx!$D:$D,0),MATCH('2016'!L$100,DataEx!$222:$222,0))</f>
        <v>1707816.6666666667</v>
      </c>
      <c r="M133" s="91">
        <f>+INDEX(DataEx!$1:$1048576,MATCH('2016'!$A133,DataEx!$D:$D,0),MATCH('2016'!M$100,DataEx!$222:$222,0))</f>
        <v>1707816.6666666667</v>
      </c>
      <c r="N133" s="91">
        <f>+INDEX(DataEx!$1:$1048576,MATCH('2016'!$A133,DataEx!$D:$D,0),MATCH('2016'!N$100,DataEx!$222:$222,0))</f>
        <v>1707816.6666666667</v>
      </c>
      <c r="O133" s="91">
        <f>+INDEX(DataEx!$1:$1048576,MATCH('2016'!$A133,DataEx!$D:$D,0),MATCH('2016'!O$100,DataEx!$222:$222,0))</f>
        <v>1707816.6666666667</v>
      </c>
      <c r="P133" s="91">
        <f>+INDEX(DataEx!$1:$1048576,MATCH('2016'!$A133,DataEx!$D:$D,0),MATCH('2016'!P$100,DataEx!$222:$222,0))</f>
        <v>1707816.6666666667</v>
      </c>
      <c r="Q133" s="91">
        <f>+INDEX(DataEx!$1:$1048576,MATCH('2016'!$A133,DataEx!$D:$D,0),MATCH('2016'!Q$100,DataEx!$222:$222,0))</f>
        <v>1707816.6666666667</v>
      </c>
      <c r="R133" s="91">
        <f>+INDEX(DataEx!$1:$1048576,MATCH('2016'!$A133,DataEx!$D:$D,0),MATCH('2016'!R$100,DataEx!$222:$222,0))</f>
        <v>1707816.6666666667</v>
      </c>
      <c r="S133" s="126">
        <f t="shared" si="20"/>
        <v>20493800</v>
      </c>
      <c r="T133" s="127">
        <f t="shared" si="21"/>
        <v>5.4472468544606734E-3</v>
      </c>
    </row>
    <row r="134" spans="1:20">
      <c r="A134" s="138" t="str">
        <f t="shared" si="17"/>
        <v>419p</v>
      </c>
      <c r="B134" s="462" t="str">
        <f>+VLOOKUP(LEFT($A134,LEN(A134)-1)*1,Master!$D$22:$G$220,4,FALSE)</f>
        <v>Ostali izdaci</v>
      </c>
      <c r="C134" s="463"/>
      <c r="D134" s="463"/>
      <c r="E134" s="463"/>
      <c r="F134" s="463"/>
      <c r="G134" s="91">
        <f>+INDEX(DataEx!$1:$1048576,MATCH('2016'!$A134,DataEx!$D:$D,0),MATCH('2016'!G$100,DataEx!$222:$222,0))</f>
        <v>2775123.1733333333</v>
      </c>
      <c r="H134" s="91">
        <f>+INDEX(DataEx!$1:$1048576,MATCH('2016'!$A134,DataEx!$D:$D,0),MATCH('2016'!H$100,DataEx!$222:$222,0))</f>
        <v>2775123.1733333333</v>
      </c>
      <c r="I134" s="91">
        <f>+INDEX(DataEx!$1:$1048576,MATCH('2016'!$A134,DataEx!$D:$D,0),MATCH('2016'!I$100,DataEx!$222:$222,0))</f>
        <v>2775123.1733333333</v>
      </c>
      <c r="J134" s="91">
        <f>+INDEX(DataEx!$1:$1048576,MATCH('2016'!$A134,DataEx!$D:$D,0),MATCH('2016'!J$100,DataEx!$222:$222,0))</f>
        <v>2775123.1733333333</v>
      </c>
      <c r="K134" s="91">
        <f>+INDEX(DataEx!$1:$1048576,MATCH('2016'!$A134,DataEx!$D:$D,0),MATCH('2016'!K$100,DataEx!$222:$222,0))</f>
        <v>2775123.1733333333</v>
      </c>
      <c r="L134" s="91">
        <f>+INDEX(DataEx!$1:$1048576,MATCH('2016'!$A134,DataEx!$D:$D,0),MATCH('2016'!L$100,DataEx!$222:$222,0))</f>
        <v>2775123.1733333333</v>
      </c>
      <c r="M134" s="91">
        <f>+INDEX(DataEx!$1:$1048576,MATCH('2016'!$A134,DataEx!$D:$D,0),MATCH('2016'!M$100,DataEx!$222:$222,0))</f>
        <v>2775123.1733333333</v>
      </c>
      <c r="N134" s="91">
        <f>+INDEX(DataEx!$1:$1048576,MATCH('2016'!$A134,DataEx!$D:$D,0),MATCH('2016'!N$100,DataEx!$222:$222,0))</f>
        <v>2775123.1733333333</v>
      </c>
      <c r="O134" s="91">
        <f>+INDEX(DataEx!$1:$1048576,MATCH('2016'!$A134,DataEx!$D:$D,0),MATCH('2016'!O$100,DataEx!$222:$222,0))</f>
        <v>2775123.1733333333</v>
      </c>
      <c r="P134" s="91">
        <f>+INDEX(DataEx!$1:$1048576,MATCH('2016'!$A134,DataEx!$D:$D,0),MATCH('2016'!P$100,DataEx!$222:$222,0))</f>
        <v>2775123.1733333333</v>
      </c>
      <c r="Q134" s="91">
        <f>+INDEX(DataEx!$1:$1048576,MATCH('2016'!$A134,DataEx!$D:$D,0),MATCH('2016'!Q$100,DataEx!$222:$222,0))</f>
        <v>2775123.1733333333</v>
      </c>
      <c r="R134" s="91">
        <f>+INDEX(DataEx!$1:$1048576,MATCH('2016'!$A134,DataEx!$D:$D,0),MATCH('2016'!R$100,DataEx!$222:$222,0))</f>
        <v>2775123.1733333333</v>
      </c>
      <c r="S134" s="126">
        <f t="shared" si="20"/>
        <v>33301478.079999994</v>
      </c>
      <c r="T134" s="127">
        <f t="shared" si="21"/>
        <v>8.8515244474021912E-3</v>
      </c>
    </row>
    <row r="135" spans="1:20">
      <c r="A135" s="138" t="str">
        <f t="shared" si="17"/>
        <v>440p</v>
      </c>
      <c r="B135" s="462" t="str">
        <f>+VLOOKUP(LEFT($A135,LEN(A135)-1)*1,Master!$D$22:$G$220,4,FALSE)</f>
        <v>Kapitalni izdaci u tekućem budžetu</v>
      </c>
      <c r="C135" s="463"/>
      <c r="D135" s="463"/>
      <c r="E135" s="463"/>
      <c r="F135" s="463"/>
      <c r="G135" s="91">
        <f>+INDEX(DataEx!$1:$1048576,MATCH('2016'!$A135,DataEx!$D:$D,0),MATCH('2016'!G$100,DataEx!$222:$222,0))</f>
        <v>3369359.2083333335</v>
      </c>
      <c r="H135" s="91">
        <f>+INDEX(DataEx!$1:$1048576,MATCH('2016'!$A135,DataEx!$D:$D,0),MATCH('2016'!H$100,DataEx!$222:$222,0))</f>
        <v>3369359.2083333335</v>
      </c>
      <c r="I135" s="91">
        <f>+INDEX(DataEx!$1:$1048576,MATCH('2016'!$A135,DataEx!$D:$D,0),MATCH('2016'!I$100,DataEx!$222:$222,0))</f>
        <v>3369359.2083333335</v>
      </c>
      <c r="J135" s="91">
        <f>+INDEX(DataEx!$1:$1048576,MATCH('2016'!$A135,DataEx!$D:$D,0),MATCH('2016'!J$100,DataEx!$222:$222,0))</f>
        <v>3369359.2083333335</v>
      </c>
      <c r="K135" s="91">
        <f>+INDEX(DataEx!$1:$1048576,MATCH('2016'!$A135,DataEx!$D:$D,0),MATCH('2016'!K$100,DataEx!$222:$222,0))</f>
        <v>3369359.2083333335</v>
      </c>
      <c r="L135" s="91">
        <f>+INDEX(DataEx!$1:$1048576,MATCH('2016'!$A135,DataEx!$D:$D,0),MATCH('2016'!L$100,DataEx!$222:$222,0))</f>
        <v>3369359.2083333335</v>
      </c>
      <c r="M135" s="91">
        <f>+INDEX(DataEx!$1:$1048576,MATCH('2016'!$A135,DataEx!$D:$D,0),MATCH('2016'!M$100,DataEx!$222:$222,0))</f>
        <v>3369359.2083333335</v>
      </c>
      <c r="N135" s="91">
        <f>+INDEX(DataEx!$1:$1048576,MATCH('2016'!$A135,DataEx!$D:$D,0),MATCH('2016'!N$100,DataEx!$222:$222,0))</f>
        <v>3369359.2083333335</v>
      </c>
      <c r="O135" s="91">
        <f>+INDEX(DataEx!$1:$1048576,MATCH('2016'!$A135,DataEx!$D:$D,0),MATCH('2016'!O$100,DataEx!$222:$222,0))</f>
        <v>3369359.2083333335</v>
      </c>
      <c r="P135" s="91">
        <f>+INDEX(DataEx!$1:$1048576,MATCH('2016'!$A135,DataEx!$D:$D,0),MATCH('2016'!P$100,DataEx!$222:$222,0))</f>
        <v>3369359.2083333335</v>
      </c>
      <c r="Q135" s="91">
        <f>+INDEX(DataEx!$1:$1048576,MATCH('2016'!$A135,DataEx!$D:$D,0),MATCH('2016'!Q$100,DataEx!$222:$222,0))</f>
        <v>3369359.2083333335</v>
      </c>
      <c r="R135" s="91">
        <f>+INDEX(DataEx!$1:$1048576,MATCH('2016'!$A135,DataEx!$D:$D,0),MATCH('2016'!R$100,DataEx!$222:$222,0))</f>
        <v>3369359.2083333335</v>
      </c>
      <c r="S135" s="126">
        <f t="shared" si="20"/>
        <v>40432310.5</v>
      </c>
      <c r="T135" s="127">
        <f t="shared" si="21"/>
        <v>1.0746897900326062E-2</v>
      </c>
    </row>
    <row r="136" spans="1:20">
      <c r="A136" s="138" t="str">
        <f t="shared" si="17"/>
        <v>42p</v>
      </c>
      <c r="B136" s="481" t="str">
        <f>+VLOOKUP(LEFT($A136,LEN(A136)-1)*1,Master!$D$22:$G$220,4,FALSE)</f>
        <v>Transferi za socijalnu zaštitu</v>
      </c>
      <c r="C136" s="482"/>
      <c r="D136" s="482"/>
      <c r="E136" s="482"/>
      <c r="F136" s="482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0.14150971746332142</v>
      </c>
    </row>
    <row r="137" spans="1:20">
      <c r="A137" s="138" t="str">
        <f t="shared" si="17"/>
        <v>421p</v>
      </c>
      <c r="B137" s="462" t="str">
        <f>+VLOOKUP(LEFT($A137,LEN(A137)-1)*1,Master!$D$22:$G$220,4,FALSE)</f>
        <v>Prava iz oblasti socijalne zaštite</v>
      </c>
      <c r="C137" s="463"/>
      <c r="D137" s="463"/>
      <c r="E137" s="463"/>
      <c r="F137" s="463"/>
      <c r="G137" s="91">
        <f>+INDEX(DataEx!$1:$1048576,MATCH('2016'!$A137,DataEx!$D:$D,0),MATCH('2016'!G$100,DataEx!$222:$222,0))</f>
        <v>6050468.75</v>
      </c>
      <c r="H137" s="91">
        <f>+INDEX(DataEx!$1:$1048576,MATCH('2016'!$A137,DataEx!$D:$D,0),MATCH('2016'!H$100,DataEx!$222:$222,0))</f>
        <v>6050468.75</v>
      </c>
      <c r="I137" s="91">
        <f>+INDEX(DataEx!$1:$1048576,MATCH('2016'!$A137,DataEx!$D:$D,0),MATCH('2016'!I$100,DataEx!$222:$222,0))</f>
        <v>6050468.75</v>
      </c>
      <c r="J137" s="91">
        <f>+INDEX(DataEx!$1:$1048576,MATCH('2016'!$A137,DataEx!$D:$D,0),MATCH('2016'!J$100,DataEx!$222:$222,0))</f>
        <v>6050468.75</v>
      </c>
      <c r="K137" s="91">
        <f>+INDEX(DataEx!$1:$1048576,MATCH('2016'!$A137,DataEx!$D:$D,0),MATCH('2016'!K$100,DataEx!$222:$222,0))</f>
        <v>6050468.75</v>
      </c>
      <c r="L137" s="91">
        <f>+INDEX(DataEx!$1:$1048576,MATCH('2016'!$A137,DataEx!$D:$D,0),MATCH('2016'!L$100,DataEx!$222:$222,0))</f>
        <v>6050468.75</v>
      </c>
      <c r="M137" s="91">
        <f>+INDEX(DataEx!$1:$1048576,MATCH('2016'!$A137,DataEx!$D:$D,0),MATCH('2016'!M$100,DataEx!$222:$222,0))</f>
        <v>6050468.75</v>
      </c>
      <c r="N137" s="91">
        <f>+INDEX(DataEx!$1:$1048576,MATCH('2016'!$A137,DataEx!$D:$D,0),MATCH('2016'!N$100,DataEx!$222:$222,0))</f>
        <v>6050468.75</v>
      </c>
      <c r="O137" s="91">
        <f>+INDEX(DataEx!$1:$1048576,MATCH('2016'!$A137,DataEx!$D:$D,0),MATCH('2016'!O$100,DataEx!$222:$222,0))</f>
        <v>6050468.75</v>
      </c>
      <c r="P137" s="91">
        <f>+INDEX(DataEx!$1:$1048576,MATCH('2016'!$A137,DataEx!$D:$D,0),MATCH('2016'!P$100,DataEx!$222:$222,0))</f>
        <v>6050468.75</v>
      </c>
      <c r="Q137" s="91">
        <f>+INDEX(DataEx!$1:$1048576,MATCH('2016'!$A137,DataEx!$D:$D,0),MATCH('2016'!Q$100,DataEx!$222:$222,0))</f>
        <v>6050468.75</v>
      </c>
      <c r="R137" s="91">
        <f>+INDEX(DataEx!$1:$1048576,MATCH('2016'!$A137,DataEx!$D:$D,0),MATCH('2016'!R$100,DataEx!$222:$222,0))</f>
        <v>6050468.75</v>
      </c>
      <c r="S137" s="126">
        <f t="shared" si="20"/>
        <v>72605625</v>
      </c>
      <c r="T137" s="127">
        <f t="shared" si="21"/>
        <v>1.9298556753623106E-2</v>
      </c>
    </row>
    <row r="138" spans="1:20">
      <c r="A138" s="138" t="str">
        <f t="shared" si="17"/>
        <v>422p</v>
      </c>
      <c r="B138" s="462" t="str">
        <f>+VLOOKUP(LEFT($A138,LEN(A138)-1)*1,Master!$D$22:$G$220,4,FALSE)</f>
        <v>Sredstva za tehnološke viškove</v>
      </c>
      <c r="C138" s="463"/>
      <c r="D138" s="463"/>
      <c r="E138" s="463"/>
      <c r="F138" s="463"/>
      <c r="G138" s="91">
        <f>+INDEX(DataEx!$1:$1048576,MATCH('2016'!$A138,DataEx!$D:$D,0),MATCH('2016'!G$100,DataEx!$222:$222,0))</f>
        <v>1900841.6666666667</v>
      </c>
      <c r="H138" s="91">
        <f>+INDEX(DataEx!$1:$1048576,MATCH('2016'!$A138,DataEx!$D:$D,0),MATCH('2016'!H$100,DataEx!$222:$222,0))</f>
        <v>1900841.6666666667</v>
      </c>
      <c r="I138" s="91">
        <f>+INDEX(DataEx!$1:$1048576,MATCH('2016'!$A138,DataEx!$D:$D,0),MATCH('2016'!I$100,DataEx!$222:$222,0))</f>
        <v>1900841.6666666667</v>
      </c>
      <c r="J138" s="91">
        <f>+INDEX(DataEx!$1:$1048576,MATCH('2016'!$A138,DataEx!$D:$D,0),MATCH('2016'!J$100,DataEx!$222:$222,0))</f>
        <v>1900841.6666666667</v>
      </c>
      <c r="K138" s="91">
        <f>+INDEX(DataEx!$1:$1048576,MATCH('2016'!$A138,DataEx!$D:$D,0),MATCH('2016'!K$100,DataEx!$222:$222,0))</f>
        <v>1900841.6666666667</v>
      </c>
      <c r="L138" s="91">
        <f>+INDEX(DataEx!$1:$1048576,MATCH('2016'!$A138,DataEx!$D:$D,0),MATCH('2016'!L$100,DataEx!$222:$222,0))</f>
        <v>1900841.6666666667</v>
      </c>
      <c r="M138" s="91">
        <f>+INDEX(DataEx!$1:$1048576,MATCH('2016'!$A138,DataEx!$D:$D,0),MATCH('2016'!M$100,DataEx!$222:$222,0))</f>
        <v>1900841.6666666667</v>
      </c>
      <c r="N138" s="91">
        <f>+INDEX(DataEx!$1:$1048576,MATCH('2016'!$A138,DataEx!$D:$D,0),MATCH('2016'!N$100,DataEx!$222:$222,0))</f>
        <v>1900841.6666666667</v>
      </c>
      <c r="O138" s="91">
        <f>+INDEX(DataEx!$1:$1048576,MATCH('2016'!$A138,DataEx!$D:$D,0),MATCH('2016'!O$100,DataEx!$222:$222,0))</f>
        <v>1900841.6666666667</v>
      </c>
      <c r="P138" s="91">
        <f>+INDEX(DataEx!$1:$1048576,MATCH('2016'!$A138,DataEx!$D:$D,0),MATCH('2016'!P$100,DataEx!$222:$222,0))</f>
        <v>1900841.6666666667</v>
      </c>
      <c r="Q138" s="91">
        <f>+INDEX(DataEx!$1:$1048576,MATCH('2016'!$A138,DataEx!$D:$D,0),MATCH('2016'!Q$100,DataEx!$222:$222,0))</f>
        <v>1900841.6666666667</v>
      </c>
      <c r="R138" s="91">
        <f>+INDEX(DataEx!$1:$1048576,MATCH('2016'!$A138,DataEx!$D:$D,0),MATCH('2016'!R$100,DataEx!$222:$222,0))</f>
        <v>1900841.6666666667</v>
      </c>
      <c r="S138" s="126">
        <f t="shared" si="20"/>
        <v>22810100.000000004</v>
      </c>
      <c r="T138" s="127">
        <f t="shared" si="21"/>
        <v>6.0629188083680639E-3</v>
      </c>
    </row>
    <row r="139" spans="1:20">
      <c r="A139" s="138" t="str">
        <f t="shared" si="17"/>
        <v>423p</v>
      </c>
      <c r="B139" s="462" t="str">
        <f>+VLOOKUP(LEFT($A139,LEN(A139)-1)*1,Master!$D$22:$G$220,4,FALSE)</f>
        <v>Prava iz oblasti penzijskog i invalidskog osiguranja</v>
      </c>
      <c r="C139" s="463"/>
      <c r="D139" s="463"/>
      <c r="E139" s="463"/>
      <c r="F139" s="463"/>
      <c r="G139" s="91">
        <f>+INDEX(DataEx!$1:$1048576,MATCH('2016'!$A139,DataEx!$D:$D,0),MATCH('2016'!G$100,DataEx!$222:$222,0))</f>
        <v>34500752.947499998</v>
      </c>
      <c r="H139" s="91">
        <f>+INDEX(DataEx!$1:$1048576,MATCH('2016'!$A139,DataEx!$D:$D,0),MATCH('2016'!H$100,DataEx!$222:$222,0))</f>
        <v>34500752.947499998</v>
      </c>
      <c r="I139" s="91">
        <f>+INDEX(DataEx!$1:$1048576,MATCH('2016'!$A139,DataEx!$D:$D,0),MATCH('2016'!I$100,DataEx!$222:$222,0))</f>
        <v>34500752.947499998</v>
      </c>
      <c r="J139" s="91">
        <f>+INDEX(DataEx!$1:$1048576,MATCH('2016'!$A139,DataEx!$D:$D,0),MATCH('2016'!J$100,DataEx!$222:$222,0))</f>
        <v>34500752.947499998</v>
      </c>
      <c r="K139" s="91">
        <f>+INDEX(DataEx!$1:$1048576,MATCH('2016'!$A139,DataEx!$D:$D,0),MATCH('2016'!K$100,DataEx!$222:$222,0))</f>
        <v>34500752.947499998</v>
      </c>
      <c r="L139" s="91">
        <f>+INDEX(DataEx!$1:$1048576,MATCH('2016'!$A139,DataEx!$D:$D,0),MATCH('2016'!L$100,DataEx!$222:$222,0))</f>
        <v>34500752.947499998</v>
      </c>
      <c r="M139" s="91">
        <f>+INDEX(DataEx!$1:$1048576,MATCH('2016'!$A139,DataEx!$D:$D,0),MATCH('2016'!M$100,DataEx!$222:$222,0))</f>
        <v>34500752.947499998</v>
      </c>
      <c r="N139" s="91">
        <f>+INDEX(DataEx!$1:$1048576,MATCH('2016'!$A139,DataEx!$D:$D,0),MATCH('2016'!N$100,DataEx!$222:$222,0))</f>
        <v>34500752.947499998</v>
      </c>
      <c r="O139" s="91">
        <f>+INDEX(DataEx!$1:$1048576,MATCH('2016'!$A139,DataEx!$D:$D,0),MATCH('2016'!O$100,DataEx!$222:$222,0))</f>
        <v>34500752.947499998</v>
      </c>
      <c r="P139" s="91">
        <f>+INDEX(DataEx!$1:$1048576,MATCH('2016'!$A139,DataEx!$D:$D,0),MATCH('2016'!P$100,DataEx!$222:$222,0))</f>
        <v>34500752.947499998</v>
      </c>
      <c r="Q139" s="91">
        <f>+INDEX(DataEx!$1:$1048576,MATCH('2016'!$A139,DataEx!$D:$D,0),MATCH('2016'!Q$100,DataEx!$222:$222,0))</f>
        <v>34500752.947499998</v>
      </c>
      <c r="R139" s="91">
        <f>+INDEX(DataEx!$1:$1048576,MATCH('2016'!$A139,DataEx!$D:$D,0),MATCH('2016'!R$100,DataEx!$222:$222,0))</f>
        <v>34500752.947499998</v>
      </c>
      <c r="S139" s="126">
        <f t="shared" si="20"/>
        <v>414009035.36999995</v>
      </c>
      <c r="T139" s="127">
        <f t="shared" si="21"/>
        <v>0.1100434968447789</v>
      </c>
    </row>
    <row r="140" spans="1:20">
      <c r="A140" s="138" t="str">
        <f t="shared" si="17"/>
        <v>424p</v>
      </c>
      <c r="B140" s="462" t="str">
        <f>+VLOOKUP(LEFT($A140,LEN(A140)-1)*1,Master!$D$22:$G$220,4,FALSE)</f>
        <v>Ostala prava iz oblasti zdravstvene zaštite</v>
      </c>
      <c r="C140" s="463"/>
      <c r="D140" s="463"/>
      <c r="E140" s="463"/>
      <c r="F140" s="463"/>
      <c r="G140" s="91">
        <f>+INDEX(DataEx!$1:$1048576,MATCH('2016'!$A140,DataEx!$D:$D,0),MATCH('2016'!G$100,DataEx!$222:$222,0))</f>
        <v>1250083.3333333333</v>
      </c>
      <c r="H140" s="91">
        <f>+INDEX(DataEx!$1:$1048576,MATCH('2016'!$A140,DataEx!$D:$D,0),MATCH('2016'!H$100,DataEx!$222:$222,0))</f>
        <v>1250083.3333333333</v>
      </c>
      <c r="I140" s="91">
        <f>+INDEX(DataEx!$1:$1048576,MATCH('2016'!$A140,DataEx!$D:$D,0),MATCH('2016'!I$100,DataEx!$222:$222,0))</f>
        <v>1250083.3333333333</v>
      </c>
      <c r="J140" s="91">
        <f>+INDEX(DataEx!$1:$1048576,MATCH('2016'!$A140,DataEx!$D:$D,0),MATCH('2016'!J$100,DataEx!$222:$222,0))</f>
        <v>1250083.3333333333</v>
      </c>
      <c r="K140" s="91">
        <f>+INDEX(DataEx!$1:$1048576,MATCH('2016'!$A140,DataEx!$D:$D,0),MATCH('2016'!K$100,DataEx!$222:$222,0))</f>
        <v>1250083.3333333333</v>
      </c>
      <c r="L140" s="91">
        <f>+INDEX(DataEx!$1:$1048576,MATCH('2016'!$A140,DataEx!$D:$D,0),MATCH('2016'!L$100,DataEx!$222:$222,0))</f>
        <v>1250083.3333333333</v>
      </c>
      <c r="M140" s="91">
        <f>+INDEX(DataEx!$1:$1048576,MATCH('2016'!$A140,DataEx!$D:$D,0),MATCH('2016'!M$100,DataEx!$222:$222,0))</f>
        <v>1250083.3333333333</v>
      </c>
      <c r="N140" s="91">
        <f>+INDEX(DataEx!$1:$1048576,MATCH('2016'!$A140,DataEx!$D:$D,0),MATCH('2016'!N$100,DataEx!$222:$222,0))</f>
        <v>1250083.3333333333</v>
      </c>
      <c r="O140" s="91">
        <f>+INDEX(DataEx!$1:$1048576,MATCH('2016'!$A140,DataEx!$D:$D,0),MATCH('2016'!O$100,DataEx!$222:$222,0))</f>
        <v>1250083.3333333333</v>
      </c>
      <c r="P140" s="91">
        <f>+INDEX(DataEx!$1:$1048576,MATCH('2016'!$A140,DataEx!$D:$D,0),MATCH('2016'!P$100,DataEx!$222:$222,0))</f>
        <v>1250083.3333333333</v>
      </c>
      <c r="Q140" s="91">
        <f>+INDEX(DataEx!$1:$1048576,MATCH('2016'!$A140,DataEx!$D:$D,0),MATCH('2016'!Q$100,DataEx!$222:$222,0))</f>
        <v>1250083.3333333333</v>
      </c>
      <c r="R140" s="91">
        <f>+INDEX(DataEx!$1:$1048576,MATCH('2016'!$A140,DataEx!$D:$D,0),MATCH('2016'!R$100,DataEx!$222:$222,0))</f>
        <v>1250083.3333333333</v>
      </c>
      <c r="S140" s="126">
        <f t="shared" si="20"/>
        <v>15001000.000000002</v>
      </c>
      <c r="T140" s="127">
        <f t="shared" si="21"/>
        <v>3.987262004302012E-3</v>
      </c>
    </row>
    <row r="141" spans="1:20">
      <c r="A141" s="138" t="str">
        <f t="shared" si="17"/>
        <v>425p</v>
      </c>
      <c r="B141" s="462" t="str">
        <f>+VLOOKUP(LEFT($A141,LEN(A141)-1)*1,Master!$D$22:$G$220,4,FALSE)</f>
        <v>Ostala prava iz zdravstvenog osiguranja</v>
      </c>
      <c r="C141" s="463"/>
      <c r="D141" s="463"/>
      <c r="E141" s="463"/>
      <c r="F141" s="463"/>
      <c r="G141" s="91">
        <f>+INDEX(DataEx!$1:$1048576,MATCH('2016'!$A141,DataEx!$D:$D,0),MATCH('2016'!G$100,DataEx!$222:$222,0))</f>
        <v>663871.66666666663</v>
      </c>
      <c r="H141" s="91">
        <f>+INDEX(DataEx!$1:$1048576,MATCH('2016'!$A141,DataEx!$D:$D,0),MATCH('2016'!H$100,DataEx!$222:$222,0))</f>
        <v>663871.66666666663</v>
      </c>
      <c r="I141" s="91">
        <f>+INDEX(DataEx!$1:$1048576,MATCH('2016'!$A141,DataEx!$D:$D,0),MATCH('2016'!I$100,DataEx!$222:$222,0))</f>
        <v>663871.66666666663</v>
      </c>
      <c r="J141" s="91">
        <f>+INDEX(DataEx!$1:$1048576,MATCH('2016'!$A141,DataEx!$D:$D,0),MATCH('2016'!J$100,DataEx!$222:$222,0))</f>
        <v>663871.66666666663</v>
      </c>
      <c r="K141" s="91">
        <f>+INDEX(DataEx!$1:$1048576,MATCH('2016'!$A141,DataEx!$D:$D,0),MATCH('2016'!K$100,DataEx!$222:$222,0))</f>
        <v>663871.66666666663</v>
      </c>
      <c r="L141" s="91">
        <f>+INDEX(DataEx!$1:$1048576,MATCH('2016'!$A141,DataEx!$D:$D,0),MATCH('2016'!L$100,DataEx!$222:$222,0))</f>
        <v>663871.66666666663</v>
      </c>
      <c r="M141" s="91">
        <f>+INDEX(DataEx!$1:$1048576,MATCH('2016'!$A141,DataEx!$D:$D,0),MATCH('2016'!M$100,DataEx!$222:$222,0))</f>
        <v>663871.66666666663</v>
      </c>
      <c r="N141" s="91">
        <f>+INDEX(DataEx!$1:$1048576,MATCH('2016'!$A141,DataEx!$D:$D,0),MATCH('2016'!N$100,DataEx!$222:$222,0))</f>
        <v>663871.66666666663</v>
      </c>
      <c r="O141" s="91">
        <f>+INDEX(DataEx!$1:$1048576,MATCH('2016'!$A141,DataEx!$D:$D,0),MATCH('2016'!O$100,DataEx!$222:$222,0))</f>
        <v>663871.66666666663</v>
      </c>
      <c r="P141" s="91">
        <f>+INDEX(DataEx!$1:$1048576,MATCH('2016'!$A141,DataEx!$D:$D,0),MATCH('2016'!P$100,DataEx!$222:$222,0))</f>
        <v>663871.66666666663</v>
      </c>
      <c r="Q141" s="91">
        <f>+INDEX(DataEx!$1:$1048576,MATCH('2016'!$A141,DataEx!$D:$D,0),MATCH('2016'!Q$100,DataEx!$222:$222,0))</f>
        <v>663871.66666666663</v>
      </c>
      <c r="R141" s="91">
        <f>+INDEX(DataEx!$1:$1048576,MATCH('2016'!$A141,DataEx!$D:$D,0),MATCH('2016'!R$100,DataEx!$222:$222,0))</f>
        <v>663871.66666666663</v>
      </c>
      <c r="S141" s="126">
        <f t="shared" si="20"/>
        <v>7966460.0000000009</v>
      </c>
      <c r="T141" s="127">
        <f t="shared" si="21"/>
        <v>2.1174830522493037E-3</v>
      </c>
    </row>
    <row r="142" spans="1:20">
      <c r="A142" s="138" t="str">
        <f t="shared" si="17"/>
        <v>43p</v>
      </c>
      <c r="B142" s="485" t="str">
        <f>+VLOOKUP(LEFT($A142,LEN(A142)-1)*1,Master!$D$22:$G$220,4,FALSE)</f>
        <v xml:space="preserve">Transferi institucijama, pojedincima, nevladinom i javnom sektoru </v>
      </c>
      <c r="C142" s="486"/>
      <c r="D142" s="486"/>
      <c r="E142" s="486"/>
      <c r="F142" s="486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3.8902328711984777E-2</v>
      </c>
    </row>
    <row r="143" spans="1:20">
      <c r="A143" s="138" t="str">
        <f t="shared" si="17"/>
        <v>44p</v>
      </c>
      <c r="B143" s="485" t="str">
        <f>+VLOOKUP(LEFT($A143,LEN(A143)-1)*1,Master!$D$22:$G$220,4,FALSE)</f>
        <v>Kapitalni budžet</v>
      </c>
      <c r="C143" s="486"/>
      <c r="D143" s="486"/>
      <c r="E143" s="486"/>
      <c r="F143" s="486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8.9005118511043396E-2</v>
      </c>
    </row>
    <row r="144" spans="1:20">
      <c r="A144" s="138" t="str">
        <f t="shared" si="17"/>
        <v>451p</v>
      </c>
      <c r="B144" s="487" t="str">
        <f>+VLOOKUP(LEFT($A144,LEN(A144)-1)*1,Master!$D$22:$G$220,4,FALSE)</f>
        <v>Pozajmice i krediti</v>
      </c>
      <c r="C144" s="488"/>
      <c r="D144" s="488"/>
      <c r="E144" s="488"/>
      <c r="F144" s="488"/>
      <c r="G144" s="91">
        <f>+INDEX(DataEx!$1:$1048576,MATCH('2016'!$A144,DataEx!$D:$D,0),MATCH('2016'!G$100,DataEx!$222:$222,0))</f>
        <v>195833.33333333334</v>
      </c>
      <c r="H144" s="91">
        <f>+INDEX(DataEx!$1:$1048576,MATCH('2016'!$A144,DataEx!$D:$D,0),MATCH('2016'!H$100,DataEx!$222:$222,0))</f>
        <v>195833.33333333334</v>
      </c>
      <c r="I144" s="91">
        <f>+INDEX(DataEx!$1:$1048576,MATCH('2016'!$A144,DataEx!$D:$D,0),MATCH('2016'!I$100,DataEx!$222:$222,0))</f>
        <v>195833.33333333334</v>
      </c>
      <c r="J144" s="91">
        <f>+INDEX(DataEx!$1:$1048576,MATCH('2016'!$A144,DataEx!$D:$D,0),MATCH('2016'!J$100,DataEx!$222:$222,0))</f>
        <v>195833.33333333334</v>
      </c>
      <c r="K144" s="91">
        <f>+INDEX(DataEx!$1:$1048576,MATCH('2016'!$A144,DataEx!$D:$D,0),MATCH('2016'!K$100,DataEx!$222:$222,0))</f>
        <v>195833.33333333334</v>
      </c>
      <c r="L144" s="91">
        <f>+INDEX(DataEx!$1:$1048576,MATCH('2016'!$A144,DataEx!$D:$D,0),MATCH('2016'!L$100,DataEx!$222:$222,0))</f>
        <v>195833.33333333334</v>
      </c>
      <c r="M144" s="91">
        <f>+INDEX(DataEx!$1:$1048576,MATCH('2016'!$A144,DataEx!$D:$D,0),MATCH('2016'!M$100,DataEx!$222:$222,0))</f>
        <v>195833.33333333334</v>
      </c>
      <c r="N144" s="91">
        <f>+INDEX(DataEx!$1:$1048576,MATCH('2016'!$A144,DataEx!$D:$D,0),MATCH('2016'!N$100,DataEx!$222:$222,0))</f>
        <v>195833.33333333334</v>
      </c>
      <c r="O144" s="91">
        <f>+INDEX(DataEx!$1:$1048576,MATCH('2016'!$A144,DataEx!$D:$D,0),MATCH('2016'!O$100,DataEx!$222:$222,0))</f>
        <v>195833.33333333334</v>
      </c>
      <c r="P144" s="91">
        <f>+INDEX(DataEx!$1:$1048576,MATCH('2016'!$A144,DataEx!$D:$D,0),MATCH('2016'!P$100,DataEx!$222:$222,0))</f>
        <v>195833.33333333334</v>
      </c>
      <c r="Q144" s="91">
        <f>+INDEX(DataEx!$1:$1048576,MATCH('2016'!$A144,DataEx!$D:$D,0),MATCH('2016'!Q$100,DataEx!$222:$222,0))</f>
        <v>195833.33333333334</v>
      </c>
      <c r="R144" s="91">
        <f>+INDEX(DataEx!$1:$1048576,MATCH('2016'!$A144,DataEx!$D:$D,0),MATCH('2016'!R$100,DataEx!$222:$222,0))</f>
        <v>195833.33333333334</v>
      </c>
      <c r="S144" s="126">
        <f t="shared" si="20"/>
        <v>2350000</v>
      </c>
      <c r="T144" s="127">
        <f t="shared" si="21"/>
        <v>6.246294053802898E-4</v>
      </c>
    </row>
    <row r="145" spans="1:20">
      <c r="A145" s="138" t="str">
        <f t="shared" si="17"/>
        <v>47p</v>
      </c>
      <c r="B145" s="487" t="str">
        <f>+VLOOKUP(LEFT($A145,LEN(A145)-1)*1,Master!$D$22:$G$220,4,FALSE)</f>
        <v>Rezerve</v>
      </c>
      <c r="C145" s="488"/>
      <c r="D145" s="488"/>
      <c r="E145" s="488"/>
      <c r="F145" s="488"/>
      <c r="G145" s="91">
        <f>+INDEX(DataEx!$1:$1048576,MATCH('2016'!$A145,DataEx!$D:$D,0),MATCH('2016'!G$100,DataEx!$222:$222,0))</f>
        <v>1202439.8216666665</v>
      </c>
      <c r="H145" s="91">
        <f>+INDEX(DataEx!$1:$1048576,MATCH('2016'!$A145,DataEx!$D:$D,0),MATCH('2016'!H$100,DataEx!$222:$222,0))</f>
        <v>1202439.8216666665</v>
      </c>
      <c r="I145" s="91">
        <f>+INDEX(DataEx!$1:$1048576,MATCH('2016'!$A145,DataEx!$D:$D,0),MATCH('2016'!I$100,DataEx!$222:$222,0))</f>
        <v>1202439.8216666665</v>
      </c>
      <c r="J145" s="91">
        <f>+INDEX(DataEx!$1:$1048576,MATCH('2016'!$A145,DataEx!$D:$D,0),MATCH('2016'!J$100,DataEx!$222:$222,0))</f>
        <v>1202439.8216666665</v>
      </c>
      <c r="K145" s="91">
        <f>+INDEX(DataEx!$1:$1048576,MATCH('2016'!$A145,DataEx!$D:$D,0),MATCH('2016'!K$100,DataEx!$222:$222,0))</f>
        <v>1202439.8216666665</v>
      </c>
      <c r="L145" s="91">
        <f>+INDEX(DataEx!$1:$1048576,MATCH('2016'!$A145,DataEx!$D:$D,0),MATCH('2016'!L$100,DataEx!$222:$222,0))</f>
        <v>1202439.8216666665</v>
      </c>
      <c r="M145" s="91">
        <f>+INDEX(DataEx!$1:$1048576,MATCH('2016'!$A145,DataEx!$D:$D,0),MATCH('2016'!M$100,DataEx!$222:$222,0))</f>
        <v>1202439.8216666665</v>
      </c>
      <c r="N145" s="91">
        <f>+INDEX(DataEx!$1:$1048576,MATCH('2016'!$A145,DataEx!$D:$D,0),MATCH('2016'!N$100,DataEx!$222:$222,0))</f>
        <v>1202439.8216666665</v>
      </c>
      <c r="O145" s="91">
        <f>+INDEX(DataEx!$1:$1048576,MATCH('2016'!$A145,DataEx!$D:$D,0),MATCH('2016'!O$100,DataEx!$222:$222,0))</f>
        <v>1202439.8216666665</v>
      </c>
      <c r="P145" s="91">
        <f>+INDEX(DataEx!$1:$1048576,MATCH('2016'!$A145,DataEx!$D:$D,0),MATCH('2016'!P$100,DataEx!$222:$222,0))</f>
        <v>1202439.8216666665</v>
      </c>
      <c r="Q145" s="91">
        <f>+INDEX(DataEx!$1:$1048576,MATCH('2016'!$A145,DataEx!$D:$D,0),MATCH('2016'!Q$100,DataEx!$222:$222,0))</f>
        <v>1202439.8216666665</v>
      </c>
      <c r="R145" s="91">
        <f>+INDEX(DataEx!$1:$1048576,MATCH('2016'!$A145,DataEx!$D:$D,0),MATCH('2016'!R$100,DataEx!$222:$222,0))</f>
        <v>1202439.8216666665</v>
      </c>
      <c r="S145" s="126">
        <f t="shared" si="20"/>
        <v>14429277.860000001</v>
      </c>
      <c r="T145" s="127">
        <f t="shared" si="21"/>
        <v>3.8352984041526727E-3</v>
      </c>
    </row>
    <row r="146" spans="1:20">
      <c r="A146" s="138" t="str">
        <f t="shared" si="17"/>
        <v>462p</v>
      </c>
      <c r="B146" s="487" t="str">
        <f>+VLOOKUP(LEFT($A146,LEN(A146)-1)*1,Master!$D$22:$G$220,4,FALSE)</f>
        <v>Otplata garancija</v>
      </c>
      <c r="C146" s="488"/>
      <c r="D146" s="488"/>
      <c r="E146" s="488"/>
      <c r="F146" s="488"/>
      <c r="G146" s="91">
        <f>+INDEX(DataEx!$1:$1048576,MATCH('2016'!$A146,DataEx!$D:$D,0),MATCH('2016'!G$100,DataEx!$222:$222,0))</f>
        <v>0</v>
      </c>
      <c r="H146" s="91">
        <f>+INDEX(DataEx!$1:$1048576,MATCH('2016'!$A146,DataEx!$D:$D,0),MATCH('2016'!H$100,DataEx!$222:$222,0))</f>
        <v>0</v>
      </c>
      <c r="I146" s="91">
        <f>+INDEX(DataEx!$1:$1048576,MATCH('2016'!$A146,DataEx!$D:$D,0),MATCH('2016'!I$100,DataEx!$222:$222,0))</f>
        <v>0</v>
      </c>
      <c r="J146" s="91">
        <f>+INDEX(DataEx!$1:$1048576,MATCH('2016'!$A146,DataEx!$D:$D,0),MATCH('2016'!J$100,DataEx!$222:$222,0))</f>
        <v>0</v>
      </c>
      <c r="K146" s="91">
        <f>+INDEX(DataEx!$1:$1048576,MATCH('2016'!$A146,DataEx!$D:$D,0),MATCH('2016'!K$100,DataEx!$222:$222,0))</f>
        <v>0</v>
      </c>
      <c r="L146" s="91">
        <f>+INDEX(DataEx!$1:$1048576,MATCH('2016'!$A146,DataEx!$D:$D,0),MATCH('2016'!L$100,DataEx!$222:$222,0))</f>
        <v>0</v>
      </c>
      <c r="M146" s="91">
        <f>+INDEX(DataEx!$1:$1048576,MATCH('2016'!$A146,DataEx!$D:$D,0),MATCH('2016'!M$100,DataEx!$222:$222,0))</f>
        <v>0</v>
      </c>
      <c r="N146" s="91">
        <f>+INDEX(DataEx!$1:$1048576,MATCH('2016'!$A146,DataEx!$D:$D,0),MATCH('2016'!N$100,DataEx!$222:$222,0))</f>
        <v>0</v>
      </c>
      <c r="O146" s="91">
        <f>+INDEX(DataEx!$1:$1048576,MATCH('2016'!$A146,DataEx!$D:$D,0),MATCH('2016'!O$100,DataEx!$222:$222,0))</f>
        <v>0</v>
      </c>
      <c r="P146" s="91">
        <f>+INDEX(DataEx!$1:$1048576,MATCH('2016'!$A146,DataEx!$D:$D,0),MATCH('2016'!P$100,DataEx!$222:$222,0))</f>
        <v>0</v>
      </c>
      <c r="Q146" s="91">
        <f>+INDEX(DataEx!$1:$1048576,MATCH('2016'!$A146,DataEx!$D:$D,0),MATCH('2016'!Q$100,DataEx!$222:$222,0))</f>
        <v>0</v>
      </c>
      <c r="R146" s="91">
        <f>+INDEX(DataEx!$1:$1048576,MATCH('2016'!$A146,DataEx!$D:$D,0),MATCH('2016'!R$100,DataEx!$222:$222,0))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702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+VLOOKUP(LEFT($A148,LEN(A148)-1)*1,Master!$D$22:$G$220,4,FALSE)</f>
        <v>Suficit / deficit</v>
      </c>
      <c r="C148" s="490"/>
      <c r="D148" s="490"/>
      <c r="E148" s="490"/>
      <c r="F148" s="490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23621320.024838299</v>
      </c>
      <c r="S148" s="114">
        <f t="shared" si="20"/>
        <v>-273925689.54656017</v>
      </c>
      <c r="T148" s="115">
        <f t="shared" si="21"/>
        <v>-7.2809378970150523E-2</v>
      </c>
    </row>
    <row r="149" spans="1:20" ht="13.5" thickBot="1">
      <c r="A149" s="139" t="str">
        <f>+CONCATENATE(A56,"p")</f>
        <v>1001p</v>
      </c>
      <c r="B149" s="491" t="str">
        <f>+VLOOKUP(LEFT($A149,LEN(A149)-1)*1,Master!$D$22:$G$220,4,FALSE)</f>
        <v>Primarni bilans</v>
      </c>
      <c r="C149" s="492"/>
      <c r="D149" s="492"/>
      <c r="E149" s="492"/>
      <c r="F149" s="492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29995349.708171632</v>
      </c>
      <c r="S149" s="114">
        <f t="shared" si="20"/>
        <v>-197437333.34656021</v>
      </c>
      <c r="T149" s="115">
        <f t="shared" si="21"/>
        <v>-5.2478793246013601E-2</v>
      </c>
    </row>
    <row r="150" spans="1:20">
      <c r="A150" s="139" t="str">
        <f>+CONCATENATE(A57,"p")</f>
        <v>46p</v>
      </c>
      <c r="B150" s="481" t="str">
        <f>+VLOOKUP(LEFT($A150,LEN(A150)-1)*1,Master!$D$22:$G$220,4,FALSE)</f>
        <v>Otplata dugova</v>
      </c>
      <c r="C150" s="482"/>
      <c r="D150" s="482"/>
      <c r="E150" s="482"/>
      <c r="F150" s="482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0.10451867583977743</v>
      </c>
    </row>
    <row r="151" spans="1:20">
      <c r="A151" s="139" t="str">
        <f>+CONCATENATE(A58,"p")</f>
        <v>4611p</v>
      </c>
      <c r="B151" s="493" t="str">
        <f>+VLOOKUP(LEFT($A151,LEN(A151)-1)*1,Master!$D$22:$G$220,4,FALSE)</f>
        <v>Otplata hartija od vrijednosti i kredita rezidentima</v>
      </c>
      <c r="C151" s="494"/>
      <c r="D151" s="494"/>
      <c r="E151" s="494"/>
      <c r="F151" s="494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1.1874652241565552E-2</v>
      </c>
    </row>
    <row r="152" spans="1:20">
      <c r="A152" s="139" t="str">
        <f>+CONCATENATE(A59,"p")</f>
        <v>4612p</v>
      </c>
      <c r="B152" s="487" t="str">
        <f>+VLOOKUP(LEFT($A152,LEN(A152)-1)*1,Master!$D$22:$G$220,4,FALSE)</f>
        <v>Otplata hartija od vrijednosti i kredita nerezidentima</v>
      </c>
      <c r="C152" s="488"/>
      <c r="D152" s="488"/>
      <c r="E152" s="488"/>
      <c r="F152" s="488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8.2178223583846993E-2</v>
      </c>
    </row>
    <row r="153" spans="1:20" ht="13.5" thickBot="1">
      <c r="A153" s="139" t="str">
        <f>+CONCATENATE(A53,"p")</f>
        <v>4630p</v>
      </c>
      <c r="B153" s="460" t="str">
        <f>+VLOOKUP(LEFT($A153,LEN(A153)-1)*1,Master!$D$22:$G$220,4,FALSE)</f>
        <v>Otplata obaveza iz prethodnih godina</v>
      </c>
      <c r="C153" s="461"/>
      <c r="D153" s="461"/>
      <c r="E153" s="461"/>
      <c r="F153" s="461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1.0465800014364882E-2</v>
      </c>
    </row>
    <row r="154" spans="1:20" ht="13.5" thickBot="1">
      <c r="A154" s="139" t="str">
        <f t="shared" ref="A154:A159" si="30">+CONCATENATE(A60,"p")</f>
        <v>1002p</v>
      </c>
      <c r="B154" s="495" t="str">
        <f>+VLOOKUP(LEFT($A154,LEN(A154)-1)*1,Master!$D$22:$G$220,4,FALSE)</f>
        <v>Nedostajuća sredstva</v>
      </c>
      <c r="C154" s="496"/>
      <c r="D154" s="496"/>
      <c r="E154" s="496"/>
      <c r="F154" s="496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-9147295.2676617019</v>
      </c>
      <c r="S154" s="118">
        <f t="shared" si="20"/>
        <v>-667149073.0565604</v>
      </c>
      <c r="T154" s="119">
        <f t="shared" si="21"/>
        <v>-0.177328054809928</v>
      </c>
    </row>
    <row r="155" spans="1:20" ht="13.5" thickBot="1">
      <c r="A155" s="139" t="str">
        <f t="shared" si="30"/>
        <v>1003p</v>
      </c>
      <c r="B155" s="475" t="str">
        <f>+VLOOKUP(LEFT($A155,LEN(A155)-1)*1,Master!$D$22:$G$220,4,FALSE)</f>
        <v>Finansiranje</v>
      </c>
      <c r="C155" s="476"/>
      <c r="D155" s="476"/>
      <c r="E155" s="476"/>
      <c r="F155" s="476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9147295.2676617056</v>
      </c>
      <c r="S155" s="120">
        <f t="shared" si="20"/>
        <v>667149073.0565604</v>
      </c>
      <c r="T155" s="121">
        <f t="shared" si="21"/>
        <v>0.177328054809928</v>
      </c>
    </row>
    <row r="156" spans="1:20">
      <c r="A156" s="139" t="str">
        <f t="shared" si="30"/>
        <v>7511p</v>
      </c>
      <c r="B156" s="493" t="str">
        <f>+VLOOKUP(LEFT($A156,LEN(A156)-1)*1,Master!$D$22:$G$220,4,FALSE)</f>
        <v>Pozajmice i krediti od domaćih izvora</v>
      </c>
      <c r="C156" s="494"/>
      <c r="D156" s="494"/>
      <c r="E156" s="494"/>
      <c r="F156" s="494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2.6579974697033609E-3</v>
      </c>
    </row>
    <row r="157" spans="1:20">
      <c r="A157" s="139" t="str">
        <f t="shared" si="30"/>
        <v>7512p</v>
      </c>
      <c r="B157" s="487" t="str">
        <f>+VLOOKUP(LEFT($A157,LEN(A157)-1)*1,Master!$D$22:$G$220,4,FALSE)</f>
        <v>Pozajmice i krediti od inostranih izvora</v>
      </c>
      <c r="C157" s="488"/>
      <c r="D157" s="488"/>
      <c r="E157" s="488"/>
      <c r="F157" s="488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0.17467005734022456</v>
      </c>
    </row>
    <row r="158" spans="1:20">
      <c r="A158" s="139" t="str">
        <f t="shared" si="30"/>
        <v>72p</v>
      </c>
      <c r="B158" s="487" t="str">
        <f>+VLOOKUP(LEFT($A158,LEN(A158)-1)*1,Master!$D$22:$G$220,4,FALSE)</f>
        <v>Primici od prodaje imovine</v>
      </c>
      <c r="C158" s="488"/>
      <c r="D158" s="488"/>
      <c r="E158" s="488"/>
      <c r="F158" s="488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-46448460.820384964</v>
      </c>
      <c r="S159" s="112">
        <f t="shared" si="20"/>
        <v>2.2351741790771484E-7</v>
      </c>
      <c r="T159" s="113">
        <f t="shared" si="21"/>
        <v>5.9410873123333473E-17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666750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workbookViewId="0">
      <pane ySplit="5" topLeftCell="A6" activePane="bottomLeft" state="frozen"/>
      <selection activeCell="DK219" sqref="DK219"/>
      <selection pane="bottomLeft" activeCell="B53" sqref="B53:F53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543</v>
      </c>
      <c r="H6" s="260" t="s">
        <v>544</v>
      </c>
      <c r="I6" s="260" t="s">
        <v>545</v>
      </c>
      <c r="J6" s="260" t="s">
        <v>546</v>
      </c>
      <c r="K6" s="260" t="s">
        <v>547</v>
      </c>
      <c r="L6" s="260" t="s">
        <v>548</v>
      </c>
      <c r="M6" s="260" t="s">
        <v>549</v>
      </c>
      <c r="N6" s="260" t="s">
        <v>550</v>
      </c>
      <c r="O6" s="260" t="s">
        <v>551</v>
      </c>
      <c r="P6" s="260" t="s">
        <v>552</v>
      </c>
      <c r="Q6" s="260" t="s">
        <v>553</v>
      </c>
      <c r="R6" s="260" t="s">
        <v>554</v>
      </c>
      <c r="S6" s="259"/>
      <c r="T6" s="259"/>
    </row>
    <row r="7" spans="1:20" ht="15" customHeight="1" thickBot="1">
      <c r="A7" s="170"/>
      <c r="B7" s="451" t="str">
        <f>+Master!G246</f>
        <v>Ostvarenje budžeta</v>
      </c>
      <c r="C7" s="402"/>
      <c r="D7" s="402"/>
      <c r="E7" s="402"/>
      <c r="F7" s="402"/>
      <c r="G7" s="409">
        <v>2015</v>
      </c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3"/>
      <c r="S7" s="261" t="str">
        <f>+Master!G243</f>
        <v>BDP</v>
      </c>
      <c r="T7" s="262">
        <v>3595000000.1900001</v>
      </c>
    </row>
    <row r="8" spans="1:20" ht="16.5" customHeight="1">
      <c r="A8" s="170"/>
      <c r="B8" s="403"/>
      <c r="C8" s="404"/>
      <c r="D8" s="404"/>
      <c r="E8" s="404"/>
      <c r="F8" s="40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09" t="str">
        <f>+Master!G240</f>
        <v>Jan - Maj</v>
      </c>
      <c r="T8" s="413"/>
    </row>
    <row r="9" spans="1:20" ht="13.5" thickBot="1">
      <c r="A9" s="170"/>
      <c r="B9" s="406"/>
      <c r="C9" s="407"/>
      <c r="D9" s="407"/>
      <c r="E9" s="407"/>
      <c r="F9" s="40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19" t="str">
        <f>+VLOOKUP($A10,Master!$D$22:$G$220,4,FALSE)</f>
        <v>Prihodi budžeta</v>
      </c>
      <c r="C10" s="420"/>
      <c r="D10" s="420"/>
      <c r="E10" s="420"/>
      <c r="F10" s="420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0.36904268066756102</v>
      </c>
    </row>
    <row r="11" spans="1:20">
      <c r="A11" s="176">
        <v>711</v>
      </c>
      <c r="B11" s="421" t="str">
        <f>+VLOOKUP($A11,Master!$D$22:$G$220,4,FALSE)</f>
        <v>Porezi</v>
      </c>
      <c r="C11" s="422"/>
      <c r="D11" s="422"/>
      <c r="E11" s="422"/>
      <c r="F11" s="422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0.22407165127049414</v>
      </c>
    </row>
    <row r="12" spans="1:20">
      <c r="A12" s="176">
        <v>7111</v>
      </c>
      <c r="B12" s="417" t="str">
        <f>+VLOOKUP($A12,Master!$D$22:$G$220,4,FALSE)</f>
        <v>Porez na dohodak fizičkih lica</v>
      </c>
      <c r="C12" s="418"/>
      <c r="D12" s="418"/>
      <c r="E12" s="418"/>
      <c r="F12" s="418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2.9142230641018903E-2</v>
      </c>
    </row>
    <row r="13" spans="1:20">
      <c r="A13" s="176">
        <v>7112</v>
      </c>
      <c r="B13" s="417" t="str">
        <f>+VLOOKUP($A13,Master!$D$22:$G$220,4,FALSE)</f>
        <v>Porez na dobit pravnih lica</v>
      </c>
      <c r="C13" s="418"/>
      <c r="D13" s="418"/>
      <c r="E13" s="418"/>
      <c r="F13" s="418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1.1725098241383094E-2</v>
      </c>
    </row>
    <row r="14" spans="1:20">
      <c r="A14" s="176">
        <v>7113</v>
      </c>
      <c r="B14" s="417" t="str">
        <f>+VLOOKUP($A14,Master!$D$22:$G$220,4,FALSE)</f>
        <v>Porez na promet nepokretnosti</v>
      </c>
      <c r="C14" s="418"/>
      <c r="D14" s="418"/>
      <c r="E14" s="418"/>
      <c r="F14" s="418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4.1357312376117419E-4</v>
      </c>
    </row>
    <row r="15" spans="1:20">
      <c r="A15" s="176">
        <v>7114</v>
      </c>
      <c r="B15" s="417" t="str">
        <f>+VLOOKUP($A15,Master!$D$22:$G$220,4,FALSE)</f>
        <v>Porez na dodatu vrijednost</v>
      </c>
      <c r="C15" s="418"/>
      <c r="D15" s="418"/>
      <c r="E15" s="418"/>
      <c r="F15" s="418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0.12715312411567203</v>
      </c>
    </row>
    <row r="16" spans="1:20">
      <c r="A16" s="176">
        <v>7115</v>
      </c>
      <c r="B16" s="417" t="str">
        <f>+VLOOKUP($A16,Master!$D$22:$G$220,4,FALSE)</f>
        <v>Akcize</v>
      </c>
      <c r="C16" s="418"/>
      <c r="D16" s="418"/>
      <c r="E16" s="418"/>
      <c r="F16" s="418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4.7290747791659177E-2</v>
      </c>
    </row>
    <row r="17" spans="1:24">
      <c r="A17" s="176">
        <v>7116</v>
      </c>
      <c r="B17" s="417" t="str">
        <f>+VLOOKUP($A17,Master!$D$22:$G$220,4,FALSE)</f>
        <v>Porez na međunarodnu trgovinu i transakcije</v>
      </c>
      <c r="C17" s="418"/>
      <c r="D17" s="418"/>
      <c r="E17" s="418"/>
      <c r="F17" s="418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6.366476194378406E-3</v>
      </c>
    </row>
    <row r="18" spans="1:24">
      <c r="A18" s="176">
        <v>7118</v>
      </c>
      <c r="B18" s="417" t="str">
        <f>+VLOOKUP($A18,Master!$D$22:$G$220,4,FALSE)</f>
        <v>Ostali državni porezi</v>
      </c>
      <c r="C18" s="418"/>
      <c r="D18" s="418"/>
      <c r="E18" s="418"/>
      <c r="F18" s="418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1.9804011626213419E-3</v>
      </c>
    </row>
    <row r="19" spans="1:24">
      <c r="A19" s="176">
        <v>712</v>
      </c>
      <c r="B19" s="423" t="str">
        <f>+VLOOKUP($A19,Master!$D$22:$G$220,4,FALSE)</f>
        <v>Doprinosi</v>
      </c>
      <c r="C19" s="424"/>
      <c r="D19" s="424"/>
      <c r="E19" s="424"/>
      <c r="F19" s="424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0.1216380585944058</v>
      </c>
    </row>
    <row r="20" spans="1:24">
      <c r="A20" s="176">
        <v>7121</v>
      </c>
      <c r="B20" s="417" t="str">
        <f>+VLOOKUP($A20,Master!$D$22:$G$220,4,FALSE)</f>
        <v>Doprinosi za penzijsko i invalidsko osiguranje</v>
      </c>
      <c r="C20" s="418"/>
      <c r="D20" s="418"/>
      <c r="E20" s="418"/>
      <c r="F20" s="418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7.346293160668764E-2</v>
      </c>
    </row>
    <row r="21" spans="1:24">
      <c r="A21" s="176">
        <v>7122</v>
      </c>
      <c r="B21" s="417" t="str">
        <f>+VLOOKUP($A21,Master!$D$22:$G$220,4,FALSE)</f>
        <v>Doprinosi za zdravstveno osiguranje</v>
      </c>
      <c r="C21" s="418"/>
      <c r="D21" s="418"/>
      <c r="E21" s="418"/>
      <c r="F21" s="418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4.1810789524911234E-2</v>
      </c>
    </row>
    <row r="22" spans="1:24">
      <c r="A22" s="176">
        <v>7123</v>
      </c>
      <c r="B22" s="417" t="str">
        <f>+VLOOKUP($A22,Master!$D$22:$G$220,4,FALSE)</f>
        <v>Doprinosi za osiguranje od nezaposlenosti</v>
      </c>
      <c r="C22" s="418"/>
      <c r="D22" s="418"/>
      <c r="E22" s="418"/>
      <c r="F22" s="418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3.3698182251348362E-3</v>
      </c>
    </row>
    <row r="23" spans="1:24">
      <c r="A23" s="176">
        <v>7124</v>
      </c>
      <c r="B23" s="417" t="str">
        <f>+VLOOKUP($A23,Master!$D$22:$G$220,4,FALSE)</f>
        <v>Ostali doprinosi</v>
      </c>
      <c r="C23" s="418"/>
      <c r="D23" s="418"/>
      <c r="E23" s="418"/>
      <c r="F23" s="418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2.9945192376720558E-3</v>
      </c>
    </row>
    <row r="24" spans="1:24">
      <c r="A24" s="176">
        <v>713</v>
      </c>
      <c r="B24" s="425" t="str">
        <f>+VLOOKUP($A24,Master!$D$22:$G$220,4,FALSE)</f>
        <v>Takse</v>
      </c>
      <c r="C24" s="426"/>
      <c r="D24" s="426"/>
      <c r="E24" s="426"/>
      <c r="F24" s="426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3.6590858662878369E-3</v>
      </c>
    </row>
    <row r="25" spans="1:24">
      <c r="A25" s="176">
        <v>714</v>
      </c>
      <c r="B25" s="425" t="str">
        <f>+VLOOKUP($A25,Master!$D$22:$G$220,4,FALSE)</f>
        <v>Naknade</v>
      </c>
      <c r="C25" s="426"/>
      <c r="D25" s="426"/>
      <c r="E25" s="426"/>
      <c r="F25" s="426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8.2420031428189211E-3</v>
      </c>
    </row>
    <row r="26" spans="1:24">
      <c r="A26" s="176">
        <v>715</v>
      </c>
      <c r="B26" s="425" t="str">
        <f>+VLOOKUP($A26,Master!$D$22:$G$220,4,FALSE)</f>
        <v>Ostali prihodi</v>
      </c>
      <c r="C26" s="426"/>
      <c r="D26" s="426"/>
      <c r="E26" s="426"/>
      <c r="F26" s="426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7.3907547367442978E-3</v>
      </c>
    </row>
    <row r="27" spans="1:24">
      <c r="A27" s="176">
        <v>73</v>
      </c>
      <c r="B27" s="425" t="str">
        <f>+VLOOKUP($A27,Master!$D$22:$G$220,4,FALSE)</f>
        <v>Primici od otplate kredita i sredstva prenesena iz prethodne godine</v>
      </c>
      <c r="C27" s="426"/>
      <c r="D27" s="426"/>
      <c r="E27" s="426"/>
      <c r="F27" s="426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2.2057824393827263E-3</v>
      </c>
    </row>
    <row r="28" spans="1:24" ht="13.5" thickBot="1">
      <c r="A28" s="176">
        <v>74</v>
      </c>
      <c r="B28" s="427" t="str">
        <f>+VLOOKUP($A28,Master!$D$22:$G$220,4,FALSE)</f>
        <v>Donacije i transferi</v>
      </c>
      <c r="C28" s="428"/>
      <c r="D28" s="428"/>
      <c r="E28" s="428"/>
      <c r="F28" s="428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1.8353446174273391E-3</v>
      </c>
    </row>
    <row r="29" spans="1:24" ht="13.5" thickBot="1">
      <c r="A29" s="176">
        <v>4</v>
      </c>
      <c r="B29" s="429" t="str">
        <f>+VLOOKUP($A29,Master!$D$22:$G$220,4,FALSE)</f>
        <v>Budžetki izdaci</v>
      </c>
      <c r="C29" s="430"/>
      <c r="D29" s="430"/>
      <c r="E29" s="430"/>
      <c r="F29" s="430"/>
      <c r="G29" s="177">
        <f>+G31+G42+G48+SUM(G49:G53)</f>
        <v>93765774.850000024</v>
      </c>
      <c r="H29" s="177">
        <f t="shared" ref="H29:R29" si="5">+H31+H42+H48+SUM(H49:H53)</f>
        <v>107941287.48000005</v>
      </c>
      <c r="I29" s="177">
        <f t="shared" si="5"/>
        <v>115202243.73</v>
      </c>
      <c r="J29" s="177">
        <f t="shared" si="5"/>
        <v>211001406.72000003</v>
      </c>
      <c r="K29" s="177">
        <f t="shared" si="5"/>
        <v>113224732.18000001</v>
      </c>
      <c r="L29" s="177">
        <f t="shared" si="5"/>
        <v>207461250.92000002</v>
      </c>
      <c r="M29" s="177">
        <f t="shared" si="5"/>
        <v>129115438.20000002</v>
      </c>
      <c r="N29" s="177">
        <f t="shared" si="5"/>
        <v>102346370.69000003</v>
      </c>
      <c r="O29" s="177">
        <f t="shared" si="5"/>
        <v>137100664.37000006</v>
      </c>
      <c r="P29" s="177">
        <f t="shared" si="5"/>
        <v>114461003.63000001</v>
      </c>
      <c r="Q29" s="177">
        <f t="shared" si="5"/>
        <v>109843746.48000003</v>
      </c>
      <c r="R29" s="177">
        <f t="shared" si="5"/>
        <v>175230370.17999995</v>
      </c>
      <c r="S29" s="278">
        <f t="shared" si="3"/>
        <v>1616694289.4300003</v>
      </c>
      <c r="T29" s="279">
        <f t="shared" si="4"/>
        <v>0.44970633917790154</v>
      </c>
    </row>
    <row r="30" spans="1:24" ht="13.5" thickBot="1">
      <c r="A30" s="176">
        <v>41</v>
      </c>
      <c r="B30" s="431" t="str">
        <f>+VLOOKUP($A30,Master!$D$22:$G$220,4,FALSE)</f>
        <v>Tekući izdaci</v>
      </c>
      <c r="C30" s="432"/>
      <c r="D30" s="432"/>
      <c r="E30" s="432"/>
      <c r="F30" s="432"/>
      <c r="G30" s="207">
        <f>+G29-G49</f>
        <v>93574739.930000022</v>
      </c>
      <c r="H30" s="207">
        <f t="shared" ref="H30:R30" si="6">+H29-H49</f>
        <v>95101066.280000046</v>
      </c>
      <c r="I30" s="207">
        <f t="shared" si="6"/>
        <v>111908416.28</v>
      </c>
      <c r="J30" s="207">
        <f t="shared" si="6"/>
        <v>126925102.93000002</v>
      </c>
      <c r="K30" s="207">
        <f t="shared" si="6"/>
        <v>111027642.5</v>
      </c>
      <c r="L30" s="207">
        <f t="shared" si="6"/>
        <v>127290616.46000002</v>
      </c>
      <c r="M30" s="207">
        <f>+M29-M49</f>
        <v>124761781.21000002</v>
      </c>
      <c r="N30" s="207">
        <f t="shared" si="6"/>
        <v>98531585.880000025</v>
      </c>
      <c r="O30" s="207">
        <f t="shared" si="6"/>
        <v>132213059.22000006</v>
      </c>
      <c r="P30" s="207">
        <f t="shared" si="6"/>
        <v>107981389.64000002</v>
      </c>
      <c r="Q30" s="207">
        <f t="shared" si="6"/>
        <v>103923255.48000003</v>
      </c>
      <c r="R30" s="207">
        <f t="shared" si="6"/>
        <v>149143673.77999997</v>
      </c>
      <c r="S30" s="280">
        <f t="shared" si="3"/>
        <v>1382382329.5900002</v>
      </c>
      <c r="T30" s="281">
        <f t="shared" si="4"/>
        <v>0.38452915980999708</v>
      </c>
    </row>
    <row r="31" spans="1:24">
      <c r="A31" s="176">
        <v>40</v>
      </c>
      <c r="B31" s="433" t="str">
        <f>+VLOOKUP($A31,Master!$D$22:$G$220,4,FALSE)</f>
        <v>Tekući budžetski izdaci</v>
      </c>
      <c r="C31" s="434"/>
      <c r="D31" s="434"/>
      <c r="E31" s="434"/>
      <c r="F31" s="434"/>
      <c r="G31" s="213">
        <f>+SUM(G32:G41)</f>
        <v>40781953.019999988</v>
      </c>
      <c r="H31" s="213">
        <f t="shared" ref="H31:R31" si="7">+SUM(H32:H41)</f>
        <v>46037183.330000028</v>
      </c>
      <c r="I31" s="213">
        <f t="shared" si="7"/>
        <v>56800343.499999993</v>
      </c>
      <c r="J31" s="213">
        <f t="shared" si="7"/>
        <v>65049024.950000003</v>
      </c>
      <c r="K31" s="213">
        <f t="shared" si="7"/>
        <v>59712198.960000001</v>
      </c>
      <c r="L31" s="213">
        <f t="shared" si="7"/>
        <v>47558961.679999992</v>
      </c>
      <c r="M31" s="213">
        <f t="shared" si="7"/>
        <v>57880238.570000038</v>
      </c>
      <c r="N31" s="213">
        <f t="shared" si="7"/>
        <v>44038240.159999989</v>
      </c>
      <c r="O31" s="213">
        <f t="shared" si="7"/>
        <v>67964910.960000008</v>
      </c>
      <c r="P31" s="213">
        <f t="shared" si="7"/>
        <v>46476897.330000006</v>
      </c>
      <c r="Q31" s="213">
        <f t="shared" si="7"/>
        <v>49435943.500000015</v>
      </c>
      <c r="R31" s="282">
        <f t="shared" si="7"/>
        <v>80350897.759999931</v>
      </c>
      <c r="S31" s="268">
        <f t="shared" si="3"/>
        <v>662086793.72000003</v>
      </c>
      <c r="T31" s="269">
        <f t="shared" si="4"/>
        <v>0.1841687882294876</v>
      </c>
      <c r="X31" s="374"/>
    </row>
    <row r="32" spans="1:24">
      <c r="A32" s="176">
        <v>411</v>
      </c>
      <c r="B32" s="417" t="str">
        <f>+VLOOKUP($A32,Master!$D$22:$G$220,4,FALSE)</f>
        <v>Bruto zarade i doprinosi na teret poslodavca</v>
      </c>
      <c r="C32" s="418"/>
      <c r="D32" s="418"/>
      <c r="E32" s="418"/>
      <c r="F32" s="418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0.10630795043109914</v>
      </c>
    </row>
    <row r="33" spans="1:20">
      <c r="A33" s="176">
        <v>412</v>
      </c>
      <c r="B33" s="417" t="str">
        <f>+VLOOKUP($A33,Master!$D$22:$G$220,4,FALSE)</f>
        <v>Ostala lična primanja</v>
      </c>
      <c r="C33" s="418"/>
      <c r="D33" s="418"/>
      <c r="E33" s="418"/>
      <c r="F33" s="418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786496.2300000001</v>
      </c>
      <c r="I33" s="189">
        <f>+INDEX(DataEx!$1:$1048576,MATCH('2015'!$A33,DataEx!$D:$D,0),MATCH('2015'!I$6,DataEx!$7:$7,0))</f>
        <v>1465514.319999998</v>
      </c>
      <c r="J33" s="189">
        <f>+INDEX(DataEx!$1:$1048576,MATCH('2015'!$A33,DataEx!$D:$D,0),MATCH('2015'!J$6,DataEx!$7:$7,0))</f>
        <v>2142336.950000002</v>
      </c>
      <c r="K33" s="189">
        <f>+INDEX(DataEx!$1:$1048576,MATCH('2015'!$A33,DataEx!$D:$D,0),MATCH('2015'!K$6,DataEx!$7:$7,0))</f>
        <v>810226.86000000068</v>
      </c>
      <c r="L33" s="189">
        <f>+INDEX(DataEx!$1:$1048576,MATCH('2015'!$A33,DataEx!$D:$D,0),MATCH('2015'!L$6,DataEx!$7:$7,0))</f>
        <v>1128717.030000001</v>
      </c>
      <c r="M33" s="189">
        <f>+INDEX(DataEx!$1:$1048576,MATCH('2015'!$A33,DataEx!$D:$D,0),MATCH('2015'!M$6,DataEx!$7:$7,0))</f>
        <v>1168960.2600000005</v>
      </c>
      <c r="N33" s="189">
        <f>+INDEX(DataEx!$1:$1048576,MATCH('2015'!$A33,DataEx!$D:$D,0),MATCH('2015'!N$6,DataEx!$7:$7,0))</f>
        <v>637736.28000000026</v>
      </c>
      <c r="O33" s="189">
        <f>+INDEX(DataEx!$1:$1048576,MATCH('2015'!$A33,DataEx!$D:$D,0),MATCH('2015'!O$6,DataEx!$7:$7,0))</f>
        <v>956789.28</v>
      </c>
      <c r="P33" s="189">
        <f>+INDEX(DataEx!$1:$1048576,MATCH('2015'!$A33,DataEx!$D:$D,0),MATCH('2015'!P$6,DataEx!$7:$7,0))</f>
        <v>1028424.9800000017</v>
      </c>
      <c r="Q33" s="189">
        <f>+INDEX(DataEx!$1:$1048576,MATCH('2015'!$A33,DataEx!$D:$D,0),MATCH('2015'!Q$6,DataEx!$7:$7,0))</f>
        <v>1064836.9699999997</v>
      </c>
      <c r="R33" s="189">
        <f>+INDEX(DataEx!$1:$1048576,MATCH('2015'!$A33,DataEx!$D:$D,0),MATCH('2015'!R$6,DataEx!$7:$7,0))</f>
        <v>3069197.7100000023</v>
      </c>
      <c r="S33" s="270">
        <f t="shared" si="3"/>
        <v>14587771.980000006</v>
      </c>
      <c r="T33" s="271">
        <f t="shared" si="4"/>
        <v>4.0577947091040402E-3</v>
      </c>
    </row>
    <row r="34" spans="1:20">
      <c r="A34" s="176">
        <v>413</v>
      </c>
      <c r="B34" s="417" t="str">
        <f>+VLOOKUP($A34,Master!$D$22:$G$220,4,FALSE)</f>
        <v>Rashodi za materijal</v>
      </c>
      <c r="C34" s="418"/>
      <c r="D34" s="418"/>
      <c r="E34" s="418"/>
      <c r="F34" s="418"/>
      <c r="G34" s="189">
        <f>+INDEX(DataEx!$1:$1048576,MATCH('2015'!$A34,DataEx!$D:$D,0),MATCH('2015'!G$6,DataEx!$7:$7,0))</f>
        <v>639534.49000000011</v>
      </c>
      <c r="H34" s="189">
        <f>+INDEX(DataEx!$1:$1048576,MATCH('2015'!$A34,DataEx!$D:$D,0),MATCH('2015'!H$6,DataEx!$7:$7,0))</f>
        <v>2630198.0900000003</v>
      </c>
      <c r="I34" s="189">
        <f>+INDEX(DataEx!$1:$1048576,MATCH('2015'!$A34,DataEx!$D:$D,0),MATCH('2015'!I$6,DataEx!$7:$7,0))</f>
        <v>2148164.209999999</v>
      </c>
      <c r="J34" s="189">
        <f>+INDEX(DataEx!$1:$1048576,MATCH('2015'!$A34,DataEx!$D:$D,0),MATCH('2015'!J$6,DataEx!$7:$7,0))</f>
        <v>1773807.4399999995</v>
      </c>
      <c r="K34" s="189">
        <f>+INDEX(DataEx!$1:$1048576,MATCH('2015'!$A34,DataEx!$D:$D,0),MATCH('2015'!K$6,DataEx!$7:$7,0))</f>
        <v>1663126.3699999996</v>
      </c>
      <c r="L34" s="189">
        <f>+INDEX(DataEx!$1:$1048576,MATCH('2015'!$A34,DataEx!$D:$D,0),MATCH('2015'!L$6,DataEx!$7:$7,0))</f>
        <v>1398738.97</v>
      </c>
      <c r="M34" s="189">
        <f>+INDEX(DataEx!$1:$1048576,MATCH('2015'!$A34,DataEx!$D:$D,0),MATCH('2015'!M$6,DataEx!$7:$7,0))</f>
        <v>1570319.5000000002</v>
      </c>
      <c r="N34" s="189">
        <f>+INDEX(DataEx!$1:$1048576,MATCH('2015'!$A34,DataEx!$D:$D,0),MATCH('2015'!N$6,DataEx!$7:$7,0))</f>
        <v>1897974.1600000004</v>
      </c>
      <c r="O34" s="189">
        <f>+INDEX(DataEx!$1:$1048576,MATCH('2015'!$A34,DataEx!$D:$D,0),MATCH('2015'!O$6,DataEx!$7:$7,0))</f>
        <v>1942170.439999999</v>
      </c>
      <c r="P34" s="189">
        <f>+INDEX(DataEx!$1:$1048576,MATCH('2015'!$A34,DataEx!$D:$D,0),MATCH('2015'!P$6,DataEx!$7:$7,0))</f>
        <v>1834158.5300000005</v>
      </c>
      <c r="Q34" s="189">
        <f>+INDEX(DataEx!$1:$1048576,MATCH('2015'!$A34,DataEx!$D:$D,0),MATCH('2015'!Q$6,DataEx!$7:$7,0))</f>
        <v>2650287.6800000011</v>
      </c>
      <c r="R34" s="189">
        <f>+INDEX(DataEx!$1:$1048576,MATCH('2015'!$A34,DataEx!$D:$D,0),MATCH('2015'!R$6,DataEx!$7:$7,0))</f>
        <v>5419563.8800000008</v>
      </c>
      <c r="S34" s="270">
        <f t="shared" si="3"/>
        <v>25568043.759999998</v>
      </c>
      <c r="T34" s="271">
        <f t="shared" si="4"/>
        <v>7.1121123111679268E-3</v>
      </c>
    </row>
    <row r="35" spans="1:20">
      <c r="A35" s="176">
        <v>414</v>
      </c>
      <c r="B35" s="417" t="str">
        <f>+VLOOKUP($A35,Master!$D$22:$G$220,4,FALSE)</f>
        <v>Rashodi za usluge</v>
      </c>
      <c r="C35" s="418"/>
      <c r="D35" s="418"/>
      <c r="E35" s="418"/>
      <c r="F35" s="418"/>
      <c r="G35" s="189">
        <f>+INDEX(DataEx!$1:$1048576,MATCH('2015'!$A35,DataEx!$D:$D,0),MATCH('2015'!G$6,DataEx!$7:$7,0))</f>
        <v>1660331.3599999999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3928940.0300000031</v>
      </c>
      <c r="Q35" s="189">
        <f>+INDEX(DataEx!$1:$1048576,MATCH('2015'!$A35,DataEx!$D:$D,0),MATCH('2015'!Q$6,DataEx!$7:$7,0))</f>
        <v>3626315.6600000076</v>
      </c>
      <c r="R35" s="189">
        <f>+INDEX(DataEx!$1:$1048576,MATCH('2015'!$A35,DataEx!$D:$D,0),MATCH('2015'!R$6,DataEx!$7:$7,0))</f>
        <v>10530005.939999977</v>
      </c>
      <c r="S35" s="270">
        <f t="shared" si="3"/>
        <v>53362188.189999975</v>
      </c>
      <c r="T35" s="271">
        <f t="shared" si="4"/>
        <v>1.4843445949145958E-2</v>
      </c>
    </row>
    <row r="36" spans="1:20">
      <c r="A36" s="176">
        <v>415</v>
      </c>
      <c r="B36" s="417" t="str">
        <f>+VLOOKUP($A36,Master!$D$22:$G$220,4,FALSE)</f>
        <v>Rashodi za tekuće održavanje</v>
      </c>
      <c r="C36" s="418"/>
      <c r="D36" s="418"/>
      <c r="E36" s="418"/>
      <c r="F36" s="418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5.5955056019295832E-3</v>
      </c>
    </row>
    <row r="37" spans="1:20">
      <c r="A37" s="176">
        <v>416</v>
      </c>
      <c r="B37" s="417" t="str">
        <f>+VLOOKUP($A37,Master!$D$22:$G$220,4,FALSE)</f>
        <v>Kamate</v>
      </c>
      <c r="C37" s="418"/>
      <c r="D37" s="418"/>
      <c r="E37" s="418"/>
      <c r="F37" s="418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2.2754589637184037E-2</v>
      </c>
    </row>
    <row r="38" spans="1:20">
      <c r="A38" s="176">
        <v>417</v>
      </c>
      <c r="B38" s="417" t="str">
        <f>+VLOOKUP($A38,Master!$D$22:$G$220,4,FALSE)</f>
        <v>Renta</v>
      </c>
      <c r="C38" s="418"/>
      <c r="D38" s="418"/>
      <c r="E38" s="418"/>
      <c r="F38" s="418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2.2027099637222489E-3</v>
      </c>
    </row>
    <row r="39" spans="1:20">
      <c r="A39" s="176">
        <v>418</v>
      </c>
      <c r="B39" s="417" t="str">
        <f>+VLOOKUP($A39,Master!$D$22:$G$220,4,FALSE)</f>
        <v>Subvencije</v>
      </c>
      <c r="C39" s="418"/>
      <c r="D39" s="418"/>
      <c r="E39" s="418"/>
      <c r="F39" s="418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2646244.100000001</v>
      </c>
      <c r="Q39" s="189">
        <f>+INDEX(DataEx!$1:$1048576,MATCH('2015'!$A39,DataEx!$D:$D,0),MATCH('2015'!Q$6,DataEx!$7:$7,0))</f>
        <v>740388.31</v>
      </c>
      <c r="R39" s="189">
        <f>+INDEX(DataEx!$1:$1048576,MATCH('2015'!$A39,DataEx!$D:$D,0),MATCH('2015'!R$6,DataEx!$7:$7,0))</f>
        <v>5300995.9600000009</v>
      </c>
      <c r="S39" s="270">
        <f t="shared" si="3"/>
        <v>19618046.830000006</v>
      </c>
      <c r="T39" s="271">
        <f t="shared" si="4"/>
        <v>5.4570366700871118E-3</v>
      </c>
    </row>
    <row r="40" spans="1:20">
      <c r="A40" s="176">
        <v>419</v>
      </c>
      <c r="B40" s="417" t="str">
        <f>+VLOOKUP($A40,Master!$D$22:$G$220,4,FALSE)</f>
        <v>Ostali izdaci</v>
      </c>
      <c r="C40" s="418"/>
      <c r="D40" s="418"/>
      <c r="E40" s="418"/>
      <c r="F40" s="418"/>
      <c r="G40" s="189">
        <f>+INDEX(DataEx!$1:$1048576,MATCH('2015'!$A40,DataEx!$D:$D,0),MATCH('2015'!G$6,DataEx!$7:$7,0))</f>
        <v>1040513.2999999997</v>
      </c>
      <c r="H40" s="189">
        <f>+INDEX(DataEx!$1:$1048576,MATCH('2015'!$A40,DataEx!$D:$D,0),MATCH('2015'!H$6,DataEx!$7:$7,0))</f>
        <v>1690971.0999999989</v>
      </c>
      <c r="I40" s="189">
        <f>+INDEX(DataEx!$1:$1048576,MATCH('2015'!$A40,DataEx!$D:$D,0),MATCH('2015'!I$6,DataEx!$7:$7,0))</f>
        <v>2599611.33</v>
      </c>
      <c r="J40" s="189">
        <f>+INDEX(DataEx!$1:$1048576,MATCH('2015'!$A40,DataEx!$D:$D,0),MATCH('2015'!J$6,DataEx!$7:$7,0))</f>
        <v>1938086.8499999989</v>
      </c>
      <c r="K40" s="189">
        <f>+INDEX(DataEx!$1:$1048576,MATCH('2015'!$A40,DataEx!$D:$D,0),MATCH('2015'!K$6,DataEx!$7:$7,0))</f>
        <v>2819257.6400000006</v>
      </c>
      <c r="L40" s="189">
        <f>+INDEX(DataEx!$1:$1048576,MATCH('2015'!$A40,DataEx!$D:$D,0),MATCH('2015'!L$6,DataEx!$7:$7,0))</f>
        <v>1615135.1199999992</v>
      </c>
      <c r="M40" s="189">
        <f>+INDEX(DataEx!$1:$1048576,MATCH('2015'!$A40,DataEx!$D:$D,0),MATCH('2015'!M$6,DataEx!$7:$7,0))</f>
        <v>3404287.5800000015</v>
      </c>
      <c r="N40" s="189">
        <f>+INDEX(DataEx!$1:$1048576,MATCH('2015'!$A40,DataEx!$D:$D,0),MATCH('2015'!N$6,DataEx!$7:$7,0))</f>
        <v>1629449.2299999995</v>
      </c>
      <c r="O40" s="189">
        <f>+INDEX(DataEx!$1:$1048576,MATCH('2015'!$A40,DataEx!$D:$D,0),MATCH('2015'!O$6,DataEx!$7:$7,0))</f>
        <v>2241110.2099999995</v>
      </c>
      <c r="P40" s="189">
        <f>+INDEX(DataEx!$1:$1048576,MATCH('2015'!$A40,DataEx!$D:$D,0),MATCH('2015'!P$6,DataEx!$7:$7,0))</f>
        <v>1981720.889999999</v>
      </c>
      <c r="Q40" s="189">
        <f>+INDEX(DataEx!$1:$1048576,MATCH('2015'!$A40,DataEx!$D:$D,0),MATCH('2015'!Q$6,DataEx!$7:$7,0))</f>
        <v>1772848.9800000004</v>
      </c>
      <c r="R40" s="189">
        <f>+INDEX(DataEx!$1:$1048576,MATCH('2015'!$A40,DataEx!$D:$D,0),MATCH('2015'!R$6,DataEx!$7:$7,0))</f>
        <v>5717853.3499999968</v>
      </c>
      <c r="S40" s="270">
        <f t="shared" si="3"/>
        <v>28450845.579999998</v>
      </c>
      <c r="T40" s="271">
        <f t="shared" si="4"/>
        <v>7.9140043333786759E-3</v>
      </c>
    </row>
    <row r="41" spans="1:20">
      <c r="A41" s="176">
        <v>440</v>
      </c>
      <c r="B41" s="417" t="str">
        <f>+VLOOKUP($A41,Master!$D$22:$G$220,4,FALSE)</f>
        <v>Kapitalni izdaci u tekućem budžetu</v>
      </c>
      <c r="C41" s="418"/>
      <c r="D41" s="418"/>
      <c r="E41" s="418"/>
      <c r="F41" s="418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7.9236386226688455E-3</v>
      </c>
    </row>
    <row r="42" spans="1:20">
      <c r="A42" s="176">
        <v>42</v>
      </c>
      <c r="B42" s="435" t="str">
        <f>+VLOOKUP($A42,Master!$D$22:$G$220,4,FALSE)</f>
        <v>Transferi za socijalnu zaštitu</v>
      </c>
      <c r="C42" s="436"/>
      <c r="D42" s="436"/>
      <c r="E42" s="436"/>
      <c r="F42" s="436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0.13547756886627521</v>
      </c>
    </row>
    <row r="43" spans="1:20">
      <c r="A43" s="176">
        <v>421</v>
      </c>
      <c r="B43" s="417" t="str">
        <f>+VLOOKUP($A43,Master!$D$22:$G$220,4,FALSE)</f>
        <v>Prava iz oblasti socijalne zaštite</v>
      </c>
      <c r="C43" s="418"/>
      <c r="D43" s="418"/>
      <c r="E43" s="418"/>
      <c r="F43" s="418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1.6922421320385184E-2</v>
      </c>
    </row>
    <row r="44" spans="1:20">
      <c r="A44" s="176">
        <v>422</v>
      </c>
      <c r="B44" s="417" t="str">
        <f>+VLOOKUP($A44,Master!$D$22:$G$220,4,FALSE)</f>
        <v>Sredstva za tehnološke viškove</v>
      </c>
      <c r="C44" s="418"/>
      <c r="D44" s="418"/>
      <c r="E44" s="418"/>
      <c r="F44" s="418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4.6329114462085536E-3</v>
      </c>
    </row>
    <row r="45" spans="1:20">
      <c r="A45" s="176">
        <v>423</v>
      </c>
      <c r="B45" s="417" t="str">
        <f>+VLOOKUP($A45,Master!$D$22:$G$220,4,FALSE)</f>
        <v>Prava iz oblasti penzijskog i invalidskog osiguranja</v>
      </c>
      <c r="C45" s="418"/>
      <c r="D45" s="418"/>
      <c r="E45" s="418"/>
      <c r="F45" s="418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0.10766033288165359</v>
      </c>
    </row>
    <row r="46" spans="1:20">
      <c r="A46" s="176">
        <v>424</v>
      </c>
      <c r="B46" s="417" t="str">
        <f>+VLOOKUP($A46,Master!$D$22:$G$220,4,FALSE)</f>
        <v>Ostala prava iz oblasti zdravstvene zaštite</v>
      </c>
      <c r="C46" s="418"/>
      <c r="D46" s="418"/>
      <c r="E46" s="418"/>
      <c r="F46" s="418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4.0194714879655908E-3</v>
      </c>
    </row>
    <row r="47" spans="1:20">
      <c r="A47" s="176">
        <v>425</v>
      </c>
      <c r="B47" s="417" t="str">
        <f>+VLOOKUP($A47,Master!$D$22:$G$220,4,FALSE)</f>
        <v>Ostala prava iz zdravstvenog osiguranja</v>
      </c>
      <c r="C47" s="418"/>
      <c r="D47" s="418"/>
      <c r="E47" s="418"/>
      <c r="F47" s="418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2.2424317300622915E-3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3.7893244634993141E-2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6479613.9900000002</v>
      </c>
      <c r="Q49" s="201">
        <f>+INDEX(DataEx!$1:$1048576,MATCH('2015'!$A49,DataEx!$D:$D,0),MATCH('2015'!Q$6,DataEx!$7:$7,0))</f>
        <v>5920491.0000000037</v>
      </c>
      <c r="R49" s="201">
        <f>+INDEX(DataEx!$1:$1048576,MATCH('2015'!$A49,DataEx!$D:$D,0),MATCH('2015'!R$6,DataEx!$7:$7,0))</f>
        <v>26086696.399999991</v>
      </c>
      <c r="S49" s="273">
        <f t="shared" si="3"/>
        <v>234311959.84000003</v>
      </c>
      <c r="T49" s="274">
        <f t="shared" si="4"/>
        <v>6.5177179367904417E-2</v>
      </c>
    </row>
    <row r="50" spans="1:20">
      <c r="A50" s="176">
        <v>451</v>
      </c>
      <c r="B50" s="441" t="str">
        <f>+VLOOKUP($A50,Master!$D$22:$G$220,4,FALSE)</f>
        <v>Pozajmice i krediti</v>
      </c>
      <c r="C50" s="442"/>
      <c r="D50" s="442"/>
      <c r="E50" s="442"/>
      <c r="F50" s="442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8.2776915711897734E-4</v>
      </c>
    </row>
    <row r="51" spans="1:20">
      <c r="A51" s="176">
        <v>47</v>
      </c>
      <c r="B51" s="441" t="str">
        <f>+VLOOKUP($A51,Master!$D$22:$G$220,4,FALSE)</f>
        <v>Rezerve</v>
      </c>
      <c r="C51" s="442"/>
      <c r="D51" s="442"/>
      <c r="E51" s="442"/>
      <c r="F51" s="442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4.6296784503811854E-3</v>
      </c>
    </row>
    <row r="52" spans="1:20" ht="13.5" thickBot="1">
      <c r="A52" s="176">
        <v>462</v>
      </c>
      <c r="B52" s="443" t="str">
        <f>+VLOOKUP($A52,Master!$D$22:$G$220,4,FALSE)</f>
        <v>Otplata garancija</v>
      </c>
      <c r="C52" s="444"/>
      <c r="D52" s="444"/>
      <c r="E52" s="444"/>
      <c r="F52" s="444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3" t="str">
        <f>+VLOOKUP($A53,Master!$D$22:$G$220,4,TRUE)</f>
        <v>Otplata obaveza iz prethodnih godina</v>
      </c>
      <c r="C53" s="444"/>
      <c r="D53" s="444"/>
      <c r="E53" s="444"/>
      <c r="F53" s="444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2.1532110471740987E-2</v>
      </c>
    </row>
    <row r="54" spans="1:20" ht="13.5" thickBot="1">
      <c r="A54" s="71">
        <v>1005</v>
      </c>
      <c r="B54" s="460" t="str">
        <f>+VLOOKUP($A54,Master!$D$22:$G$222,4,FALSE)</f>
        <v>Neto povećanje obaveza</v>
      </c>
      <c r="C54" s="461"/>
      <c r="D54" s="461"/>
      <c r="E54" s="461"/>
      <c r="F54" s="46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5" t="str">
        <f>+VLOOKUP($A55,Master!$D$22:$G$220,4,FALSE)</f>
        <v>Suficit / deficit</v>
      </c>
      <c r="C55" s="446"/>
      <c r="D55" s="446"/>
      <c r="E55" s="446"/>
      <c r="F55" s="446"/>
      <c r="G55" s="177">
        <f t="shared" ref="G55:R55" si="9">+G10-G29</f>
        <v>-22584435.180000037</v>
      </c>
      <c r="H55" s="177">
        <f t="shared" si="9"/>
        <v>-21128382.38000004</v>
      </c>
      <c r="I55" s="177">
        <f t="shared" si="9"/>
        <v>-14775487.330000043</v>
      </c>
      <c r="J55" s="177">
        <f t="shared" si="9"/>
        <v>-99447870.050000027</v>
      </c>
      <c r="K55" s="177">
        <f t="shared" si="9"/>
        <v>-13409233.900000006</v>
      </c>
      <c r="L55" s="177">
        <f t="shared" si="9"/>
        <v>-89220012.250000015</v>
      </c>
      <c r="M55" s="177">
        <f t="shared" si="9"/>
        <v>-1601891.5200000107</v>
      </c>
      <c r="N55" s="177">
        <f t="shared" si="9"/>
        <v>22057022.629999936</v>
      </c>
      <c r="O55" s="177">
        <f t="shared" si="9"/>
        <v>-13403528.060000047</v>
      </c>
      <c r="P55" s="177">
        <f t="shared" si="9"/>
        <v>-3763553.2899999619</v>
      </c>
      <c r="Q55" s="177">
        <f t="shared" si="9"/>
        <v>-13889883.650000021</v>
      </c>
      <c r="R55" s="177">
        <f t="shared" si="9"/>
        <v>-18818597.379999965</v>
      </c>
      <c r="S55" s="286">
        <f t="shared" si="3"/>
        <v>-289985852.36000025</v>
      </c>
      <c r="T55" s="287">
        <f t="shared" si="4"/>
        <v>-8.0663658510340519E-2</v>
      </c>
    </row>
    <row r="56" spans="1:20" ht="13.5" thickBot="1">
      <c r="A56" s="170">
        <v>1001</v>
      </c>
      <c r="B56" s="437" t="str">
        <f>+VLOOKUP($A56,Master!$D$22:$G$220,4,FALSE)</f>
        <v>Primarni bilans</v>
      </c>
      <c r="C56" s="438"/>
      <c r="D56" s="438"/>
      <c r="E56" s="438"/>
      <c r="F56" s="438"/>
      <c r="G56" s="231">
        <f>+G55+G37</f>
        <v>-20352984.170000039</v>
      </c>
      <c r="H56" s="231">
        <f t="shared" ref="H56:R56" si="10">+H55+H37</f>
        <v>-18238174.500000041</v>
      </c>
      <c r="I56" s="231">
        <f t="shared" si="10"/>
        <v>-5833333.0300000422</v>
      </c>
      <c r="J56" s="231">
        <f t="shared" si="10"/>
        <v>-80374017.530000031</v>
      </c>
      <c r="K56" s="231">
        <f t="shared" si="10"/>
        <v>2566960.4499999937</v>
      </c>
      <c r="L56" s="231">
        <f t="shared" si="10"/>
        <v>-84850112.780000016</v>
      </c>
      <c r="M56" s="231">
        <f t="shared" si="10"/>
        <v>4519065.1699999897</v>
      </c>
      <c r="N56" s="231">
        <f t="shared" si="10"/>
        <v>23040681.789999936</v>
      </c>
      <c r="O56" s="231">
        <f t="shared" si="10"/>
        <v>2739465.9699999522</v>
      </c>
      <c r="P56" s="231">
        <f t="shared" si="10"/>
        <v>-3275152.0199999618</v>
      </c>
      <c r="Q56" s="231">
        <f t="shared" si="10"/>
        <v>-13427356.300000021</v>
      </c>
      <c r="R56" s="231">
        <f t="shared" si="10"/>
        <v>-14698145.659999967</v>
      </c>
      <c r="S56" s="286">
        <f t="shared" si="3"/>
        <v>-208183102.61000025</v>
      </c>
      <c r="T56" s="287">
        <f t="shared" si="4"/>
        <v>-5.7909068873156472E-2</v>
      </c>
    </row>
    <row r="57" spans="1:20">
      <c r="A57" s="170">
        <v>46</v>
      </c>
      <c r="B57" s="435" t="str">
        <f>+VLOOKUP($A57,Master!$D$22:$G$220,4,FALSE)</f>
        <v>Otplata dugova</v>
      </c>
      <c r="C57" s="436"/>
      <c r="D57" s="436"/>
      <c r="E57" s="436"/>
      <c r="F57" s="436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0.15069345444544321</v>
      </c>
    </row>
    <row r="58" spans="1:20">
      <c r="A58" s="170">
        <v>4611</v>
      </c>
      <c r="B58" s="447" t="str">
        <f>+VLOOKUP($A58,Master!$D$22:$G$220,4,FALSE)</f>
        <v>Otplata hartija od vrijednosti i kredita rezidentima</v>
      </c>
      <c r="C58" s="448"/>
      <c r="D58" s="448"/>
      <c r="E58" s="448"/>
      <c r="F58" s="448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6.1671669571149473E-2</v>
      </c>
    </row>
    <row r="59" spans="1:20" ht="13.5" thickBot="1">
      <c r="A59" s="170">
        <v>4612</v>
      </c>
      <c r="B59" s="441" t="str">
        <f>+VLOOKUP($A59,Master!$D$22:$G$220,4,FALSE)</f>
        <v>Otplata hartija od vrijednosti i kredita nerezidentima</v>
      </c>
      <c r="C59" s="442"/>
      <c r="D59" s="442"/>
      <c r="E59" s="442"/>
      <c r="F59" s="442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8.90217848742937E-2</v>
      </c>
    </row>
    <row r="60" spans="1:20" ht="13.5" thickBot="1">
      <c r="A60" s="170">
        <v>1002</v>
      </c>
      <c r="B60" s="449" t="str">
        <f>+VLOOKUP($A60,Master!$D$22:$G$220,4,FALSE)</f>
        <v>Nedostajuća sredstva</v>
      </c>
      <c r="C60" s="450"/>
      <c r="D60" s="450"/>
      <c r="E60" s="450"/>
      <c r="F60" s="450"/>
      <c r="G60" s="243">
        <f t="shared" ref="G60:R60" si="12">+G55-G57</f>
        <v>-53328422.830000035</v>
      </c>
      <c r="H60" s="243">
        <f t="shared" si="12"/>
        <v>-63061438.63000004</v>
      </c>
      <c r="I60" s="243">
        <f t="shared" si="12"/>
        <v>-75321064.040000051</v>
      </c>
      <c r="J60" s="243">
        <f t="shared" si="12"/>
        <v>-139164250.36000001</v>
      </c>
      <c r="K60" s="243">
        <f t="shared" si="12"/>
        <v>-18574270.100000005</v>
      </c>
      <c r="L60" s="243">
        <f t="shared" si="12"/>
        <v>-124118804.21000001</v>
      </c>
      <c r="M60" s="243">
        <f t="shared" si="12"/>
        <v>-67163083.719999999</v>
      </c>
      <c r="N60" s="243">
        <f t="shared" si="12"/>
        <v>-19301684.950000063</v>
      </c>
      <c r="O60" s="243">
        <f t="shared" si="12"/>
        <v>-193160949.52000004</v>
      </c>
      <c r="P60" s="243">
        <f t="shared" si="12"/>
        <v>-9394643.4699999616</v>
      </c>
      <c r="Q60" s="243">
        <f t="shared" si="12"/>
        <v>-19265411.380000021</v>
      </c>
      <c r="R60" s="243">
        <f t="shared" si="12"/>
        <v>-49874797.909999959</v>
      </c>
      <c r="S60" s="292">
        <f t="shared" si="3"/>
        <v>-831728821.12000024</v>
      </c>
      <c r="T60" s="293">
        <f t="shared" si="4"/>
        <v>-0.23135711295578371</v>
      </c>
    </row>
    <row r="61" spans="1:20" ht="13.5" thickBot="1">
      <c r="A61" s="170">
        <v>1003</v>
      </c>
      <c r="B61" s="429" t="str">
        <f>+VLOOKUP($A61,Master!$D$22:$G$220,4,FALSE)</f>
        <v>Finansiranje</v>
      </c>
      <c r="C61" s="430"/>
      <c r="D61" s="430"/>
      <c r="E61" s="430"/>
      <c r="F61" s="430"/>
      <c r="G61" s="177">
        <f>+SUM(G62:G65)</f>
        <v>53328422.830000035</v>
      </c>
      <c r="H61" s="177">
        <f t="shared" ref="H61:R61" si="13">+SUM(H62:H65)</f>
        <v>63061438.63000004</v>
      </c>
      <c r="I61" s="177">
        <f t="shared" si="13"/>
        <v>75321064.040000081</v>
      </c>
      <c r="J61" s="177">
        <f t="shared" si="13"/>
        <v>139164250.36000001</v>
      </c>
      <c r="K61" s="177">
        <f t="shared" si="13"/>
        <v>18574270.100000005</v>
      </c>
      <c r="L61" s="177">
        <f t="shared" si="13"/>
        <v>124118804.21000001</v>
      </c>
      <c r="M61" s="177">
        <f t="shared" si="13"/>
        <v>67163083.719999999</v>
      </c>
      <c r="N61" s="177">
        <f t="shared" si="13"/>
        <v>19301684.950000063</v>
      </c>
      <c r="O61" s="177">
        <f t="shared" si="13"/>
        <v>193160949.52000004</v>
      </c>
      <c r="P61" s="177">
        <f t="shared" si="13"/>
        <v>9394643.4699999616</v>
      </c>
      <c r="Q61" s="177">
        <f t="shared" si="13"/>
        <v>19265411.380000021</v>
      </c>
      <c r="R61" s="177">
        <f t="shared" si="13"/>
        <v>49874797.909999959</v>
      </c>
      <c r="S61" s="294">
        <f t="shared" si="3"/>
        <v>831728821.12000024</v>
      </c>
      <c r="T61" s="295">
        <f t="shared" si="4"/>
        <v>0.23135711295578371</v>
      </c>
    </row>
    <row r="62" spans="1:20">
      <c r="A62" s="170">
        <v>7511</v>
      </c>
      <c r="B62" s="447" t="str">
        <f>+VLOOKUP($A62,Master!$D$22:$G$220,4,FALSE)</f>
        <v>Pozajmice i krediti od domaćih izvora</v>
      </c>
      <c r="C62" s="448"/>
      <c r="D62" s="448"/>
      <c r="E62" s="448"/>
      <c r="F62" s="448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4.8747761649718481E-2</v>
      </c>
    </row>
    <row r="63" spans="1:20">
      <c r="A63" s="170">
        <v>7512</v>
      </c>
      <c r="B63" s="441" t="str">
        <f>+VLOOKUP($A63,Master!$D$22:$G$220,4,FALSE)</f>
        <v>Pozajmice i krediti od inostranih izvora</v>
      </c>
      <c r="C63" s="442"/>
      <c r="D63" s="442"/>
      <c r="E63" s="442"/>
      <c r="F63" s="442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0.18290462310020808</v>
      </c>
    </row>
    <row r="64" spans="1:20">
      <c r="A64" s="170">
        <v>72</v>
      </c>
      <c r="B64" s="441" t="str">
        <f>+VLOOKUP($A64,Master!$D$22:$G$220,4,FALSE)</f>
        <v>Primici od prodaje imovine</v>
      </c>
      <c r="C64" s="442"/>
      <c r="D64" s="442"/>
      <c r="E64" s="442"/>
      <c r="F64" s="442"/>
      <c r="G64" s="237">
        <f>+INDEX(DataEx!$1:$1048576,MATCH('2015'!$A64,DataEx!$D:$D,0),MATCH('2015'!G$6,DataEx!$7:$7,0))</f>
        <v>11355.319999999949</v>
      </c>
      <c r="H64" s="237">
        <f>+INDEX(DataEx!$1:$1048576,MATCH('2015'!$A64,DataEx!$D:$D,0),MATCH('2015'!H$6,DataEx!$7:$7,0))</f>
        <v>170462.88</v>
      </c>
      <c r="I64" s="237">
        <f>+INDEX(DataEx!$1:$1048576,MATCH('2015'!$A64,DataEx!$D:$D,0),MATCH('2015'!I$6,DataEx!$7:$7,0))</f>
        <v>996410.07000000018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40019.590000000004</v>
      </c>
      <c r="M64" s="237">
        <f>+INDEX(DataEx!$1:$1048576,MATCH('2015'!$A64,DataEx!$D:$D,0),MATCH('2015'!M$6,DataEx!$7:$7,0))</f>
        <v>827672.55999999994</v>
      </c>
      <c r="N64" s="237">
        <f>+INDEX(DataEx!$1:$1048576,MATCH('2015'!$A64,DataEx!$D:$D,0),MATCH('2015'!N$6,DataEx!$7:$7,0))</f>
        <v>1708340.73</v>
      </c>
      <c r="O64" s="237">
        <f>+INDEX(DataEx!$1:$1048576,MATCH('2015'!$A64,DataEx!$D:$D,0),MATCH('2015'!O$6,DataEx!$7:$7,0))</f>
        <v>12333.03</v>
      </c>
      <c r="P64" s="237">
        <f>+INDEX(DataEx!$1:$1048576,MATCH('2015'!$A64,DataEx!$D:$D,0),MATCH('2015'!P$6,DataEx!$7:$7,0))</f>
        <v>93178.12000000001</v>
      </c>
      <c r="Q64" s="237">
        <f>+INDEX(DataEx!$1:$1048576,MATCH('2015'!$A64,DataEx!$D:$D,0),MATCH('2015'!Q$6,DataEx!$7:$7,0))</f>
        <v>16527.830000000002</v>
      </c>
      <c r="R64" s="237">
        <f>+INDEX(DataEx!$1:$1048576,MATCH('2015'!$A64,DataEx!$D:$D,0),MATCH('2015'!R$6,DataEx!$7:$7,0))</f>
        <v>760716.39</v>
      </c>
      <c r="S64" s="290">
        <f t="shared" si="3"/>
        <v>7334788.8799999999</v>
      </c>
      <c r="T64" s="291">
        <f t="shared" si="4"/>
        <v>2.0402750708240188E-3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17779164.290000036</v>
      </c>
      <c r="H65" s="251">
        <f t="shared" ref="H65:R65" si="14">-H60-SUM(H62:H64)</f>
        <v>21085293.610000037</v>
      </c>
      <c r="I65" s="251">
        <f t="shared" si="14"/>
        <v>-447336810.63999987</v>
      </c>
      <c r="J65" s="251">
        <f t="shared" si="14"/>
        <v>68420216.88000004</v>
      </c>
      <c r="K65" s="251">
        <f t="shared" si="14"/>
        <v>15055853.580000006</v>
      </c>
      <c r="L65" s="251">
        <f t="shared" si="14"/>
        <v>54291309.810000002</v>
      </c>
      <c r="M65" s="251">
        <f t="shared" si="14"/>
        <v>47043099.620000005</v>
      </c>
      <c r="N65" s="251">
        <f t="shared" si="14"/>
        <v>-23263729.279999934</v>
      </c>
      <c r="O65" s="251">
        <f t="shared" si="14"/>
        <v>171305561.50000003</v>
      </c>
      <c r="P65" s="251">
        <f t="shared" si="14"/>
        <v>2960716.2099999608</v>
      </c>
      <c r="Q65" s="251">
        <f t="shared" si="14"/>
        <v>18024306.720000021</v>
      </c>
      <c r="R65" s="251">
        <f t="shared" si="14"/>
        <v>46238726.719999962</v>
      </c>
      <c r="S65" s="296">
        <f t="shared" si="3"/>
        <v>-8396290.9799996912</v>
      </c>
      <c r="T65" s="297">
        <f t="shared" si="4"/>
        <v>-2.3355468649668811E-3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52" t="str">
        <f>+Master!G247</f>
        <v>Plan ostvarenja budžeta</v>
      </c>
      <c r="C101" s="453"/>
      <c r="D101" s="453"/>
      <c r="E101" s="453"/>
      <c r="F101" s="453"/>
      <c r="G101" s="464">
        <v>2015</v>
      </c>
      <c r="H101" s="465"/>
      <c r="I101" s="465"/>
      <c r="J101" s="465"/>
      <c r="K101" s="465"/>
      <c r="L101" s="465"/>
      <c r="M101" s="465"/>
      <c r="N101" s="465"/>
      <c r="O101" s="465"/>
      <c r="P101" s="465"/>
      <c r="Q101" s="465"/>
      <c r="R101" s="466"/>
      <c r="S101" s="116" t="str">
        <f>+S7</f>
        <v>BDP</v>
      </c>
      <c r="T101" s="117">
        <f>+T7</f>
        <v>3595000000.1900001</v>
      </c>
    </row>
    <row r="102" spans="1:21" ht="15.75" customHeight="1">
      <c r="B102" s="454"/>
      <c r="C102" s="455"/>
      <c r="D102" s="455"/>
      <c r="E102" s="455"/>
      <c r="F102" s="45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64" t="str">
        <f>+Master!G241</f>
        <v>Jan - Dec</v>
      </c>
      <c r="T102" s="466">
        <f>+T8</f>
        <v>0</v>
      </c>
    </row>
    <row r="103" spans="1:21" ht="13.5" thickBot="1">
      <c r="B103" s="457"/>
      <c r="C103" s="458"/>
      <c r="D103" s="458"/>
      <c r="E103" s="458"/>
      <c r="F103" s="459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67" t="str">
        <f>+VLOOKUP(LEFT($A104,LEN(A104)-1)*1,Master!$D$22:$G$220,4,FALSE)</f>
        <v>Prihodi budžeta</v>
      </c>
      <c r="C104" s="468"/>
      <c r="D104" s="468"/>
      <c r="E104" s="468"/>
      <c r="F104" s="468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0.36972997540560071</v>
      </c>
      <c r="U104" s="304"/>
    </row>
    <row r="105" spans="1:21">
      <c r="A105" s="138" t="str">
        <f t="shared" si="17"/>
        <v>711p</v>
      </c>
      <c r="B105" s="469" t="str">
        <f>+VLOOKUP(LEFT($A105,LEN(A105)-1)*1,Master!$D$22:$G$220,4,FALSE)</f>
        <v>Porezi</v>
      </c>
      <c r="C105" s="470"/>
      <c r="D105" s="470"/>
      <c r="E105" s="470"/>
      <c r="F105" s="470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0.23161964381789535</v>
      </c>
      <c r="U105" s="303"/>
    </row>
    <row r="106" spans="1:21">
      <c r="A106" s="138" t="str">
        <f t="shared" si="17"/>
        <v>7111p</v>
      </c>
      <c r="B106" s="462" t="str">
        <f>+VLOOKUP(LEFT($A106,LEN(A106)-1)*1,Master!$D$22:$G$220,4,FALSE)</f>
        <v>Porez na dohodak fizičkih lica</v>
      </c>
      <c r="C106" s="463"/>
      <c r="D106" s="463"/>
      <c r="E106" s="463"/>
      <c r="F106" s="463"/>
      <c r="G106" s="91">
        <f>+INDEX(DataEx!$1:$1048576,MATCH('2015'!$A106,DataEx!$D:$D,0),MATCH('2015'!G$100,DataEx!$222:$222,0))</f>
        <v>3573995.3554284605</v>
      </c>
      <c r="H106" s="91">
        <f>+INDEX(DataEx!$1:$1048576,MATCH('2015'!$A106,DataEx!$D:$D,0),MATCH('2015'!H$100,DataEx!$222:$222,0))</f>
        <v>6873843.9545441465</v>
      </c>
      <c r="I106" s="91">
        <f>+INDEX(DataEx!$1:$1048576,MATCH('2015'!$A106,DataEx!$D:$D,0),MATCH('2015'!I$100,DataEx!$222:$222,0))</f>
        <v>8628957.8256391361</v>
      </c>
      <c r="J106" s="91">
        <f>+INDEX(DataEx!$1:$1048576,MATCH('2015'!$A106,DataEx!$D:$D,0),MATCH('2015'!J$100,DataEx!$222:$222,0))</f>
        <v>8483434.6457901541</v>
      </c>
      <c r="K106" s="91">
        <f>+INDEX(DataEx!$1:$1048576,MATCH('2015'!$A106,DataEx!$D:$D,0),MATCH('2015'!K$100,DataEx!$222:$222,0))</f>
        <v>9434922.5878236145</v>
      </c>
      <c r="L106" s="91">
        <f>+INDEX(DataEx!$1:$1048576,MATCH('2015'!$A106,DataEx!$D:$D,0),MATCH('2015'!L$100,DataEx!$222:$222,0))</f>
        <v>8991934.6560795475</v>
      </c>
      <c r="M106" s="91">
        <f>+INDEX(DataEx!$1:$1048576,MATCH('2015'!$A106,DataEx!$D:$D,0),MATCH('2015'!M$100,DataEx!$222:$222,0))</f>
        <v>9046366.0797531549</v>
      </c>
      <c r="N106" s="91">
        <f>+INDEX(DataEx!$1:$1048576,MATCH('2015'!$A106,DataEx!$D:$D,0),MATCH('2015'!N$100,DataEx!$222:$222,0))</f>
        <v>9922440.3850700893</v>
      </c>
      <c r="O106" s="91">
        <f>+INDEX(DataEx!$1:$1048576,MATCH('2015'!$A106,DataEx!$D:$D,0),MATCH('2015'!O$100,DataEx!$222:$222,0))</f>
        <v>9246654.8577025365</v>
      </c>
      <c r="P106" s="91">
        <f>+INDEX(DataEx!$1:$1048576,MATCH('2015'!$A106,DataEx!$D:$D,0),MATCH('2015'!P$100,DataEx!$222:$222,0))</f>
        <v>8428028.1672596131</v>
      </c>
      <c r="Q106" s="91">
        <f>+INDEX(DataEx!$1:$1048576,MATCH('2015'!$A106,DataEx!$D:$D,0),MATCH('2015'!Q$100,DataEx!$222:$222,0))</f>
        <v>8212187.9289413234</v>
      </c>
      <c r="R106" s="91">
        <f>+INDEX(DataEx!$1:$1048576,MATCH('2015'!$A106,DataEx!$D:$D,0),MATCH('2015'!R$100,DataEx!$222:$222,0))</f>
        <v>17086876.381307587</v>
      </c>
      <c r="S106" s="126">
        <f t="shared" si="20"/>
        <v>107929642.82533936</v>
      </c>
      <c r="T106" s="127">
        <f t="shared" si="21"/>
        <v>3.0022153774585579E-2</v>
      </c>
    </row>
    <row r="107" spans="1:21">
      <c r="A107" s="138" t="str">
        <f t="shared" si="17"/>
        <v>7112p</v>
      </c>
      <c r="B107" s="462" t="str">
        <f>+VLOOKUP(LEFT($A107,LEN(A107)-1)*1,Master!$D$22:$G$220,4,FALSE)</f>
        <v>Porez na dobit pravnih lica</v>
      </c>
      <c r="C107" s="463"/>
      <c r="D107" s="463"/>
      <c r="E107" s="463"/>
      <c r="F107" s="463"/>
      <c r="G107" s="91">
        <f>+INDEX(DataEx!$1:$1048576,MATCH('2015'!$A107,DataEx!$D:$D,0),MATCH('2015'!G$100,DataEx!$222:$222,0))</f>
        <v>932399.70044660708</v>
      </c>
      <c r="H107" s="91">
        <f>+INDEX(DataEx!$1:$1048576,MATCH('2015'!$A107,DataEx!$D:$D,0),MATCH('2015'!H$100,DataEx!$222:$222,0))</f>
        <v>960648.1117244123</v>
      </c>
      <c r="I107" s="91">
        <f>+INDEX(DataEx!$1:$1048576,MATCH('2015'!$A107,DataEx!$D:$D,0),MATCH('2015'!I$100,DataEx!$222:$222,0))</f>
        <v>11938576.266732469</v>
      </c>
      <c r="J107" s="91">
        <f>+INDEX(DataEx!$1:$1048576,MATCH('2015'!$A107,DataEx!$D:$D,0),MATCH('2015'!J$100,DataEx!$222:$222,0))</f>
        <v>12301967.31174976</v>
      </c>
      <c r="K107" s="91">
        <f>+INDEX(DataEx!$1:$1048576,MATCH('2015'!$A107,DataEx!$D:$D,0),MATCH('2015'!K$100,DataEx!$222:$222,0))</f>
        <v>2674098.0198717569</v>
      </c>
      <c r="L107" s="91">
        <f>+INDEX(DataEx!$1:$1048576,MATCH('2015'!$A107,DataEx!$D:$D,0),MATCH('2015'!L$100,DataEx!$222:$222,0))</f>
        <v>3180140.852284038</v>
      </c>
      <c r="M107" s="91">
        <f>+INDEX(DataEx!$1:$1048576,MATCH('2015'!$A107,DataEx!$D:$D,0),MATCH('2015'!M$100,DataEx!$222:$222,0))</f>
        <v>5395660.7985904692</v>
      </c>
      <c r="N107" s="91">
        <f>+INDEX(DataEx!$1:$1048576,MATCH('2015'!$A107,DataEx!$D:$D,0),MATCH('2015'!N$100,DataEx!$222:$222,0))</f>
        <v>2863130.1493314239</v>
      </c>
      <c r="O107" s="91">
        <f>+INDEX(DataEx!$1:$1048576,MATCH('2015'!$A107,DataEx!$D:$D,0),MATCH('2015'!O$100,DataEx!$222:$222,0))</f>
        <v>2353497.2340047848</v>
      </c>
      <c r="P107" s="91">
        <f>+INDEX(DataEx!$1:$1048576,MATCH('2015'!$A107,DataEx!$D:$D,0),MATCH('2015'!P$100,DataEx!$222:$222,0))</f>
        <v>1665538.328390266</v>
      </c>
      <c r="Q107" s="91">
        <f>+INDEX(DataEx!$1:$1048576,MATCH('2015'!$A107,DataEx!$D:$D,0),MATCH('2015'!Q$100,DataEx!$222:$222,0))</f>
        <v>862427.72685132292</v>
      </c>
      <c r="R107" s="91">
        <f>+INDEX(DataEx!$1:$1048576,MATCH('2015'!$A107,DataEx!$D:$D,0),MATCH('2015'!R$100,DataEx!$222:$222,0))</f>
        <v>1507473.9400802045</v>
      </c>
      <c r="S107" s="126">
        <f t="shared" si="20"/>
        <v>46635558.440057509</v>
      </c>
      <c r="T107" s="127">
        <f t="shared" si="21"/>
        <v>1.2972338925616902E-2</v>
      </c>
    </row>
    <row r="108" spans="1:21">
      <c r="A108" s="138" t="str">
        <f t="shared" si="17"/>
        <v>7113p</v>
      </c>
      <c r="B108" s="462" t="str">
        <f>+VLOOKUP(LEFT($A108,LEN(A108)-1)*1,Master!$D$22:$G$220,4,FALSE)</f>
        <v>Porez na promet nepokretnosti</v>
      </c>
      <c r="C108" s="463"/>
      <c r="D108" s="463"/>
      <c r="E108" s="463"/>
      <c r="F108" s="463"/>
      <c r="G108" s="91">
        <f>+INDEX(DataEx!$1:$1048576,MATCH('2015'!$A108,DataEx!$D:$D,0),MATCH('2015'!G$100,DataEx!$222:$222,0))</f>
        <v>106071.79527146854</v>
      </c>
      <c r="H108" s="91">
        <f>+INDEX(DataEx!$1:$1048576,MATCH('2015'!$A108,DataEx!$D:$D,0),MATCH('2015'!H$100,DataEx!$222:$222,0))</f>
        <v>113039.14761772362</v>
      </c>
      <c r="I108" s="91">
        <f>+INDEX(DataEx!$1:$1048576,MATCH('2015'!$A108,DataEx!$D:$D,0),MATCH('2015'!I$100,DataEx!$222:$222,0))</f>
        <v>152502.18590714125</v>
      </c>
      <c r="J108" s="91">
        <f>+INDEX(DataEx!$1:$1048576,MATCH('2015'!$A108,DataEx!$D:$D,0),MATCH('2015'!J$100,DataEx!$222:$222,0))</f>
        <v>145745.80915293895</v>
      </c>
      <c r="K108" s="91">
        <f>+INDEX(DataEx!$1:$1048576,MATCH('2015'!$A108,DataEx!$D:$D,0),MATCH('2015'!K$100,DataEx!$222:$222,0))</f>
        <v>101292.23668851655</v>
      </c>
      <c r="L108" s="91">
        <f>+INDEX(DataEx!$1:$1048576,MATCH('2015'!$A108,DataEx!$D:$D,0),MATCH('2015'!L$100,DataEx!$222:$222,0))</f>
        <v>111819.65140138169</v>
      </c>
      <c r="M108" s="91">
        <f>+INDEX(DataEx!$1:$1048576,MATCH('2015'!$A108,DataEx!$D:$D,0),MATCH('2015'!M$100,DataEx!$222:$222,0))</f>
        <v>140720.54956844845</v>
      </c>
      <c r="N108" s="91">
        <f>+INDEX(DataEx!$1:$1048576,MATCH('2015'!$A108,DataEx!$D:$D,0),MATCH('2015'!N$100,DataEx!$222:$222,0))</f>
        <v>137458.83152417373</v>
      </c>
      <c r="O108" s="91">
        <f>+INDEX(DataEx!$1:$1048576,MATCH('2015'!$A108,DataEx!$D:$D,0),MATCH('2015'!O$100,DataEx!$222:$222,0))</f>
        <v>121512.32009326115</v>
      </c>
      <c r="P108" s="91">
        <f>+INDEX(DataEx!$1:$1048576,MATCH('2015'!$A108,DataEx!$D:$D,0),MATCH('2015'!P$100,DataEx!$222:$222,0))</f>
        <v>144611.55666919687</v>
      </c>
      <c r="Q108" s="91">
        <f>+INDEX(DataEx!$1:$1048576,MATCH('2015'!$A108,DataEx!$D:$D,0),MATCH('2015'!Q$100,DataEx!$222:$222,0))</f>
        <v>114784.79933118433</v>
      </c>
      <c r="R108" s="91">
        <f>+INDEX(DataEx!$1:$1048576,MATCH('2015'!$A108,DataEx!$D:$D,0),MATCH('2015'!R$100,DataEx!$222:$222,0))</f>
        <v>165968.97191897244</v>
      </c>
      <c r="S108" s="126">
        <f t="shared" si="20"/>
        <v>1555527.8551444074</v>
      </c>
      <c r="T108" s="127">
        <f t="shared" si="21"/>
        <v>4.3269203200617412E-4</v>
      </c>
    </row>
    <row r="109" spans="1:21">
      <c r="A109" s="138" t="str">
        <f t="shared" si="17"/>
        <v>7114p</v>
      </c>
      <c r="B109" s="462" t="str">
        <f>+VLOOKUP(LEFT($A109,LEN(A109)-1)*1,Master!$D$22:$G$220,4,FALSE)</f>
        <v>Porez na dodatu vrijednost</v>
      </c>
      <c r="C109" s="463"/>
      <c r="D109" s="463"/>
      <c r="E109" s="463"/>
      <c r="F109" s="463"/>
      <c r="G109" s="91">
        <f>+INDEX(DataEx!$1:$1048576,MATCH('2015'!$A109,DataEx!$D:$D,0),MATCH('2015'!G$100,DataEx!$222:$222,0))</f>
        <v>30830393.947525311</v>
      </c>
      <c r="H109" s="91">
        <f>+INDEX(DataEx!$1:$1048576,MATCH('2015'!$A109,DataEx!$D:$D,0),MATCH('2015'!H$100,DataEx!$222:$222,0))</f>
        <v>29918550.540655378</v>
      </c>
      <c r="I109" s="91">
        <f>+INDEX(DataEx!$1:$1048576,MATCH('2015'!$A109,DataEx!$D:$D,0),MATCH('2015'!I$100,DataEx!$222:$222,0))</f>
        <v>35625079.391823784</v>
      </c>
      <c r="J109" s="91">
        <f>+INDEX(DataEx!$1:$1048576,MATCH('2015'!$A109,DataEx!$D:$D,0),MATCH('2015'!J$100,DataEx!$222:$222,0))</f>
        <v>39690661.471009046</v>
      </c>
      <c r="K109" s="91">
        <f>+INDEX(DataEx!$1:$1048576,MATCH('2015'!$A109,DataEx!$D:$D,0),MATCH('2015'!K$100,DataEx!$222:$222,0))</f>
        <v>34500290.720307246</v>
      </c>
      <c r="L109" s="91">
        <f>+INDEX(DataEx!$1:$1048576,MATCH('2015'!$A109,DataEx!$D:$D,0),MATCH('2015'!L$100,DataEx!$222:$222,0))</f>
        <v>39877523.160066463</v>
      </c>
      <c r="M109" s="91">
        <f>+INDEX(DataEx!$1:$1048576,MATCH('2015'!$A109,DataEx!$D:$D,0),MATCH('2015'!M$100,DataEx!$222:$222,0))</f>
        <v>48690601.648068875</v>
      </c>
      <c r="N109" s="91">
        <f>+INDEX(DataEx!$1:$1048576,MATCH('2015'!$A109,DataEx!$D:$D,0),MATCH('2015'!N$100,DataEx!$222:$222,0))</f>
        <v>51015618.452793375</v>
      </c>
      <c r="O109" s="91">
        <f>+INDEX(DataEx!$1:$1048576,MATCH('2015'!$A109,DataEx!$D:$D,0),MATCH('2015'!O$100,DataEx!$222:$222,0))</f>
        <v>48088264.75380183</v>
      </c>
      <c r="P109" s="91">
        <f>+INDEX(DataEx!$1:$1048576,MATCH('2015'!$A109,DataEx!$D:$D,0),MATCH('2015'!P$100,DataEx!$222:$222,0))</f>
        <v>43467846.583736315</v>
      </c>
      <c r="Q109" s="91">
        <f>+INDEX(DataEx!$1:$1048576,MATCH('2015'!$A109,DataEx!$D:$D,0),MATCH('2015'!Q$100,DataEx!$222:$222,0))</f>
        <v>35933948.977140471</v>
      </c>
      <c r="R109" s="91">
        <f>+INDEX(DataEx!$1:$1048576,MATCH('2015'!$A109,DataEx!$D:$D,0),MATCH('2015'!R$100,DataEx!$222:$222,0))</f>
        <v>42606370.74912481</v>
      </c>
      <c r="S109" s="126">
        <f t="shared" si="20"/>
        <v>480245150.3960529</v>
      </c>
      <c r="T109" s="127">
        <f t="shared" si="21"/>
        <v>0.13358696811423404</v>
      </c>
    </row>
    <row r="110" spans="1:21">
      <c r="A110" s="138" t="str">
        <f t="shared" si="17"/>
        <v>7115p</v>
      </c>
      <c r="B110" s="462" t="str">
        <f>+VLOOKUP(LEFT($A110,LEN(A110)-1)*1,Master!$D$22:$G$220,4,FALSE)</f>
        <v>Akcize</v>
      </c>
      <c r="C110" s="463"/>
      <c r="D110" s="463"/>
      <c r="E110" s="463"/>
      <c r="F110" s="463"/>
      <c r="G110" s="91">
        <f>+INDEX(DataEx!$1:$1048576,MATCH('2015'!$A110,DataEx!$D:$D,0),MATCH('2015'!G$100,DataEx!$222:$222,0))</f>
        <v>10746682.682418374</v>
      </c>
      <c r="H110" s="91">
        <f>+INDEX(DataEx!$1:$1048576,MATCH('2015'!$A110,DataEx!$D:$D,0),MATCH('2015'!H$100,DataEx!$222:$222,0))</f>
        <v>8544013.7622055728</v>
      </c>
      <c r="I110" s="91">
        <f>+INDEX(DataEx!$1:$1048576,MATCH('2015'!$A110,DataEx!$D:$D,0),MATCH('2015'!I$100,DataEx!$222:$222,0))</f>
        <v>10140030.796069261</v>
      </c>
      <c r="J110" s="91">
        <f>+INDEX(DataEx!$1:$1048576,MATCH('2015'!$A110,DataEx!$D:$D,0),MATCH('2015'!J$100,DataEx!$222:$222,0))</f>
        <v>11606566.966498964</v>
      </c>
      <c r="K110" s="91">
        <f>+INDEX(DataEx!$1:$1048576,MATCH('2015'!$A110,DataEx!$D:$D,0),MATCH('2015'!K$100,DataEx!$222:$222,0))</f>
        <v>13190871.109895388</v>
      </c>
      <c r="L110" s="91">
        <f>+INDEX(DataEx!$1:$1048576,MATCH('2015'!$A110,DataEx!$D:$D,0),MATCH('2015'!L$100,DataEx!$222:$222,0))</f>
        <v>15159196.537793403</v>
      </c>
      <c r="M110" s="91">
        <f>+INDEX(DataEx!$1:$1048576,MATCH('2015'!$A110,DataEx!$D:$D,0),MATCH('2015'!M$100,DataEx!$222:$222,0))</f>
        <v>16918854.99757503</v>
      </c>
      <c r="N110" s="91">
        <f>+INDEX(DataEx!$1:$1048576,MATCH('2015'!$A110,DataEx!$D:$D,0),MATCH('2015'!N$100,DataEx!$222:$222,0))</f>
        <v>21078349.425046727</v>
      </c>
      <c r="O110" s="91">
        <f>+INDEX(DataEx!$1:$1048576,MATCH('2015'!$A110,DataEx!$D:$D,0),MATCH('2015'!O$100,DataEx!$222:$222,0))</f>
        <v>18202665.814412087</v>
      </c>
      <c r="P110" s="91">
        <f>+INDEX(DataEx!$1:$1048576,MATCH('2015'!$A110,DataEx!$D:$D,0),MATCH('2015'!P$100,DataEx!$222:$222,0))</f>
        <v>14340556.433877697</v>
      </c>
      <c r="Q110" s="91">
        <f>+INDEX(DataEx!$1:$1048576,MATCH('2015'!$A110,DataEx!$D:$D,0),MATCH('2015'!Q$100,DataEx!$222:$222,0))</f>
        <v>13344977.795261111</v>
      </c>
      <c r="R110" s="91">
        <f>+INDEX(DataEx!$1:$1048576,MATCH('2015'!$A110,DataEx!$D:$D,0),MATCH('2015'!R$100,DataEx!$222:$222,0))</f>
        <v>14437025.106566409</v>
      </c>
      <c r="S110" s="126">
        <f t="shared" si="20"/>
        <v>167709791.42762002</v>
      </c>
      <c r="T110" s="127">
        <f t="shared" si="21"/>
        <v>4.6650846013562272E-2</v>
      </c>
    </row>
    <row r="111" spans="1:21">
      <c r="A111" s="138" t="str">
        <f t="shared" si="17"/>
        <v>7116p</v>
      </c>
      <c r="B111" s="462" t="str">
        <f>+VLOOKUP(LEFT($A111,LEN(A111)-1)*1,Master!$D$22:$G$220,4,FALSE)</f>
        <v>Porez na međunarodnu trgovinu i transakcije</v>
      </c>
      <c r="C111" s="463"/>
      <c r="D111" s="463"/>
      <c r="E111" s="463"/>
      <c r="F111" s="463"/>
      <c r="G111" s="91">
        <f>+INDEX(DataEx!$1:$1048576,MATCH('2015'!$A111,DataEx!$D:$D,0),MATCH('2015'!G$100,DataEx!$222:$222,0))</f>
        <v>997113.97705013887</v>
      </c>
      <c r="H111" s="91">
        <f>+INDEX(DataEx!$1:$1048576,MATCH('2015'!$A111,DataEx!$D:$D,0),MATCH('2015'!H$100,DataEx!$222:$222,0))</f>
        <v>1331009.1716165582</v>
      </c>
      <c r="I111" s="91">
        <f>+INDEX(DataEx!$1:$1048576,MATCH('2015'!$A111,DataEx!$D:$D,0),MATCH('2015'!I$100,DataEx!$222:$222,0))</f>
        <v>1733008.7830788183</v>
      </c>
      <c r="J111" s="91">
        <f>+INDEX(DataEx!$1:$1048576,MATCH('2015'!$A111,DataEx!$D:$D,0),MATCH('2015'!J$100,DataEx!$222:$222,0))</f>
        <v>1927566.0054556574</v>
      </c>
      <c r="K111" s="91">
        <f>+INDEX(DataEx!$1:$1048576,MATCH('2015'!$A111,DataEx!$D:$D,0),MATCH('2015'!K$100,DataEx!$222:$222,0))</f>
        <v>1957633.128395471</v>
      </c>
      <c r="L111" s="91">
        <f>+INDEX(DataEx!$1:$1048576,MATCH('2015'!$A111,DataEx!$D:$D,0),MATCH('2015'!L$100,DataEx!$222:$222,0))</f>
        <v>2209426.9121462442</v>
      </c>
      <c r="M111" s="91">
        <f>+INDEX(DataEx!$1:$1048576,MATCH('2015'!$A111,DataEx!$D:$D,0),MATCH('2015'!M$100,DataEx!$222:$222,0))</f>
        <v>2614239.3870693785</v>
      </c>
      <c r="N111" s="91">
        <f>+INDEX(DataEx!$1:$1048576,MATCH('2015'!$A111,DataEx!$D:$D,0),MATCH('2015'!N$100,DataEx!$222:$222,0))</f>
        <v>2369436.9150621137</v>
      </c>
      <c r="O111" s="91">
        <f>+INDEX(DataEx!$1:$1048576,MATCH('2015'!$A111,DataEx!$D:$D,0),MATCH('2015'!O$100,DataEx!$222:$222,0))</f>
        <v>2212771.4239951861</v>
      </c>
      <c r="P111" s="91">
        <f>+INDEX(DataEx!$1:$1048576,MATCH('2015'!$A111,DataEx!$D:$D,0),MATCH('2015'!P$100,DataEx!$222:$222,0))</f>
        <v>2036251.8621765992</v>
      </c>
      <c r="Q111" s="91">
        <f>+INDEX(DataEx!$1:$1048576,MATCH('2015'!$A111,DataEx!$D:$D,0),MATCH('2015'!Q$100,DataEx!$222:$222,0))</f>
        <v>1518566.9065134812</v>
      </c>
      <c r="R111" s="91">
        <f>+INDEX(DataEx!$1:$1048576,MATCH('2015'!$A111,DataEx!$D:$D,0),MATCH('2015'!R$100,DataEx!$222:$222,0))</f>
        <v>1969417.8725266533</v>
      </c>
      <c r="S111" s="126">
        <f t="shared" si="20"/>
        <v>22876442.345086303</v>
      </c>
      <c r="T111" s="127">
        <f t="shared" si="21"/>
        <v>6.3634053807725324E-3</v>
      </c>
    </row>
    <row r="112" spans="1:21">
      <c r="A112" s="138" t="str">
        <f t="shared" si="17"/>
        <v>7118p</v>
      </c>
      <c r="B112" s="462" t="str">
        <f>+VLOOKUP(LEFT($A112,LEN(A112)-1)*1,Master!$D$22:$G$220,4,FALSE)</f>
        <v>Ostali državni porezi</v>
      </c>
      <c r="C112" s="463"/>
      <c r="D112" s="463"/>
      <c r="E112" s="463"/>
      <c r="F112" s="463"/>
      <c r="G112" s="91">
        <f>+INDEX(DataEx!$1:$1048576,MATCH('2015'!$A112,DataEx!$D:$D,0),MATCH('2015'!G$100,DataEx!$222:$222,0))</f>
        <v>251804.37567454769</v>
      </c>
      <c r="H112" s="91">
        <f>+INDEX(DataEx!$1:$1048576,MATCH('2015'!$A112,DataEx!$D:$D,0),MATCH('2015'!H$100,DataEx!$222:$222,0))</f>
        <v>310149.4855589362</v>
      </c>
      <c r="I112" s="91">
        <f>+INDEX(DataEx!$1:$1048576,MATCH('2015'!$A112,DataEx!$D:$D,0),MATCH('2015'!I$100,DataEx!$222:$222,0))</f>
        <v>424865.45226132218</v>
      </c>
      <c r="J112" s="91">
        <f>+INDEX(DataEx!$1:$1048576,MATCH('2015'!$A112,DataEx!$D:$D,0),MATCH('2015'!J$100,DataEx!$222:$222,0))</f>
        <v>488382.49238437577</v>
      </c>
      <c r="K112" s="91">
        <f>+INDEX(DataEx!$1:$1048576,MATCH('2015'!$A112,DataEx!$D:$D,0),MATCH('2015'!K$100,DataEx!$222:$222,0))</f>
        <v>512432.55897189945</v>
      </c>
      <c r="L112" s="91">
        <f>+INDEX(DataEx!$1:$1048576,MATCH('2015'!$A112,DataEx!$D:$D,0),MATCH('2015'!L$100,DataEx!$222:$222,0))</f>
        <v>558687.11031930195</v>
      </c>
      <c r="M112" s="91">
        <f>+INDEX(DataEx!$1:$1048576,MATCH('2015'!$A112,DataEx!$D:$D,0),MATCH('2015'!M$100,DataEx!$222:$222,0))</f>
        <v>582898.8333021343</v>
      </c>
      <c r="N112" s="91">
        <f>+INDEX(DataEx!$1:$1048576,MATCH('2015'!$A112,DataEx!$D:$D,0),MATCH('2015'!N$100,DataEx!$222:$222,0))</f>
        <v>576646.61383665679</v>
      </c>
      <c r="O112" s="91">
        <f>+INDEX(DataEx!$1:$1048576,MATCH('2015'!$A112,DataEx!$D:$D,0),MATCH('2015'!O$100,DataEx!$222:$222,0))</f>
        <v>569580.06276767002</v>
      </c>
      <c r="P112" s="91">
        <f>+INDEX(DataEx!$1:$1048576,MATCH('2015'!$A112,DataEx!$D:$D,0),MATCH('2015'!P$100,DataEx!$222:$222,0))</f>
        <v>504830.91764073976</v>
      </c>
      <c r="Q112" s="91">
        <f>+INDEX(DataEx!$1:$1048576,MATCH('2015'!$A112,DataEx!$D:$D,0),MATCH('2015'!Q$100,DataEx!$222:$222,0))</f>
        <v>449327.05769997759</v>
      </c>
      <c r="R112" s="91">
        <f>+INDEX(DataEx!$1:$1048576,MATCH('2015'!$A112,DataEx!$D:$D,0),MATCH('2015'!R$100,DataEx!$222:$222,0))</f>
        <v>490901.31962345698</v>
      </c>
      <c r="S112" s="126">
        <f t="shared" si="20"/>
        <v>5720506.2800410194</v>
      </c>
      <c r="T112" s="127">
        <f t="shared" si="21"/>
        <v>1.5912395771178537E-3</v>
      </c>
    </row>
    <row r="113" spans="1:20">
      <c r="A113" s="138" t="str">
        <f t="shared" si="17"/>
        <v>712p</v>
      </c>
      <c r="B113" s="479" t="str">
        <f>+VLOOKUP(LEFT($A113,LEN(A113)-1)*1,Master!$D$22:$G$220,4,FALSE)</f>
        <v>Doprinosi</v>
      </c>
      <c r="C113" s="480"/>
      <c r="D113" s="480"/>
      <c r="E113" s="480"/>
      <c r="F113" s="480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0.11613134151074711</v>
      </c>
    </row>
    <row r="114" spans="1:20">
      <c r="A114" s="138" t="str">
        <f t="shared" si="17"/>
        <v>7121p</v>
      </c>
      <c r="B114" s="462" t="str">
        <f>+VLOOKUP(LEFT($A114,LEN(A114)-1)*1,Master!$D$22:$G$220,4,FALSE)</f>
        <v>Doprinosi za penzijsko i invalidsko osiguranje</v>
      </c>
      <c r="C114" s="463"/>
      <c r="D114" s="463"/>
      <c r="E114" s="463"/>
      <c r="F114" s="463"/>
      <c r="G114" s="91">
        <f>+INDEX(DataEx!$1:$1048576,MATCH('2015'!$A114,DataEx!$D:$D,0),MATCH('2015'!G$100,DataEx!$222:$222,0))</f>
        <v>10835215.375433445</v>
      </c>
      <c r="H114" s="91">
        <f>+INDEX(DataEx!$1:$1048576,MATCH('2015'!$A114,DataEx!$D:$D,0),MATCH('2015'!H$100,DataEx!$222:$222,0))</f>
        <v>17287568.311596237</v>
      </c>
      <c r="I114" s="91">
        <f>+INDEX(DataEx!$1:$1048576,MATCH('2015'!$A114,DataEx!$D:$D,0),MATCH('2015'!I$100,DataEx!$222:$222,0))</f>
        <v>16133814.702883076</v>
      </c>
      <c r="J114" s="91">
        <f>+INDEX(DataEx!$1:$1048576,MATCH('2015'!$A114,DataEx!$D:$D,0),MATCH('2015'!J$100,DataEx!$222:$222,0))</f>
        <v>17634570.078624245</v>
      </c>
      <c r="K114" s="91">
        <f>+INDEX(DataEx!$1:$1048576,MATCH('2015'!$A114,DataEx!$D:$D,0),MATCH('2015'!K$100,DataEx!$222:$222,0))</f>
        <v>20199574.10818097</v>
      </c>
      <c r="L114" s="91">
        <f>+INDEX(DataEx!$1:$1048576,MATCH('2015'!$A114,DataEx!$D:$D,0),MATCH('2015'!L$100,DataEx!$222:$222,0))</f>
        <v>20913507.395355023</v>
      </c>
      <c r="M114" s="91">
        <f>+INDEX(DataEx!$1:$1048576,MATCH('2015'!$A114,DataEx!$D:$D,0),MATCH('2015'!M$100,DataEx!$222:$222,0))</f>
        <v>20397161.323049661</v>
      </c>
      <c r="N114" s="91">
        <f>+INDEX(DataEx!$1:$1048576,MATCH('2015'!$A114,DataEx!$D:$D,0),MATCH('2015'!N$100,DataEx!$222:$222,0))</f>
        <v>20719279.922398537</v>
      </c>
      <c r="O114" s="91">
        <f>+INDEX(DataEx!$1:$1048576,MATCH('2015'!$A114,DataEx!$D:$D,0),MATCH('2015'!O$100,DataEx!$222:$222,0))</f>
        <v>20675448.42527096</v>
      </c>
      <c r="P114" s="91">
        <f>+INDEX(DataEx!$1:$1048576,MATCH('2015'!$A114,DataEx!$D:$D,0),MATCH('2015'!P$100,DataEx!$222:$222,0))</f>
        <v>22333485.779485509</v>
      </c>
      <c r="Q114" s="91">
        <f>+INDEX(DataEx!$1:$1048576,MATCH('2015'!$A114,DataEx!$D:$D,0),MATCH('2015'!Q$100,DataEx!$222:$222,0))</f>
        <v>19074610.951472942</v>
      </c>
      <c r="R114" s="91">
        <f>+INDEX(DataEx!$1:$1048576,MATCH('2015'!$A114,DataEx!$D:$D,0),MATCH('2015'!R$100,DataEx!$222:$222,0))</f>
        <v>40201162.67603521</v>
      </c>
      <c r="S114" s="126">
        <f t="shared" si="20"/>
        <v>246405399.04978585</v>
      </c>
      <c r="T114" s="127">
        <f t="shared" si="21"/>
        <v>6.8541140204941037E-2</v>
      </c>
    </row>
    <row r="115" spans="1:20">
      <c r="A115" s="138" t="str">
        <f t="shared" si="17"/>
        <v>7122p</v>
      </c>
      <c r="B115" s="462" t="str">
        <f>+VLOOKUP(LEFT($A115,LEN(A115)-1)*1,Master!$D$22:$G$220,4,FALSE)</f>
        <v>Doprinosi za zdravstveno osiguranje</v>
      </c>
      <c r="C115" s="463"/>
      <c r="D115" s="463"/>
      <c r="E115" s="463"/>
      <c r="F115" s="463"/>
      <c r="G115" s="91">
        <f>+INDEX(DataEx!$1:$1048576,MATCH('2015'!$A115,DataEx!$D:$D,0),MATCH('2015'!G$100,DataEx!$222:$222,0))</f>
        <v>5947210.158482017</v>
      </c>
      <c r="H115" s="91">
        <f>+INDEX(DataEx!$1:$1048576,MATCH('2015'!$A115,DataEx!$D:$D,0),MATCH('2015'!H$100,DataEx!$222:$222,0))</f>
        <v>8737953.0601297878</v>
      </c>
      <c r="I115" s="91">
        <f>+INDEX(DataEx!$1:$1048576,MATCH('2015'!$A115,DataEx!$D:$D,0),MATCH('2015'!I$100,DataEx!$222:$222,0))</f>
        <v>10128217.755015116</v>
      </c>
      <c r="J115" s="91">
        <f>+INDEX(DataEx!$1:$1048576,MATCH('2015'!$A115,DataEx!$D:$D,0),MATCH('2015'!J$100,DataEx!$222:$222,0))</f>
        <v>10506185.898595979</v>
      </c>
      <c r="K115" s="91">
        <f>+INDEX(DataEx!$1:$1048576,MATCH('2015'!$A115,DataEx!$D:$D,0),MATCH('2015'!K$100,DataEx!$222:$222,0))</f>
        <v>12414423.348594034</v>
      </c>
      <c r="L115" s="91">
        <f>+INDEX(DataEx!$1:$1048576,MATCH('2015'!$A115,DataEx!$D:$D,0),MATCH('2015'!L$100,DataEx!$222:$222,0))</f>
        <v>12300409.906155966</v>
      </c>
      <c r="M115" s="91">
        <f>+INDEX(DataEx!$1:$1048576,MATCH('2015'!$A115,DataEx!$D:$D,0),MATCH('2015'!M$100,DataEx!$222:$222,0))</f>
        <v>11649338.921377769</v>
      </c>
      <c r="N115" s="91">
        <f>+INDEX(DataEx!$1:$1048576,MATCH('2015'!$A115,DataEx!$D:$D,0),MATCH('2015'!N$100,DataEx!$222:$222,0))</f>
        <v>12715928.59880604</v>
      </c>
      <c r="O115" s="91">
        <f>+INDEX(DataEx!$1:$1048576,MATCH('2015'!$A115,DataEx!$D:$D,0),MATCH('2015'!O$100,DataEx!$222:$222,0))</f>
        <v>11722748.188238984</v>
      </c>
      <c r="P115" s="91">
        <f>+INDEX(DataEx!$1:$1048576,MATCH('2015'!$A115,DataEx!$D:$D,0),MATCH('2015'!P$100,DataEx!$222:$222,0))</f>
        <v>13649666.976806173</v>
      </c>
      <c r="Q115" s="91">
        <f>+INDEX(DataEx!$1:$1048576,MATCH('2015'!$A115,DataEx!$D:$D,0),MATCH('2015'!Q$100,DataEx!$222:$222,0))</f>
        <v>11784621.868662277</v>
      </c>
      <c r="R115" s="91">
        <f>+INDEX(DataEx!$1:$1048576,MATCH('2015'!$A115,DataEx!$D:$D,0),MATCH('2015'!R$100,DataEx!$222:$222,0))</f>
        <v>23899152.764590971</v>
      </c>
      <c r="S115" s="126">
        <f t="shared" si="20"/>
        <v>145455857.4454551</v>
      </c>
      <c r="T115" s="127">
        <f t="shared" si="21"/>
        <v>4.0460600121771231E-2</v>
      </c>
    </row>
    <row r="116" spans="1:20">
      <c r="A116" s="138" t="str">
        <f t="shared" si="17"/>
        <v>7123p</v>
      </c>
      <c r="B116" s="462" t="str">
        <f>+VLOOKUP(LEFT($A116,LEN(A116)-1)*1,Master!$D$22:$G$220,4,FALSE)</f>
        <v>Doprinosi za osiguranje od nezaposlenosti</v>
      </c>
      <c r="C116" s="463"/>
      <c r="D116" s="463"/>
      <c r="E116" s="463"/>
      <c r="F116" s="463"/>
      <c r="G116" s="91">
        <f>+INDEX(DataEx!$1:$1048576,MATCH('2015'!$A116,DataEx!$D:$D,0),MATCH('2015'!G$100,DataEx!$222:$222,0))</f>
        <v>405204.02216089884</v>
      </c>
      <c r="H116" s="91">
        <f>+INDEX(DataEx!$1:$1048576,MATCH('2015'!$A116,DataEx!$D:$D,0),MATCH('2015'!H$100,DataEx!$222:$222,0))</f>
        <v>738084.5106705362</v>
      </c>
      <c r="I116" s="91">
        <f>+INDEX(DataEx!$1:$1048576,MATCH('2015'!$A116,DataEx!$D:$D,0),MATCH('2015'!I$100,DataEx!$222:$222,0))</f>
        <v>913696.79908484616</v>
      </c>
      <c r="J116" s="91">
        <f>+INDEX(DataEx!$1:$1048576,MATCH('2015'!$A116,DataEx!$D:$D,0),MATCH('2015'!J$100,DataEx!$222:$222,0))</f>
        <v>970828.38583662093</v>
      </c>
      <c r="K116" s="91">
        <f>+INDEX(DataEx!$1:$1048576,MATCH('2015'!$A116,DataEx!$D:$D,0),MATCH('2015'!K$100,DataEx!$222:$222,0))</f>
        <v>1071963.8068133136</v>
      </c>
      <c r="L116" s="91">
        <f>+INDEX(DataEx!$1:$1048576,MATCH('2015'!$A116,DataEx!$D:$D,0),MATCH('2015'!L$100,DataEx!$222:$222,0))</f>
        <v>1078875.1432318969</v>
      </c>
      <c r="M116" s="91">
        <f>+INDEX(DataEx!$1:$1048576,MATCH('2015'!$A116,DataEx!$D:$D,0),MATCH('2015'!M$100,DataEx!$222:$222,0))</f>
        <v>1021891.7539787972</v>
      </c>
      <c r="N116" s="91">
        <f>+INDEX(DataEx!$1:$1048576,MATCH('2015'!$A116,DataEx!$D:$D,0),MATCH('2015'!N$100,DataEx!$222:$222,0))</f>
        <v>1115094.651382722</v>
      </c>
      <c r="O116" s="91">
        <f>+INDEX(DataEx!$1:$1048576,MATCH('2015'!$A116,DataEx!$D:$D,0),MATCH('2015'!O$100,DataEx!$222:$222,0))</f>
        <v>1045619.4056045644</v>
      </c>
      <c r="P116" s="91">
        <f>+INDEX(DataEx!$1:$1048576,MATCH('2015'!$A116,DataEx!$D:$D,0),MATCH('2015'!P$100,DataEx!$222:$222,0))</f>
        <v>1200015.1472054955</v>
      </c>
      <c r="Q116" s="91">
        <f>+INDEX(DataEx!$1:$1048576,MATCH('2015'!$A116,DataEx!$D:$D,0),MATCH('2015'!Q$100,DataEx!$222:$222,0))</f>
        <v>1040193.9108966757</v>
      </c>
      <c r="R116" s="91">
        <f>+INDEX(DataEx!$1:$1048576,MATCH('2015'!$A116,DataEx!$D:$D,0),MATCH('2015'!R$100,DataEx!$222:$222,0))</f>
        <v>2120234.2020172165</v>
      </c>
      <c r="S116" s="126">
        <f t="shared" si="20"/>
        <v>12721701.738883585</v>
      </c>
      <c r="T116" s="127">
        <f t="shared" si="21"/>
        <v>3.538720928570578E-3</v>
      </c>
    </row>
    <row r="117" spans="1:20">
      <c r="A117" s="138" t="str">
        <f t="shared" si="17"/>
        <v>7124p</v>
      </c>
      <c r="B117" s="462" t="str">
        <f>+VLOOKUP(LEFT($A117,LEN(A117)-1)*1,Master!$D$22:$G$220,4,FALSE)</f>
        <v>Ostali doprinosi</v>
      </c>
      <c r="C117" s="463"/>
      <c r="D117" s="463"/>
      <c r="E117" s="463"/>
      <c r="F117" s="463"/>
      <c r="G117" s="91">
        <f>+INDEX(DataEx!$1:$1048576,MATCH('2015'!$A117,DataEx!$D:$D,0),MATCH('2015'!G$100,DataEx!$222:$222,0))</f>
        <v>265564.87727538327</v>
      </c>
      <c r="H117" s="91">
        <f>+INDEX(DataEx!$1:$1048576,MATCH('2015'!$A117,DataEx!$D:$D,0),MATCH('2015'!H$100,DataEx!$222:$222,0))</f>
        <v>626537.09803975385</v>
      </c>
      <c r="I117" s="91">
        <f>+INDEX(DataEx!$1:$1048576,MATCH('2015'!$A117,DataEx!$D:$D,0),MATCH('2015'!I$100,DataEx!$222:$222,0))</f>
        <v>906582.94015782466</v>
      </c>
      <c r="J117" s="91">
        <f>+INDEX(DataEx!$1:$1048576,MATCH('2015'!$A117,DataEx!$D:$D,0),MATCH('2015'!J$100,DataEx!$222:$222,0))</f>
        <v>1013376.386066664</v>
      </c>
      <c r="K117" s="91">
        <f>+INDEX(DataEx!$1:$1048576,MATCH('2015'!$A117,DataEx!$D:$D,0),MATCH('2015'!K$100,DataEx!$222:$222,0))</f>
        <v>997097.9259462388</v>
      </c>
      <c r="L117" s="91">
        <f>+INDEX(DataEx!$1:$1048576,MATCH('2015'!$A117,DataEx!$D:$D,0),MATCH('2015'!L$100,DataEx!$222:$222,0))</f>
        <v>1227335.1337159497</v>
      </c>
      <c r="M117" s="91">
        <f>+INDEX(DataEx!$1:$1048576,MATCH('2015'!$A117,DataEx!$D:$D,0),MATCH('2015'!M$100,DataEx!$222:$222,0))</f>
        <v>1146217.0405176056</v>
      </c>
      <c r="N117" s="91">
        <f>+INDEX(DataEx!$1:$1048576,MATCH('2015'!$A117,DataEx!$D:$D,0),MATCH('2015'!N$100,DataEx!$222:$222,0))</f>
        <v>1149429.7437170967</v>
      </c>
      <c r="O117" s="91">
        <f>+INDEX(DataEx!$1:$1048576,MATCH('2015'!$A117,DataEx!$D:$D,0),MATCH('2015'!O$100,DataEx!$222:$222,0))</f>
        <v>1033757.8705604452</v>
      </c>
      <c r="P117" s="91">
        <f>+INDEX(DataEx!$1:$1048576,MATCH('2015'!$A117,DataEx!$D:$D,0),MATCH('2015'!P$100,DataEx!$222:$222,0))</f>
        <v>1334588.3030299437</v>
      </c>
      <c r="Q117" s="91">
        <f>+INDEX(DataEx!$1:$1048576,MATCH('2015'!$A117,DataEx!$D:$D,0),MATCH('2015'!Q$100,DataEx!$222:$222,0))</f>
        <v>1039196.5810409879</v>
      </c>
      <c r="R117" s="91">
        <f>+INDEX(DataEx!$1:$1048576,MATCH('2015'!$A117,DataEx!$D:$D,0),MATCH('2015'!R$100,DataEx!$222:$222,0))</f>
        <v>2169530.6190084284</v>
      </c>
      <c r="S117" s="126">
        <f t="shared" si="20"/>
        <v>12909214.519076321</v>
      </c>
      <c r="T117" s="127">
        <f t="shared" si="21"/>
        <v>3.5908802554642707E-3</v>
      </c>
    </row>
    <row r="118" spans="1:20">
      <c r="A118" s="138" t="str">
        <f t="shared" si="17"/>
        <v>713p</v>
      </c>
      <c r="B118" s="471" t="str">
        <f>+VLOOKUP(LEFT($A118,LEN(A118)-1)*1,Master!$D$22:$G$220,4,FALSE)</f>
        <v>Takse</v>
      </c>
      <c r="C118" s="472"/>
      <c r="D118" s="472"/>
      <c r="E118" s="472"/>
      <c r="F118" s="472"/>
      <c r="G118" s="85">
        <f>+INDEX(DataEx!$1:$1048576,MATCH('2015'!$A118,DataEx!$D:$D,0),MATCH('2015'!G$100,DataEx!$222:$222,0))</f>
        <v>1017432.8805905436</v>
      </c>
      <c r="H118" s="85">
        <f>+INDEX(DataEx!$1:$1048576,MATCH('2015'!$A118,DataEx!$D:$D,0),MATCH('2015'!H$100,DataEx!$222:$222,0))</f>
        <v>2806441.7507150937</v>
      </c>
      <c r="I118" s="85">
        <f>+INDEX(DataEx!$1:$1048576,MATCH('2015'!$A118,DataEx!$D:$D,0),MATCH('2015'!I$100,DataEx!$222:$222,0))</f>
        <v>1117006.3290833589</v>
      </c>
      <c r="J118" s="85">
        <f>+INDEX(DataEx!$1:$1048576,MATCH('2015'!$A118,DataEx!$D:$D,0),MATCH('2015'!J$100,DataEx!$222:$222,0))</f>
        <v>1264717.5392387407</v>
      </c>
      <c r="K118" s="85">
        <f>+INDEX(DataEx!$1:$1048576,MATCH('2015'!$A118,DataEx!$D:$D,0),MATCH('2015'!K$100,DataEx!$222:$222,0))</f>
        <v>1093045.5428240406</v>
      </c>
      <c r="L118" s="85">
        <f>+INDEX(DataEx!$1:$1048576,MATCH('2015'!$A118,DataEx!$D:$D,0),MATCH('2015'!L$100,DataEx!$222:$222,0))</f>
        <v>1395344.9576274238</v>
      </c>
      <c r="M118" s="85">
        <f>+INDEX(DataEx!$1:$1048576,MATCH('2015'!$A118,DataEx!$D:$D,0),MATCH('2015'!M$100,DataEx!$222:$222,0))</f>
        <v>1446144.3329938813</v>
      </c>
      <c r="N118" s="85">
        <f>+INDEX(DataEx!$1:$1048576,MATCH('2015'!$A118,DataEx!$D:$D,0),MATCH('2015'!N$100,DataEx!$222:$222,0))</f>
        <v>1356791.631586303</v>
      </c>
      <c r="O118" s="85">
        <f>+INDEX(DataEx!$1:$1048576,MATCH('2015'!$A118,DataEx!$D:$D,0),MATCH('2015'!O$100,DataEx!$222:$222,0))</f>
        <v>1266226.6725826806</v>
      </c>
      <c r="P118" s="85">
        <f>+INDEX(DataEx!$1:$1048576,MATCH('2015'!$A118,DataEx!$D:$D,0),MATCH('2015'!P$100,DataEx!$222:$222,0))</f>
        <v>1318880.8810031279</v>
      </c>
      <c r="Q118" s="85">
        <f>+INDEX(DataEx!$1:$1048576,MATCH('2015'!$A118,DataEx!$D:$D,0),MATCH('2015'!Q$100,DataEx!$222:$222,0))</f>
        <v>1346463.6496868518</v>
      </c>
      <c r="R118" s="86">
        <f>+INDEX(DataEx!$1:$1048576,MATCH('2015'!$A118,DataEx!$D:$D,0),MATCH('2015'!R$100,DataEx!$222:$222,0))</f>
        <v>1474390.4967195832</v>
      </c>
      <c r="S118" s="128">
        <f t="shared" si="20"/>
        <v>16902886.664651629</v>
      </c>
      <c r="T118" s="129">
        <f t="shared" si="21"/>
        <v>4.701776540683808E-3</v>
      </c>
    </row>
    <row r="119" spans="1:20">
      <c r="A119" s="138" t="str">
        <f t="shared" si="17"/>
        <v>714p</v>
      </c>
      <c r="B119" s="471" t="str">
        <f>+VLOOKUP(LEFT($A119,LEN(A119)-1)*1,Master!$D$22:$G$220,4,FALSE)</f>
        <v>Naknade</v>
      </c>
      <c r="C119" s="472"/>
      <c r="D119" s="472"/>
      <c r="E119" s="472"/>
      <c r="F119" s="472"/>
      <c r="G119" s="85">
        <f>+INDEX(DataEx!$1:$1048576,MATCH('2015'!$A119,DataEx!$D:$D,0),MATCH('2015'!G$100,DataEx!$222:$222,0))</f>
        <v>1138266.9804152639</v>
      </c>
      <c r="H119" s="85">
        <f>+INDEX(DataEx!$1:$1048576,MATCH('2015'!$A119,DataEx!$D:$D,0),MATCH('2015'!H$100,DataEx!$222:$222,0))</f>
        <v>756483.76634673518</v>
      </c>
      <c r="I119" s="85">
        <f>+INDEX(DataEx!$1:$1048576,MATCH('2015'!$A119,DataEx!$D:$D,0),MATCH('2015'!I$100,DataEx!$222:$222,0))</f>
        <v>784896.45053551998</v>
      </c>
      <c r="J119" s="85">
        <f>+INDEX(DataEx!$1:$1048576,MATCH('2015'!$A119,DataEx!$D:$D,0),MATCH('2015'!J$100,DataEx!$222:$222,0))</f>
        <v>716357.12404800032</v>
      </c>
      <c r="K119" s="85">
        <f>+INDEX(DataEx!$1:$1048576,MATCH('2015'!$A119,DataEx!$D:$D,0),MATCH('2015'!K$100,DataEx!$222:$222,0))</f>
        <v>1133208.5669148029</v>
      </c>
      <c r="L119" s="85">
        <f>+INDEX(DataEx!$1:$1048576,MATCH('2015'!$A119,DataEx!$D:$D,0),MATCH('2015'!L$100,DataEx!$222:$222,0))</f>
        <v>1267102.9957289747</v>
      </c>
      <c r="M119" s="85">
        <f>+INDEX(DataEx!$1:$1048576,MATCH('2015'!$A119,DataEx!$D:$D,0),MATCH('2015'!M$100,DataEx!$222:$222,0))</f>
        <v>1342917.6146265836</v>
      </c>
      <c r="N119" s="85">
        <f>+INDEX(DataEx!$1:$1048576,MATCH('2015'!$A119,DataEx!$D:$D,0),MATCH('2015'!N$100,DataEx!$222:$222,0))</f>
        <v>1226756.3727123113</v>
      </c>
      <c r="O119" s="85">
        <f>+INDEX(DataEx!$1:$1048576,MATCH('2015'!$A119,DataEx!$D:$D,0),MATCH('2015'!O$100,DataEx!$222:$222,0))</f>
        <v>1268468.2949369599</v>
      </c>
      <c r="P119" s="85">
        <f>+INDEX(DataEx!$1:$1048576,MATCH('2015'!$A119,DataEx!$D:$D,0),MATCH('2015'!P$100,DataEx!$222:$222,0))</f>
        <v>1378353.6704010672</v>
      </c>
      <c r="Q119" s="85">
        <f>+INDEX(DataEx!$1:$1048576,MATCH('2015'!$A119,DataEx!$D:$D,0),MATCH('2015'!Q$100,DataEx!$222:$222,0))</f>
        <v>1123435.7637199732</v>
      </c>
      <c r="R119" s="86">
        <f>+INDEX(DataEx!$1:$1048576,MATCH('2015'!$A119,DataEx!$D:$D,0),MATCH('2015'!R$100,DataEx!$222:$222,0))</f>
        <v>1342481.0432510113</v>
      </c>
      <c r="S119" s="128">
        <f t="shared" si="20"/>
        <v>13478728.643637203</v>
      </c>
      <c r="T119" s="129">
        <f t="shared" si="21"/>
        <v>3.7492986489359764E-3</v>
      </c>
    </row>
    <row r="120" spans="1:20">
      <c r="A120" s="138" t="str">
        <f t="shared" si="17"/>
        <v>715p</v>
      </c>
      <c r="B120" s="471" t="str">
        <f>+VLOOKUP(LEFT($A120,LEN(A120)-1)*1,Master!$D$22:$G$220,4,FALSE)</f>
        <v>Ostali prihodi</v>
      </c>
      <c r="C120" s="472"/>
      <c r="D120" s="472"/>
      <c r="E120" s="472"/>
      <c r="F120" s="472"/>
      <c r="G120" s="85">
        <f>+INDEX(DataEx!$1:$1048576,MATCH('2015'!$A120,DataEx!$D:$D,0),MATCH('2015'!G$100,DataEx!$222:$222,0))</f>
        <v>2409154.3623507507</v>
      </c>
      <c r="H120" s="85">
        <f>+INDEX(DataEx!$1:$1048576,MATCH('2015'!$A120,DataEx!$D:$D,0),MATCH('2015'!H$100,DataEx!$222:$222,0))</f>
        <v>1483280.3928009064</v>
      </c>
      <c r="I120" s="85">
        <f>+INDEX(DataEx!$1:$1048576,MATCH('2015'!$A120,DataEx!$D:$D,0),MATCH('2015'!I$100,DataEx!$222:$222,0))</f>
        <v>2006908.1745379991</v>
      </c>
      <c r="J120" s="85">
        <f>+INDEX(DataEx!$1:$1048576,MATCH('2015'!$A120,DataEx!$D:$D,0),MATCH('2015'!J$100,DataEx!$222:$222,0))</f>
        <v>3182289.9559581177</v>
      </c>
      <c r="K120" s="85">
        <f>+INDEX(DataEx!$1:$1048576,MATCH('2015'!$A120,DataEx!$D:$D,0),MATCH('2015'!K$100,DataEx!$222:$222,0))</f>
        <v>4231375.2243007179</v>
      </c>
      <c r="L120" s="85">
        <f>+INDEX(DataEx!$1:$1048576,MATCH('2015'!$A120,DataEx!$D:$D,0),MATCH('2015'!L$100,DataEx!$222:$222,0))</f>
        <v>3386393.9761406584</v>
      </c>
      <c r="M120" s="85">
        <f>+INDEX(DataEx!$1:$1048576,MATCH('2015'!$A120,DataEx!$D:$D,0),MATCH('2015'!M$100,DataEx!$222:$222,0))</f>
        <v>3090446.9975072816</v>
      </c>
      <c r="N120" s="85">
        <f>+INDEX(DataEx!$1:$1048576,MATCH('2015'!$A120,DataEx!$D:$D,0),MATCH('2015'!N$100,DataEx!$222:$222,0))</f>
        <v>3087498.4129390134</v>
      </c>
      <c r="O120" s="85">
        <f>+INDEX(DataEx!$1:$1048576,MATCH('2015'!$A120,DataEx!$D:$D,0),MATCH('2015'!O$100,DataEx!$222:$222,0))</f>
        <v>2917378.1773197968</v>
      </c>
      <c r="P120" s="85">
        <f>+INDEX(DataEx!$1:$1048576,MATCH('2015'!$A120,DataEx!$D:$D,0),MATCH('2015'!P$100,DataEx!$222:$222,0))</f>
        <v>2584038.1357656354</v>
      </c>
      <c r="Q120" s="85">
        <f>+INDEX(DataEx!$1:$1048576,MATCH('2015'!$A120,DataEx!$D:$D,0),MATCH('2015'!Q$100,DataEx!$222:$222,0))</f>
        <v>3191275.8352530822</v>
      </c>
      <c r="R120" s="86">
        <f>+INDEX(DataEx!$1:$1048576,MATCH('2015'!$A120,DataEx!$D:$D,0),MATCH('2015'!R$100,DataEx!$222:$222,0))</f>
        <v>5396946.6881590188</v>
      </c>
      <c r="S120" s="128">
        <f t="shared" si="20"/>
        <v>36966986.333032973</v>
      </c>
      <c r="T120" s="129">
        <f t="shared" si="21"/>
        <v>1.0282889104611745E-2</v>
      </c>
    </row>
    <row r="121" spans="1:20">
      <c r="A121" s="138" t="str">
        <f t="shared" si="17"/>
        <v>73p</v>
      </c>
      <c r="B121" s="471" t="str">
        <f>+VLOOKUP(LEFT($A121,LEN(A121)-1)*1,Master!$D$22:$G$220,4,FALSE)</f>
        <v>Primici od otplate kredita i sredstva prenesena iz prethodne godine</v>
      </c>
      <c r="C121" s="472"/>
      <c r="D121" s="472"/>
      <c r="E121" s="472"/>
      <c r="F121" s="472"/>
      <c r="G121" s="85">
        <f>+INDEX(DataEx!$1:$1048576,MATCH('2015'!$A121,DataEx!$D:$D,0),MATCH('2015'!G$100,DataEx!$222:$222,0))</f>
        <v>102742.57243539664</v>
      </c>
      <c r="H121" s="85">
        <f>+INDEX(DataEx!$1:$1048576,MATCH('2015'!$A121,DataEx!$D:$D,0),MATCH('2015'!H$100,DataEx!$222:$222,0))</f>
        <v>80570.77591245556</v>
      </c>
      <c r="I121" s="85">
        <f>+INDEX(DataEx!$1:$1048576,MATCH('2015'!$A121,DataEx!$D:$D,0),MATCH('2015'!I$100,DataEx!$222:$222,0))</f>
        <v>207943.58242626418</v>
      </c>
      <c r="J121" s="85">
        <f>+INDEX(DataEx!$1:$1048576,MATCH('2015'!$A121,DataEx!$D:$D,0),MATCH('2015'!J$100,DataEx!$222:$222,0))</f>
        <v>255508.97776091041</v>
      </c>
      <c r="K121" s="85">
        <f>+INDEX(DataEx!$1:$1048576,MATCH('2015'!$A121,DataEx!$D:$D,0),MATCH('2015'!K$100,DataEx!$222:$222,0))</f>
        <v>94657.993290660001</v>
      </c>
      <c r="L121" s="85">
        <f>+INDEX(DataEx!$1:$1048576,MATCH('2015'!$A121,DataEx!$D:$D,0),MATCH('2015'!L$100,DataEx!$222:$222,0))</f>
        <v>451041.3115294326</v>
      </c>
      <c r="M121" s="85">
        <f>+INDEX(DataEx!$1:$1048576,MATCH('2015'!$A121,DataEx!$D:$D,0),MATCH('2015'!M$100,DataEx!$222:$222,0))</f>
        <v>850260.27680842578</v>
      </c>
      <c r="N121" s="85">
        <f>+INDEX(DataEx!$1:$1048576,MATCH('2015'!$A121,DataEx!$D:$D,0),MATCH('2015'!N$100,DataEx!$222:$222,0))</f>
        <v>271751.70792733377</v>
      </c>
      <c r="O121" s="85">
        <f>+INDEX(DataEx!$1:$1048576,MATCH('2015'!$A121,DataEx!$D:$D,0),MATCH('2015'!O$100,DataEx!$222:$222,0))</f>
        <v>299578.18186702713</v>
      </c>
      <c r="P121" s="85">
        <f>+INDEX(DataEx!$1:$1048576,MATCH('2015'!$A121,DataEx!$D:$D,0),MATCH('2015'!P$100,DataEx!$222:$222,0))</f>
        <v>296967.92792094528</v>
      </c>
      <c r="Q121" s="85">
        <f>+INDEX(DataEx!$1:$1048576,MATCH('2015'!$A121,DataEx!$D:$D,0),MATCH('2015'!Q$100,DataEx!$222:$222,0))</f>
        <v>830659.77314096305</v>
      </c>
      <c r="R121" s="86">
        <f>+INDEX(DataEx!$1:$1048576,MATCH('2015'!$A121,DataEx!$D:$D,0),MATCH('2015'!R$100,DataEx!$222:$222,0))</f>
        <v>1332064.798278471</v>
      </c>
      <c r="S121" s="128">
        <f t="shared" si="20"/>
        <v>5073747.8792982856</v>
      </c>
      <c r="T121" s="129">
        <f t="shared" si="21"/>
        <v>1.4113345977830687E-3</v>
      </c>
    </row>
    <row r="122" spans="1:20" ht="13.5" thickBot="1">
      <c r="A122" s="138" t="str">
        <f t="shared" si="17"/>
        <v>74p</v>
      </c>
      <c r="B122" s="473" t="str">
        <f>+VLOOKUP(LEFT($A122,LEN(A122)-1)*1,Master!$D$22:$G$220,4,FALSE)</f>
        <v>Donacije i transferi</v>
      </c>
      <c r="C122" s="474"/>
      <c r="D122" s="474"/>
      <c r="E122" s="474"/>
      <c r="F122" s="474"/>
      <c r="G122" s="85">
        <f>+INDEX(DataEx!$1:$1048576,MATCH('2015'!$A122,DataEx!$D:$D,0),MATCH('2015'!G$100,DataEx!$222:$222,0))</f>
        <v>151870.61020172067</v>
      </c>
      <c r="H122" s="85">
        <f>+INDEX(DataEx!$1:$1048576,MATCH('2015'!$A122,DataEx!$D:$D,0),MATCH('2015'!H$100,DataEx!$222:$222,0))</f>
        <v>759284.21401818644</v>
      </c>
      <c r="I122" s="85">
        <f>+INDEX(DataEx!$1:$1048576,MATCH('2015'!$A122,DataEx!$D:$D,0),MATCH('2015'!I$100,DataEx!$222:$222,0))</f>
        <v>232686.29412273181</v>
      </c>
      <c r="J122" s="85">
        <f>+INDEX(DataEx!$1:$1048576,MATCH('2015'!$A122,DataEx!$D:$D,0),MATCH('2015'!J$100,DataEx!$222:$222,0))</f>
        <v>680176.81394201145</v>
      </c>
      <c r="K122" s="85">
        <f>+INDEX(DataEx!$1:$1048576,MATCH('2015'!$A122,DataEx!$D:$D,0),MATCH('2015'!K$100,DataEx!$222:$222,0))</f>
        <v>334566.54127297708</v>
      </c>
      <c r="L122" s="85">
        <f>+INDEX(DataEx!$1:$1048576,MATCH('2015'!$A122,DataEx!$D:$D,0),MATCH('2015'!L$100,DataEx!$222:$222,0))</f>
        <v>290134.08358243544</v>
      </c>
      <c r="M122" s="85">
        <f>+INDEX(DataEx!$1:$1048576,MATCH('2015'!$A122,DataEx!$D:$D,0),MATCH('2015'!M$100,DataEx!$222:$222,0))</f>
        <v>384254.59140583908</v>
      </c>
      <c r="N122" s="85">
        <f>+INDEX(DataEx!$1:$1048576,MATCH('2015'!$A122,DataEx!$D:$D,0),MATCH('2015'!N$100,DataEx!$222:$222,0))</f>
        <v>311193.36925083847</v>
      </c>
      <c r="O122" s="85">
        <f>+INDEX(DataEx!$1:$1048576,MATCH('2015'!$A122,DataEx!$D:$D,0),MATCH('2015'!O$100,DataEx!$222:$222,0))</f>
        <v>574859.18368163658</v>
      </c>
      <c r="P122" s="85">
        <f>+INDEX(DataEx!$1:$1048576,MATCH('2015'!$A122,DataEx!$D:$D,0),MATCH('2015'!P$100,DataEx!$222:$222,0))</f>
        <v>752410.21529335005</v>
      </c>
      <c r="Q122" s="85">
        <f>+INDEX(DataEx!$1:$1048576,MATCH('2015'!$A122,DataEx!$D:$D,0),MATCH('2015'!Q$100,DataEx!$222:$222,0))</f>
        <v>963792.40888977866</v>
      </c>
      <c r="R122" s="86">
        <f>+INDEX(DataEx!$1:$1048576,MATCH('2015'!$A122,DataEx!$D:$D,0),MATCH('2015'!R$100,DataEx!$222:$222,0))</f>
        <v>1156891.4845592449</v>
      </c>
      <c r="S122" s="130">
        <f t="shared" si="20"/>
        <v>6592119.81022075</v>
      </c>
      <c r="T122" s="131">
        <f t="shared" si="21"/>
        <v>1.8336911849436296E-3</v>
      </c>
    </row>
    <row r="123" spans="1:20" ht="13.5" thickBot="1">
      <c r="A123" s="138" t="str">
        <f t="shared" si="17"/>
        <v>4p</v>
      </c>
      <c r="B123" s="475" t="str">
        <f>+VLOOKUP(LEFT($A123,LEN(A123)-1)*1,Master!$D$22:$G$220,4,FALSE)</f>
        <v>Budžetki izdaci</v>
      </c>
      <c r="C123" s="476"/>
      <c r="D123" s="476"/>
      <c r="E123" s="476"/>
      <c r="F123" s="476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0.43531816857782746</v>
      </c>
    </row>
    <row r="124" spans="1:20" ht="13.5" thickBot="1">
      <c r="A124" s="138" t="str">
        <f t="shared" si="17"/>
        <v>41p</v>
      </c>
      <c r="B124" s="477" t="str">
        <f>+VLOOKUP(LEFT($A124,LEN(A124)-1)*1,Master!$D$22:$G$220,4,FALSE)</f>
        <v>Tekući izdaci</v>
      </c>
      <c r="C124" s="478"/>
      <c r="D124" s="478"/>
      <c r="E124" s="478"/>
      <c r="F124" s="478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0.35612565759453024</v>
      </c>
    </row>
    <row r="125" spans="1:20">
      <c r="A125" s="138" t="str">
        <f t="shared" si="17"/>
        <v>40p</v>
      </c>
      <c r="B125" s="483" t="str">
        <f>+VLOOKUP(LEFT($A125,LEN(A125)-1)*1,Master!$D$22:$G$220,4,FALSE)</f>
        <v>Tekući budžetski izdaci</v>
      </c>
      <c r="C125" s="484"/>
      <c r="D125" s="484"/>
      <c r="E125" s="484"/>
      <c r="F125" s="484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0.17575141975983513</v>
      </c>
    </row>
    <row r="126" spans="1:20">
      <c r="A126" s="138" t="str">
        <f t="shared" si="17"/>
        <v>411p</v>
      </c>
      <c r="B126" s="462" t="str">
        <f>+VLOOKUP(LEFT($A126,LEN(A126)-1)*1,Master!$D$22:$G$220,4,FALSE)</f>
        <v>Bruto zarade i doprinosi na teret poslodavca</v>
      </c>
      <c r="C126" s="463"/>
      <c r="D126" s="463"/>
      <c r="E126" s="463"/>
      <c r="F126" s="463"/>
      <c r="G126" s="91">
        <f>+INDEX(DataEx!$1:$1048576,MATCH('2015'!$A126,DataEx!$D:$D,0),MATCH('2015'!G$100,DataEx!$222:$222,0))</f>
        <v>31613633.060833335</v>
      </c>
      <c r="H126" s="91">
        <f>+INDEX(DataEx!$1:$1048576,MATCH('2015'!$A126,DataEx!$D:$D,0),MATCH('2015'!H$100,DataEx!$222:$222,0))</f>
        <v>31613633.060833335</v>
      </c>
      <c r="I126" s="91">
        <f>+INDEX(DataEx!$1:$1048576,MATCH('2015'!$A126,DataEx!$D:$D,0),MATCH('2015'!I$100,DataEx!$222:$222,0))</f>
        <v>31613633.060833335</v>
      </c>
      <c r="J126" s="91">
        <f>+INDEX(DataEx!$1:$1048576,MATCH('2015'!$A126,DataEx!$D:$D,0),MATCH('2015'!J$100,DataEx!$222:$222,0))</f>
        <v>31613633.060833335</v>
      </c>
      <c r="K126" s="91">
        <f>+INDEX(DataEx!$1:$1048576,MATCH('2015'!$A126,DataEx!$D:$D,0),MATCH('2015'!K$100,DataEx!$222:$222,0))</f>
        <v>31613633.060833335</v>
      </c>
      <c r="L126" s="91">
        <f>+INDEX(DataEx!$1:$1048576,MATCH('2015'!$A126,DataEx!$D:$D,0),MATCH('2015'!L$100,DataEx!$222:$222,0))</f>
        <v>31613633.060833335</v>
      </c>
      <c r="M126" s="91">
        <f>+INDEX(DataEx!$1:$1048576,MATCH('2015'!$A126,DataEx!$D:$D,0),MATCH('2015'!M$100,DataEx!$222:$222,0))</f>
        <v>31613633.060833335</v>
      </c>
      <c r="N126" s="91">
        <f>+INDEX(DataEx!$1:$1048576,MATCH('2015'!$A126,DataEx!$D:$D,0),MATCH('2015'!N$100,DataEx!$222:$222,0))</f>
        <v>31613633.060833335</v>
      </c>
      <c r="O126" s="91">
        <f>+INDEX(DataEx!$1:$1048576,MATCH('2015'!$A126,DataEx!$D:$D,0),MATCH('2015'!O$100,DataEx!$222:$222,0))</f>
        <v>31613633.060833335</v>
      </c>
      <c r="P126" s="91">
        <f>+INDEX(DataEx!$1:$1048576,MATCH('2015'!$A126,DataEx!$D:$D,0),MATCH('2015'!P$100,DataEx!$222:$222,0))</f>
        <v>31613633.060833335</v>
      </c>
      <c r="Q126" s="91">
        <f>+INDEX(DataEx!$1:$1048576,MATCH('2015'!$A126,DataEx!$D:$D,0),MATCH('2015'!Q$100,DataEx!$222:$222,0))</f>
        <v>31613633.060833335</v>
      </c>
      <c r="R126" s="91">
        <f>+INDEX(DataEx!$1:$1048576,MATCH('2015'!$A126,DataEx!$D:$D,0),MATCH('2015'!R$100,DataEx!$222:$222,0))</f>
        <v>31613633.060833335</v>
      </c>
      <c r="S126" s="126">
        <f t="shared" si="20"/>
        <v>379363596.73000002</v>
      </c>
      <c r="T126" s="127">
        <f t="shared" si="21"/>
        <v>0.10552533983586931</v>
      </c>
    </row>
    <row r="127" spans="1:20">
      <c r="A127" s="138" t="str">
        <f t="shared" si="17"/>
        <v>412p</v>
      </c>
      <c r="B127" s="462" t="str">
        <f>+VLOOKUP(LEFT($A127,LEN(A127)-1)*1,Master!$D$22:$G$220,4,FALSE)</f>
        <v>Ostala lična primanja</v>
      </c>
      <c r="C127" s="463"/>
      <c r="D127" s="463"/>
      <c r="E127" s="463"/>
      <c r="F127" s="463"/>
      <c r="G127" s="91">
        <f>+INDEX(DataEx!$1:$1048576,MATCH('2015'!$A127,DataEx!$D:$D,0),MATCH('2015'!G$100,DataEx!$222:$222,0))</f>
        <v>968300.41833333322</v>
      </c>
      <c r="H127" s="91">
        <f>+INDEX(DataEx!$1:$1048576,MATCH('2015'!$A127,DataEx!$D:$D,0),MATCH('2015'!H$100,DataEx!$222:$222,0))</f>
        <v>968300.41833333322</v>
      </c>
      <c r="I127" s="91">
        <f>+INDEX(DataEx!$1:$1048576,MATCH('2015'!$A127,DataEx!$D:$D,0),MATCH('2015'!I$100,DataEx!$222:$222,0))</f>
        <v>968300.41833333322</v>
      </c>
      <c r="J127" s="91">
        <f>+INDEX(DataEx!$1:$1048576,MATCH('2015'!$A127,DataEx!$D:$D,0),MATCH('2015'!J$100,DataEx!$222:$222,0))</f>
        <v>968300.41833333322</v>
      </c>
      <c r="K127" s="91">
        <f>+INDEX(DataEx!$1:$1048576,MATCH('2015'!$A127,DataEx!$D:$D,0),MATCH('2015'!K$100,DataEx!$222:$222,0))</f>
        <v>968300.41833333322</v>
      </c>
      <c r="L127" s="91">
        <f>+INDEX(DataEx!$1:$1048576,MATCH('2015'!$A127,DataEx!$D:$D,0),MATCH('2015'!L$100,DataEx!$222:$222,0))</f>
        <v>968300.41833333322</v>
      </c>
      <c r="M127" s="91">
        <f>+INDEX(DataEx!$1:$1048576,MATCH('2015'!$A127,DataEx!$D:$D,0),MATCH('2015'!M$100,DataEx!$222:$222,0))</f>
        <v>968300.41833333322</v>
      </c>
      <c r="N127" s="91">
        <f>+INDEX(DataEx!$1:$1048576,MATCH('2015'!$A127,DataEx!$D:$D,0),MATCH('2015'!N$100,DataEx!$222:$222,0))</f>
        <v>968300.41833333322</v>
      </c>
      <c r="O127" s="91">
        <f>+INDEX(DataEx!$1:$1048576,MATCH('2015'!$A127,DataEx!$D:$D,0),MATCH('2015'!O$100,DataEx!$222:$222,0))</f>
        <v>968300.41833333322</v>
      </c>
      <c r="P127" s="91">
        <f>+INDEX(DataEx!$1:$1048576,MATCH('2015'!$A127,DataEx!$D:$D,0),MATCH('2015'!P$100,DataEx!$222:$222,0))</f>
        <v>968300.41833333322</v>
      </c>
      <c r="Q127" s="91">
        <f>+INDEX(DataEx!$1:$1048576,MATCH('2015'!$A127,DataEx!$D:$D,0),MATCH('2015'!Q$100,DataEx!$222:$222,0))</f>
        <v>968300.41833333322</v>
      </c>
      <c r="R127" s="91">
        <f>+INDEX(DataEx!$1:$1048576,MATCH('2015'!$A127,DataEx!$D:$D,0),MATCH('2015'!R$100,DataEx!$222:$222,0))</f>
        <v>968300.41833333322</v>
      </c>
      <c r="S127" s="126">
        <f t="shared" si="20"/>
        <v>11619605.019999998</v>
      </c>
      <c r="T127" s="127">
        <f t="shared" si="21"/>
        <v>3.2321571681184665E-3</v>
      </c>
    </row>
    <row r="128" spans="1:20">
      <c r="A128" s="138" t="str">
        <f t="shared" si="17"/>
        <v>413p</v>
      </c>
      <c r="B128" s="462" t="str">
        <f>+VLOOKUP(LEFT($A128,LEN(A128)-1)*1,Master!$D$22:$G$220,4,FALSE)</f>
        <v>Rashodi za materijal</v>
      </c>
      <c r="C128" s="463"/>
      <c r="D128" s="463"/>
      <c r="E128" s="463"/>
      <c r="F128" s="463"/>
      <c r="G128" s="91">
        <f>+INDEX(DataEx!$1:$1048576,MATCH('2015'!$A128,DataEx!$D:$D,0),MATCH('2015'!G$100,DataEx!$222:$222,0))</f>
        <v>2450506.84</v>
      </c>
      <c r="H128" s="91">
        <f>+INDEX(DataEx!$1:$1048576,MATCH('2015'!$A128,DataEx!$D:$D,0),MATCH('2015'!H$100,DataEx!$222:$222,0))</f>
        <v>2450506.84</v>
      </c>
      <c r="I128" s="91">
        <f>+INDEX(DataEx!$1:$1048576,MATCH('2015'!$A128,DataEx!$D:$D,0),MATCH('2015'!I$100,DataEx!$222:$222,0))</f>
        <v>2450506.84</v>
      </c>
      <c r="J128" s="91">
        <f>+INDEX(DataEx!$1:$1048576,MATCH('2015'!$A128,DataEx!$D:$D,0),MATCH('2015'!J$100,DataEx!$222:$222,0))</f>
        <v>2450506.84</v>
      </c>
      <c r="K128" s="91">
        <f>+INDEX(DataEx!$1:$1048576,MATCH('2015'!$A128,DataEx!$D:$D,0),MATCH('2015'!K$100,DataEx!$222:$222,0))</f>
        <v>2450506.84</v>
      </c>
      <c r="L128" s="91">
        <f>+INDEX(DataEx!$1:$1048576,MATCH('2015'!$A128,DataEx!$D:$D,0),MATCH('2015'!L$100,DataEx!$222:$222,0))</f>
        <v>2450506.84</v>
      </c>
      <c r="M128" s="91">
        <f>+INDEX(DataEx!$1:$1048576,MATCH('2015'!$A128,DataEx!$D:$D,0),MATCH('2015'!M$100,DataEx!$222:$222,0))</f>
        <v>2450506.84</v>
      </c>
      <c r="N128" s="91">
        <f>+INDEX(DataEx!$1:$1048576,MATCH('2015'!$A128,DataEx!$D:$D,0),MATCH('2015'!N$100,DataEx!$222:$222,0))</f>
        <v>2450506.84</v>
      </c>
      <c r="O128" s="91">
        <f>+INDEX(DataEx!$1:$1048576,MATCH('2015'!$A128,DataEx!$D:$D,0),MATCH('2015'!O$100,DataEx!$222:$222,0))</f>
        <v>2450506.84</v>
      </c>
      <c r="P128" s="91">
        <f>+INDEX(DataEx!$1:$1048576,MATCH('2015'!$A128,DataEx!$D:$D,0),MATCH('2015'!P$100,DataEx!$222:$222,0))</f>
        <v>2450506.84</v>
      </c>
      <c r="Q128" s="91">
        <f>+INDEX(DataEx!$1:$1048576,MATCH('2015'!$A128,DataEx!$D:$D,0),MATCH('2015'!Q$100,DataEx!$222:$222,0))</f>
        <v>2450506.84</v>
      </c>
      <c r="R128" s="91">
        <f>+INDEX(DataEx!$1:$1048576,MATCH('2015'!$A128,DataEx!$D:$D,0),MATCH('2015'!R$100,DataEx!$222:$222,0))</f>
        <v>2450506.84</v>
      </c>
      <c r="S128" s="126">
        <f t="shared" si="20"/>
        <v>29406082.079999998</v>
      </c>
      <c r="T128" s="127">
        <f t="shared" si="21"/>
        <v>8.179716850749889E-3</v>
      </c>
    </row>
    <row r="129" spans="1:20">
      <c r="A129" s="138" t="str">
        <f t="shared" si="17"/>
        <v>414p</v>
      </c>
      <c r="B129" s="462" t="str">
        <f>+VLOOKUP(LEFT($A129,LEN(A129)-1)*1,Master!$D$22:$G$220,4,FALSE)</f>
        <v>Rashodi za usluge</v>
      </c>
      <c r="C129" s="463"/>
      <c r="D129" s="463"/>
      <c r="E129" s="463"/>
      <c r="F129" s="463"/>
      <c r="G129" s="91">
        <f>+INDEX(DataEx!$1:$1048576,MATCH('2015'!$A129,DataEx!$D:$D,0),MATCH('2015'!G$100,DataEx!$222:$222,0))</f>
        <v>3460881.1266666669</v>
      </c>
      <c r="H129" s="91">
        <f>+INDEX(DataEx!$1:$1048576,MATCH('2015'!$A129,DataEx!$D:$D,0),MATCH('2015'!H$100,DataEx!$222:$222,0))</f>
        <v>3460881.1266666669</v>
      </c>
      <c r="I129" s="91">
        <f>+INDEX(DataEx!$1:$1048576,MATCH('2015'!$A129,DataEx!$D:$D,0),MATCH('2015'!I$100,DataEx!$222:$222,0))</f>
        <v>3460881.1266666669</v>
      </c>
      <c r="J129" s="91">
        <f>+INDEX(DataEx!$1:$1048576,MATCH('2015'!$A129,DataEx!$D:$D,0),MATCH('2015'!J$100,DataEx!$222:$222,0))</f>
        <v>3460881.1266666669</v>
      </c>
      <c r="K129" s="91">
        <f>+INDEX(DataEx!$1:$1048576,MATCH('2015'!$A129,DataEx!$D:$D,0),MATCH('2015'!K$100,DataEx!$222:$222,0))</f>
        <v>3460881.1266666669</v>
      </c>
      <c r="L129" s="91">
        <f>+INDEX(DataEx!$1:$1048576,MATCH('2015'!$A129,DataEx!$D:$D,0),MATCH('2015'!L$100,DataEx!$222:$222,0))</f>
        <v>3460881.1266666669</v>
      </c>
      <c r="M129" s="91">
        <f>+INDEX(DataEx!$1:$1048576,MATCH('2015'!$A129,DataEx!$D:$D,0),MATCH('2015'!M$100,DataEx!$222:$222,0))</f>
        <v>3460881.1266666669</v>
      </c>
      <c r="N129" s="91">
        <f>+INDEX(DataEx!$1:$1048576,MATCH('2015'!$A129,DataEx!$D:$D,0),MATCH('2015'!N$100,DataEx!$222:$222,0))</f>
        <v>3460881.1266666669</v>
      </c>
      <c r="O129" s="91">
        <f>+INDEX(DataEx!$1:$1048576,MATCH('2015'!$A129,DataEx!$D:$D,0),MATCH('2015'!O$100,DataEx!$222:$222,0))</f>
        <v>3460881.1266666669</v>
      </c>
      <c r="P129" s="91">
        <f>+INDEX(DataEx!$1:$1048576,MATCH('2015'!$A129,DataEx!$D:$D,0),MATCH('2015'!P$100,DataEx!$222:$222,0))</f>
        <v>3460881.1266666669</v>
      </c>
      <c r="Q129" s="91">
        <f>+INDEX(DataEx!$1:$1048576,MATCH('2015'!$A129,DataEx!$D:$D,0),MATCH('2015'!Q$100,DataEx!$222:$222,0))</f>
        <v>3460881.1266666669</v>
      </c>
      <c r="R129" s="91">
        <f>+INDEX(DataEx!$1:$1048576,MATCH('2015'!$A129,DataEx!$D:$D,0),MATCH('2015'!R$100,DataEx!$222:$222,0))</f>
        <v>3460881.1266666669</v>
      </c>
      <c r="S129" s="126">
        <f t="shared" si="20"/>
        <v>41530573.519999988</v>
      </c>
      <c r="T129" s="127">
        <f t="shared" si="21"/>
        <v>1.1552315303979151E-2</v>
      </c>
    </row>
    <row r="130" spans="1:20">
      <c r="A130" s="138" t="str">
        <f t="shared" si="17"/>
        <v>415p</v>
      </c>
      <c r="B130" s="462" t="str">
        <f>+VLOOKUP(LEFT($A130,LEN(A130)-1)*1,Master!$D$22:$G$220,4,FALSE)</f>
        <v>Rashodi za tekuće održavanje</v>
      </c>
      <c r="C130" s="463"/>
      <c r="D130" s="463"/>
      <c r="E130" s="463"/>
      <c r="F130" s="463"/>
      <c r="G130" s="91">
        <f>+INDEX(DataEx!$1:$1048576,MATCH('2015'!$A130,DataEx!$D:$D,0),MATCH('2015'!G$100,DataEx!$222:$222,0))</f>
        <v>1734268.4441666668</v>
      </c>
      <c r="H130" s="91">
        <f>+INDEX(DataEx!$1:$1048576,MATCH('2015'!$A130,DataEx!$D:$D,0),MATCH('2015'!H$100,DataEx!$222:$222,0))</f>
        <v>1734268.4441666668</v>
      </c>
      <c r="I130" s="91">
        <f>+INDEX(DataEx!$1:$1048576,MATCH('2015'!$A130,DataEx!$D:$D,0),MATCH('2015'!I$100,DataEx!$222:$222,0))</f>
        <v>1734268.4441666668</v>
      </c>
      <c r="J130" s="91">
        <f>+INDEX(DataEx!$1:$1048576,MATCH('2015'!$A130,DataEx!$D:$D,0),MATCH('2015'!J$100,DataEx!$222:$222,0))</f>
        <v>1734268.4441666668</v>
      </c>
      <c r="K130" s="91">
        <f>+INDEX(DataEx!$1:$1048576,MATCH('2015'!$A130,DataEx!$D:$D,0),MATCH('2015'!K$100,DataEx!$222:$222,0))</f>
        <v>1734268.4441666668</v>
      </c>
      <c r="L130" s="91">
        <f>+INDEX(DataEx!$1:$1048576,MATCH('2015'!$A130,DataEx!$D:$D,0),MATCH('2015'!L$100,DataEx!$222:$222,0))</f>
        <v>1734268.4441666668</v>
      </c>
      <c r="M130" s="91">
        <f>+INDEX(DataEx!$1:$1048576,MATCH('2015'!$A130,DataEx!$D:$D,0),MATCH('2015'!M$100,DataEx!$222:$222,0))</f>
        <v>1734268.4441666668</v>
      </c>
      <c r="N130" s="91">
        <f>+INDEX(DataEx!$1:$1048576,MATCH('2015'!$A130,DataEx!$D:$D,0),MATCH('2015'!N$100,DataEx!$222:$222,0))</f>
        <v>1734268.4441666668</v>
      </c>
      <c r="O130" s="91">
        <f>+INDEX(DataEx!$1:$1048576,MATCH('2015'!$A130,DataEx!$D:$D,0),MATCH('2015'!O$100,DataEx!$222:$222,0))</f>
        <v>1734268.4441666668</v>
      </c>
      <c r="P130" s="91">
        <f>+INDEX(DataEx!$1:$1048576,MATCH('2015'!$A130,DataEx!$D:$D,0),MATCH('2015'!P$100,DataEx!$222:$222,0))</f>
        <v>1734268.4441666668</v>
      </c>
      <c r="Q130" s="91">
        <f>+INDEX(DataEx!$1:$1048576,MATCH('2015'!$A130,DataEx!$D:$D,0),MATCH('2015'!Q$100,DataEx!$222:$222,0))</f>
        <v>1734268.4441666668</v>
      </c>
      <c r="R130" s="91">
        <f>+INDEX(DataEx!$1:$1048576,MATCH('2015'!$A130,DataEx!$D:$D,0),MATCH('2015'!R$100,DataEx!$222:$222,0))</f>
        <v>1734268.4441666668</v>
      </c>
      <c r="S130" s="126">
        <f t="shared" si="20"/>
        <v>20811221.330000009</v>
      </c>
      <c r="T130" s="127">
        <f t="shared" si="21"/>
        <v>5.7889350010848712E-3</v>
      </c>
    </row>
    <row r="131" spans="1:20">
      <c r="A131" s="138" t="str">
        <f t="shared" si="17"/>
        <v>416p</v>
      </c>
      <c r="B131" s="462" t="str">
        <f>+VLOOKUP(LEFT($A131,LEN(A131)-1)*1,Master!$D$22:$G$220,4,FALSE)</f>
        <v>Kamate</v>
      </c>
      <c r="C131" s="463"/>
      <c r="D131" s="463"/>
      <c r="E131" s="463"/>
      <c r="F131" s="463"/>
      <c r="G131" s="91">
        <f>+INDEX(DataEx!$1:$1048576,MATCH('2015'!$A131,DataEx!$D:$D,0),MATCH('2015'!G$100,DataEx!$222:$222,0))</f>
        <v>6313823.6641666666</v>
      </c>
      <c r="H131" s="91">
        <f>+INDEX(DataEx!$1:$1048576,MATCH('2015'!$A131,DataEx!$D:$D,0),MATCH('2015'!H$100,DataEx!$222:$222,0))</f>
        <v>6313823.6641666666</v>
      </c>
      <c r="I131" s="91">
        <f>+INDEX(DataEx!$1:$1048576,MATCH('2015'!$A131,DataEx!$D:$D,0),MATCH('2015'!I$100,DataEx!$222:$222,0))</f>
        <v>6313823.6641666666</v>
      </c>
      <c r="J131" s="91">
        <f>+INDEX(DataEx!$1:$1048576,MATCH('2015'!$A131,DataEx!$D:$D,0),MATCH('2015'!J$100,DataEx!$222:$222,0))</f>
        <v>6313823.6641666666</v>
      </c>
      <c r="K131" s="91">
        <f>+INDEX(DataEx!$1:$1048576,MATCH('2015'!$A131,DataEx!$D:$D,0),MATCH('2015'!K$100,DataEx!$222:$222,0))</f>
        <v>6313823.6641666666</v>
      </c>
      <c r="L131" s="91">
        <f>+INDEX(DataEx!$1:$1048576,MATCH('2015'!$A131,DataEx!$D:$D,0),MATCH('2015'!L$100,DataEx!$222:$222,0))</f>
        <v>6313823.6641666666</v>
      </c>
      <c r="M131" s="91">
        <f>+INDEX(DataEx!$1:$1048576,MATCH('2015'!$A131,DataEx!$D:$D,0),MATCH('2015'!M$100,DataEx!$222:$222,0))</f>
        <v>6313823.6641666666</v>
      </c>
      <c r="N131" s="91">
        <f>+INDEX(DataEx!$1:$1048576,MATCH('2015'!$A131,DataEx!$D:$D,0),MATCH('2015'!N$100,DataEx!$222:$222,0))</f>
        <v>6313823.6641666666</v>
      </c>
      <c r="O131" s="91">
        <f>+INDEX(DataEx!$1:$1048576,MATCH('2015'!$A131,DataEx!$D:$D,0),MATCH('2015'!O$100,DataEx!$222:$222,0))</f>
        <v>6313823.6641666666</v>
      </c>
      <c r="P131" s="91">
        <f>+INDEX(DataEx!$1:$1048576,MATCH('2015'!$A131,DataEx!$D:$D,0),MATCH('2015'!P$100,DataEx!$222:$222,0))</f>
        <v>6313823.6641666666</v>
      </c>
      <c r="Q131" s="91">
        <f>+INDEX(DataEx!$1:$1048576,MATCH('2015'!$A131,DataEx!$D:$D,0),MATCH('2015'!Q$100,DataEx!$222:$222,0))</f>
        <v>6313823.6641666666</v>
      </c>
      <c r="R131" s="91">
        <f>+INDEX(DataEx!$1:$1048576,MATCH('2015'!$A131,DataEx!$D:$D,0),MATCH('2015'!R$100,DataEx!$222:$222,0))</f>
        <v>6313823.6641666666</v>
      </c>
      <c r="S131" s="126">
        <f t="shared" si="20"/>
        <v>75765883.969999999</v>
      </c>
      <c r="T131" s="127">
        <f t="shared" si="21"/>
        <v>2.1075350199164306E-2</v>
      </c>
    </row>
    <row r="132" spans="1:20">
      <c r="A132" s="138" t="str">
        <f t="shared" si="17"/>
        <v>417p</v>
      </c>
      <c r="B132" s="462" t="str">
        <f>+VLOOKUP(LEFT($A132,LEN(A132)-1)*1,Master!$D$22:$G$220,4,FALSE)</f>
        <v>Renta</v>
      </c>
      <c r="C132" s="463"/>
      <c r="D132" s="463"/>
      <c r="E132" s="463"/>
      <c r="F132" s="463"/>
      <c r="G132" s="91">
        <f>+INDEX(DataEx!$1:$1048576,MATCH('2015'!$A132,DataEx!$D:$D,0),MATCH('2015'!G$100,DataEx!$222:$222,0))</f>
        <v>693996.7074999999</v>
      </c>
      <c r="H132" s="91">
        <f>+INDEX(DataEx!$1:$1048576,MATCH('2015'!$A132,DataEx!$D:$D,0),MATCH('2015'!H$100,DataEx!$222:$222,0))</f>
        <v>693996.7074999999</v>
      </c>
      <c r="I132" s="91">
        <f>+INDEX(DataEx!$1:$1048576,MATCH('2015'!$A132,DataEx!$D:$D,0),MATCH('2015'!I$100,DataEx!$222:$222,0))</f>
        <v>693996.7074999999</v>
      </c>
      <c r="J132" s="91">
        <f>+INDEX(DataEx!$1:$1048576,MATCH('2015'!$A132,DataEx!$D:$D,0),MATCH('2015'!J$100,DataEx!$222:$222,0))</f>
        <v>693996.7074999999</v>
      </c>
      <c r="K132" s="91">
        <f>+INDEX(DataEx!$1:$1048576,MATCH('2015'!$A132,DataEx!$D:$D,0),MATCH('2015'!K$100,DataEx!$222:$222,0))</f>
        <v>693996.7074999999</v>
      </c>
      <c r="L132" s="91">
        <f>+INDEX(DataEx!$1:$1048576,MATCH('2015'!$A132,DataEx!$D:$D,0),MATCH('2015'!L$100,DataEx!$222:$222,0))</f>
        <v>693996.7074999999</v>
      </c>
      <c r="M132" s="91">
        <f>+INDEX(DataEx!$1:$1048576,MATCH('2015'!$A132,DataEx!$D:$D,0),MATCH('2015'!M$100,DataEx!$222:$222,0))</f>
        <v>693996.7074999999</v>
      </c>
      <c r="N132" s="91">
        <f>+INDEX(DataEx!$1:$1048576,MATCH('2015'!$A132,DataEx!$D:$D,0),MATCH('2015'!N$100,DataEx!$222:$222,0))</f>
        <v>693996.7074999999</v>
      </c>
      <c r="O132" s="91">
        <f>+INDEX(DataEx!$1:$1048576,MATCH('2015'!$A132,DataEx!$D:$D,0),MATCH('2015'!O$100,DataEx!$222:$222,0))</f>
        <v>693996.7074999999</v>
      </c>
      <c r="P132" s="91">
        <f>+INDEX(DataEx!$1:$1048576,MATCH('2015'!$A132,DataEx!$D:$D,0),MATCH('2015'!P$100,DataEx!$222:$222,0))</f>
        <v>693996.7074999999</v>
      </c>
      <c r="Q132" s="91">
        <f>+INDEX(DataEx!$1:$1048576,MATCH('2015'!$A132,DataEx!$D:$D,0),MATCH('2015'!Q$100,DataEx!$222:$222,0))</f>
        <v>693996.7074999999</v>
      </c>
      <c r="R132" s="91">
        <f>+INDEX(DataEx!$1:$1048576,MATCH('2015'!$A132,DataEx!$D:$D,0),MATCH('2015'!R$100,DataEx!$222:$222,0))</f>
        <v>693996.7074999999</v>
      </c>
      <c r="S132" s="126">
        <f t="shared" si="20"/>
        <v>8327960.4899999974</v>
      </c>
      <c r="T132" s="127">
        <f t="shared" si="21"/>
        <v>2.3165397745646328E-3</v>
      </c>
    </row>
    <row r="133" spans="1:20">
      <c r="A133" s="138" t="str">
        <f t="shared" si="17"/>
        <v>418p</v>
      </c>
      <c r="B133" s="462" t="str">
        <f>+VLOOKUP(LEFT($A133,LEN(A133)-1)*1,Master!$D$22:$G$220,4,FALSE)</f>
        <v>Subvencije</v>
      </c>
      <c r="C133" s="463"/>
      <c r="D133" s="463"/>
      <c r="E133" s="463"/>
      <c r="F133" s="463"/>
      <c r="G133" s="91">
        <f>+INDEX(DataEx!$1:$1048576,MATCH('2015'!$A133,DataEx!$D:$D,0),MATCH('2015'!G$100,DataEx!$222:$222,0))</f>
        <v>1770966.6666666667</v>
      </c>
      <c r="H133" s="91">
        <f>+INDEX(DataEx!$1:$1048576,MATCH('2015'!$A133,DataEx!$D:$D,0),MATCH('2015'!H$100,DataEx!$222:$222,0))</f>
        <v>1770966.6666666667</v>
      </c>
      <c r="I133" s="91">
        <f>+INDEX(DataEx!$1:$1048576,MATCH('2015'!$A133,DataEx!$D:$D,0),MATCH('2015'!I$100,DataEx!$222:$222,0))</f>
        <v>1770966.6666666667</v>
      </c>
      <c r="J133" s="91">
        <f>+INDEX(DataEx!$1:$1048576,MATCH('2015'!$A133,DataEx!$D:$D,0),MATCH('2015'!J$100,DataEx!$222:$222,0))</f>
        <v>1770966.6666666667</v>
      </c>
      <c r="K133" s="91">
        <f>+INDEX(DataEx!$1:$1048576,MATCH('2015'!$A133,DataEx!$D:$D,0),MATCH('2015'!K$100,DataEx!$222:$222,0))</f>
        <v>1770966.6666666667</v>
      </c>
      <c r="L133" s="91">
        <f>+INDEX(DataEx!$1:$1048576,MATCH('2015'!$A133,DataEx!$D:$D,0),MATCH('2015'!L$100,DataEx!$222:$222,0))</f>
        <v>1770966.6666666667</v>
      </c>
      <c r="M133" s="91">
        <f>+INDEX(DataEx!$1:$1048576,MATCH('2015'!$A133,DataEx!$D:$D,0),MATCH('2015'!M$100,DataEx!$222:$222,0))</f>
        <v>1770966.6666666667</v>
      </c>
      <c r="N133" s="91">
        <f>+INDEX(DataEx!$1:$1048576,MATCH('2015'!$A133,DataEx!$D:$D,0),MATCH('2015'!N$100,DataEx!$222:$222,0))</f>
        <v>1770966.6666666667</v>
      </c>
      <c r="O133" s="91">
        <f>+INDEX(DataEx!$1:$1048576,MATCH('2015'!$A133,DataEx!$D:$D,0),MATCH('2015'!O$100,DataEx!$222:$222,0))</f>
        <v>1770966.6666666667</v>
      </c>
      <c r="P133" s="91">
        <f>+INDEX(DataEx!$1:$1048576,MATCH('2015'!$A133,DataEx!$D:$D,0),MATCH('2015'!P$100,DataEx!$222:$222,0))</f>
        <v>1770966.6666666667</v>
      </c>
      <c r="Q133" s="91">
        <f>+INDEX(DataEx!$1:$1048576,MATCH('2015'!$A133,DataEx!$D:$D,0),MATCH('2015'!Q$100,DataEx!$222:$222,0))</f>
        <v>1770966.6666666667</v>
      </c>
      <c r="R133" s="91">
        <f>+INDEX(DataEx!$1:$1048576,MATCH('2015'!$A133,DataEx!$D:$D,0),MATCH('2015'!R$100,DataEx!$222:$222,0))</f>
        <v>1770966.6666666667</v>
      </c>
      <c r="S133" s="126">
        <f t="shared" si="20"/>
        <v>21251600</v>
      </c>
      <c r="T133" s="127">
        <f t="shared" si="21"/>
        <v>5.9114325448892426E-3</v>
      </c>
    </row>
    <row r="134" spans="1:20">
      <c r="A134" s="138" t="str">
        <f t="shared" si="17"/>
        <v>419p</v>
      </c>
      <c r="B134" s="462" t="str">
        <f>+VLOOKUP(LEFT($A134,LEN(A134)-1)*1,Master!$D$22:$G$220,4,FALSE)</f>
        <v>Ostali izdaci</v>
      </c>
      <c r="C134" s="463"/>
      <c r="D134" s="463"/>
      <c r="E134" s="463"/>
      <c r="F134" s="463"/>
      <c r="G134" s="91">
        <f>+INDEX(DataEx!$1:$1048576,MATCH('2015'!$A134,DataEx!$D:$D,0),MATCH('2015'!G$100,DataEx!$222:$222,0))</f>
        <v>2491662.8099999996</v>
      </c>
      <c r="H134" s="91">
        <f>+INDEX(DataEx!$1:$1048576,MATCH('2015'!$A134,DataEx!$D:$D,0),MATCH('2015'!H$100,DataEx!$222:$222,0))</f>
        <v>2491662.8099999996</v>
      </c>
      <c r="I134" s="91">
        <f>+INDEX(DataEx!$1:$1048576,MATCH('2015'!$A134,DataEx!$D:$D,0),MATCH('2015'!I$100,DataEx!$222:$222,0))</f>
        <v>2491662.8099999996</v>
      </c>
      <c r="J134" s="91">
        <f>+INDEX(DataEx!$1:$1048576,MATCH('2015'!$A134,DataEx!$D:$D,0),MATCH('2015'!J$100,DataEx!$222:$222,0))</f>
        <v>2491662.8099999996</v>
      </c>
      <c r="K134" s="91">
        <f>+INDEX(DataEx!$1:$1048576,MATCH('2015'!$A134,DataEx!$D:$D,0),MATCH('2015'!K$100,DataEx!$222:$222,0))</f>
        <v>2491662.8099999996</v>
      </c>
      <c r="L134" s="91">
        <f>+INDEX(DataEx!$1:$1048576,MATCH('2015'!$A134,DataEx!$D:$D,0),MATCH('2015'!L$100,DataEx!$222:$222,0))</f>
        <v>2491662.8099999996</v>
      </c>
      <c r="M134" s="91">
        <f>+INDEX(DataEx!$1:$1048576,MATCH('2015'!$A134,DataEx!$D:$D,0),MATCH('2015'!M$100,DataEx!$222:$222,0))</f>
        <v>2491662.8099999996</v>
      </c>
      <c r="N134" s="91">
        <f>+INDEX(DataEx!$1:$1048576,MATCH('2015'!$A134,DataEx!$D:$D,0),MATCH('2015'!N$100,DataEx!$222:$222,0))</f>
        <v>2491662.8099999996</v>
      </c>
      <c r="O134" s="91">
        <f>+INDEX(DataEx!$1:$1048576,MATCH('2015'!$A134,DataEx!$D:$D,0),MATCH('2015'!O$100,DataEx!$222:$222,0))</f>
        <v>2491662.8099999996</v>
      </c>
      <c r="P134" s="91">
        <f>+INDEX(DataEx!$1:$1048576,MATCH('2015'!$A134,DataEx!$D:$D,0),MATCH('2015'!P$100,DataEx!$222:$222,0))</f>
        <v>2491662.8099999996</v>
      </c>
      <c r="Q134" s="91">
        <f>+INDEX(DataEx!$1:$1048576,MATCH('2015'!$A134,DataEx!$D:$D,0),MATCH('2015'!Q$100,DataEx!$222:$222,0))</f>
        <v>2491662.8099999996</v>
      </c>
      <c r="R134" s="91">
        <f>+INDEX(DataEx!$1:$1048576,MATCH('2015'!$A134,DataEx!$D:$D,0),MATCH('2015'!R$100,DataEx!$222:$222,0))</f>
        <v>2491662.8099999996</v>
      </c>
      <c r="S134" s="126">
        <f t="shared" si="20"/>
        <v>29899953.719999988</v>
      </c>
      <c r="T134" s="127">
        <f t="shared" si="21"/>
        <v>8.3170942193100811E-3</v>
      </c>
    </row>
    <row r="135" spans="1:20">
      <c r="A135" s="138" t="str">
        <f t="shared" si="17"/>
        <v>440p</v>
      </c>
      <c r="B135" s="462" t="str">
        <f>+VLOOKUP(LEFT($A135,LEN(A135)-1)*1,Master!$D$22:$G$220,4,FALSE)</f>
        <v>Kapitalni izdaci u tekućem budžetu</v>
      </c>
      <c r="C135" s="463"/>
      <c r="D135" s="463"/>
      <c r="E135" s="463"/>
      <c r="F135" s="463"/>
      <c r="G135" s="91">
        <f>+INDEX(DataEx!$1:$1048576,MATCH('2015'!$A135,DataEx!$D:$D,0),MATCH('2015'!G$100,DataEx!$222:$222,0))</f>
        <v>1154156.4341666666</v>
      </c>
      <c r="H135" s="91">
        <f>+INDEX(DataEx!$1:$1048576,MATCH('2015'!$A135,DataEx!$D:$D,0),MATCH('2015'!H$100,DataEx!$222:$222,0))</f>
        <v>1154156.4341666666</v>
      </c>
      <c r="I135" s="91">
        <f>+INDEX(DataEx!$1:$1048576,MATCH('2015'!$A135,DataEx!$D:$D,0),MATCH('2015'!I$100,DataEx!$222:$222,0))</f>
        <v>1154156.4341666666</v>
      </c>
      <c r="J135" s="91">
        <f>+INDEX(DataEx!$1:$1048576,MATCH('2015'!$A135,DataEx!$D:$D,0),MATCH('2015'!J$100,DataEx!$222:$222,0))</f>
        <v>1154156.4341666666</v>
      </c>
      <c r="K135" s="91">
        <f>+INDEX(DataEx!$1:$1048576,MATCH('2015'!$A135,DataEx!$D:$D,0),MATCH('2015'!K$100,DataEx!$222:$222,0))</f>
        <v>1154156.4341666666</v>
      </c>
      <c r="L135" s="91">
        <f>+INDEX(DataEx!$1:$1048576,MATCH('2015'!$A135,DataEx!$D:$D,0),MATCH('2015'!L$100,DataEx!$222:$222,0))</f>
        <v>1154156.4341666666</v>
      </c>
      <c r="M135" s="91">
        <f>+INDEX(DataEx!$1:$1048576,MATCH('2015'!$A135,DataEx!$D:$D,0),MATCH('2015'!M$100,DataEx!$222:$222,0))</f>
        <v>1154156.4341666666</v>
      </c>
      <c r="N135" s="91">
        <f>+INDEX(DataEx!$1:$1048576,MATCH('2015'!$A135,DataEx!$D:$D,0),MATCH('2015'!N$100,DataEx!$222:$222,0))</f>
        <v>1154156.4341666666</v>
      </c>
      <c r="O135" s="91">
        <f>+INDEX(DataEx!$1:$1048576,MATCH('2015'!$A135,DataEx!$D:$D,0),MATCH('2015'!O$100,DataEx!$222:$222,0))</f>
        <v>1154156.4341666666</v>
      </c>
      <c r="P135" s="91">
        <f>+INDEX(DataEx!$1:$1048576,MATCH('2015'!$A135,DataEx!$D:$D,0),MATCH('2015'!P$100,DataEx!$222:$222,0))</f>
        <v>1154156.4341666666</v>
      </c>
      <c r="Q135" s="91">
        <f>+INDEX(DataEx!$1:$1048576,MATCH('2015'!$A135,DataEx!$D:$D,0),MATCH('2015'!Q$100,DataEx!$222:$222,0))</f>
        <v>1154156.4341666666</v>
      </c>
      <c r="R135" s="91">
        <f>+INDEX(DataEx!$1:$1048576,MATCH('2015'!$A135,DataEx!$D:$D,0),MATCH('2015'!R$100,DataEx!$222:$222,0))</f>
        <v>1154156.4341666666</v>
      </c>
      <c r="S135" s="126">
        <f t="shared" si="20"/>
        <v>13849877.209999995</v>
      </c>
      <c r="T135" s="127">
        <f t="shared" si="21"/>
        <v>3.8525388621051494E-3</v>
      </c>
    </row>
    <row r="136" spans="1:20">
      <c r="A136" s="138" t="str">
        <f t="shared" si="17"/>
        <v>42p</v>
      </c>
      <c r="B136" s="481" t="str">
        <f>+VLOOKUP(LEFT($A136,LEN(A136)-1)*1,Master!$D$22:$G$220,4,FALSE)</f>
        <v>Transferi za socijalnu zaštitu</v>
      </c>
      <c r="C136" s="482"/>
      <c r="D136" s="482"/>
      <c r="E136" s="482"/>
      <c r="F136" s="482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0.14042990958924015</v>
      </c>
    </row>
    <row r="137" spans="1:20">
      <c r="A137" s="138" t="str">
        <f t="shared" si="17"/>
        <v>421p</v>
      </c>
      <c r="B137" s="462" t="str">
        <f>+VLOOKUP(LEFT($A137,LEN(A137)-1)*1,Master!$D$22:$G$220,4,FALSE)</f>
        <v>Prava iz oblasti socijalne zaštite</v>
      </c>
      <c r="C137" s="463"/>
      <c r="D137" s="463"/>
      <c r="E137" s="463"/>
      <c r="F137" s="463"/>
      <c r="G137" s="91">
        <f>+INDEX(DataEx!$1:$1048576,MATCH('2015'!$A137,DataEx!$D:$D,0),MATCH('2015'!G$100,DataEx!$222:$222,0))</f>
        <v>5044218.75</v>
      </c>
      <c r="H137" s="91">
        <f>+INDEX(DataEx!$1:$1048576,MATCH('2015'!$A137,DataEx!$D:$D,0),MATCH('2015'!H$100,DataEx!$222:$222,0))</f>
        <v>5044218.75</v>
      </c>
      <c r="I137" s="91">
        <f>+INDEX(DataEx!$1:$1048576,MATCH('2015'!$A137,DataEx!$D:$D,0),MATCH('2015'!I$100,DataEx!$222:$222,0))</f>
        <v>5044218.75</v>
      </c>
      <c r="J137" s="91">
        <f>+INDEX(DataEx!$1:$1048576,MATCH('2015'!$A137,DataEx!$D:$D,0),MATCH('2015'!J$100,DataEx!$222:$222,0))</f>
        <v>5044218.75</v>
      </c>
      <c r="K137" s="91">
        <f>+INDEX(DataEx!$1:$1048576,MATCH('2015'!$A137,DataEx!$D:$D,0),MATCH('2015'!K$100,DataEx!$222:$222,0))</f>
        <v>5044218.75</v>
      </c>
      <c r="L137" s="91">
        <f>+INDEX(DataEx!$1:$1048576,MATCH('2015'!$A137,DataEx!$D:$D,0),MATCH('2015'!L$100,DataEx!$222:$222,0))</f>
        <v>5044218.75</v>
      </c>
      <c r="M137" s="91">
        <f>+INDEX(DataEx!$1:$1048576,MATCH('2015'!$A137,DataEx!$D:$D,0),MATCH('2015'!M$100,DataEx!$222:$222,0))</f>
        <v>5044218.75</v>
      </c>
      <c r="N137" s="91">
        <f>+INDEX(DataEx!$1:$1048576,MATCH('2015'!$A137,DataEx!$D:$D,0),MATCH('2015'!N$100,DataEx!$222:$222,0))</f>
        <v>5044218.75</v>
      </c>
      <c r="O137" s="91">
        <f>+INDEX(DataEx!$1:$1048576,MATCH('2015'!$A137,DataEx!$D:$D,0),MATCH('2015'!O$100,DataEx!$222:$222,0))</f>
        <v>5044218.75</v>
      </c>
      <c r="P137" s="91">
        <f>+INDEX(DataEx!$1:$1048576,MATCH('2015'!$A137,DataEx!$D:$D,0),MATCH('2015'!P$100,DataEx!$222:$222,0))</f>
        <v>5044218.75</v>
      </c>
      <c r="Q137" s="91">
        <f>+INDEX(DataEx!$1:$1048576,MATCH('2015'!$A137,DataEx!$D:$D,0),MATCH('2015'!Q$100,DataEx!$222:$222,0))</f>
        <v>5044218.75</v>
      </c>
      <c r="R137" s="91">
        <f>+INDEX(DataEx!$1:$1048576,MATCH('2015'!$A137,DataEx!$D:$D,0),MATCH('2015'!R$100,DataEx!$222:$222,0))</f>
        <v>5044218.75</v>
      </c>
      <c r="S137" s="126">
        <f t="shared" si="20"/>
        <v>60530625</v>
      </c>
      <c r="T137" s="127">
        <f t="shared" si="21"/>
        <v>1.6837447843338214E-2</v>
      </c>
    </row>
    <row r="138" spans="1:20">
      <c r="A138" s="138" t="str">
        <f t="shared" si="17"/>
        <v>422p</v>
      </c>
      <c r="B138" s="462" t="str">
        <f>+VLOOKUP(LEFT($A138,LEN(A138)-1)*1,Master!$D$22:$G$220,4,FALSE)</f>
        <v>Sredstva za tehnološke viškove</v>
      </c>
      <c r="C138" s="463"/>
      <c r="D138" s="463"/>
      <c r="E138" s="463"/>
      <c r="F138" s="463"/>
      <c r="G138" s="91">
        <f>+INDEX(DataEx!$1:$1048576,MATCH('2015'!$A138,DataEx!$D:$D,0),MATCH('2015'!G$100,DataEx!$222:$222,0))</f>
        <v>1620000</v>
      </c>
      <c r="H138" s="91">
        <f>+INDEX(DataEx!$1:$1048576,MATCH('2015'!$A138,DataEx!$D:$D,0),MATCH('2015'!H$100,DataEx!$222:$222,0))</f>
        <v>1620000</v>
      </c>
      <c r="I138" s="91">
        <f>+INDEX(DataEx!$1:$1048576,MATCH('2015'!$A138,DataEx!$D:$D,0),MATCH('2015'!I$100,DataEx!$222:$222,0))</f>
        <v>1620000</v>
      </c>
      <c r="J138" s="91">
        <f>+INDEX(DataEx!$1:$1048576,MATCH('2015'!$A138,DataEx!$D:$D,0),MATCH('2015'!J$100,DataEx!$222:$222,0))</f>
        <v>1620000</v>
      </c>
      <c r="K138" s="91">
        <f>+INDEX(DataEx!$1:$1048576,MATCH('2015'!$A138,DataEx!$D:$D,0),MATCH('2015'!K$100,DataEx!$222:$222,0))</f>
        <v>1620000</v>
      </c>
      <c r="L138" s="91">
        <f>+INDEX(DataEx!$1:$1048576,MATCH('2015'!$A138,DataEx!$D:$D,0),MATCH('2015'!L$100,DataEx!$222:$222,0))</f>
        <v>1620000</v>
      </c>
      <c r="M138" s="91">
        <f>+INDEX(DataEx!$1:$1048576,MATCH('2015'!$A138,DataEx!$D:$D,0),MATCH('2015'!M$100,DataEx!$222:$222,0))</f>
        <v>1620000</v>
      </c>
      <c r="N138" s="91">
        <f>+INDEX(DataEx!$1:$1048576,MATCH('2015'!$A138,DataEx!$D:$D,0),MATCH('2015'!N$100,DataEx!$222:$222,0))</f>
        <v>1620000</v>
      </c>
      <c r="O138" s="91">
        <f>+INDEX(DataEx!$1:$1048576,MATCH('2015'!$A138,DataEx!$D:$D,0),MATCH('2015'!O$100,DataEx!$222:$222,0))</f>
        <v>1620000</v>
      </c>
      <c r="P138" s="91">
        <f>+INDEX(DataEx!$1:$1048576,MATCH('2015'!$A138,DataEx!$D:$D,0),MATCH('2015'!P$100,DataEx!$222:$222,0))</f>
        <v>1620000</v>
      </c>
      <c r="Q138" s="91">
        <f>+INDEX(DataEx!$1:$1048576,MATCH('2015'!$A138,DataEx!$D:$D,0),MATCH('2015'!Q$100,DataEx!$222:$222,0))</f>
        <v>1620000</v>
      </c>
      <c r="R138" s="91">
        <f>+INDEX(DataEx!$1:$1048576,MATCH('2015'!$A138,DataEx!$D:$D,0),MATCH('2015'!R$100,DataEx!$222:$222,0))</f>
        <v>1620000</v>
      </c>
      <c r="S138" s="126">
        <f t="shared" si="20"/>
        <v>19440000</v>
      </c>
      <c r="T138" s="127">
        <f t="shared" si="21"/>
        <v>5.4075104308685873E-3</v>
      </c>
    </row>
    <row r="139" spans="1:20">
      <c r="A139" s="138" t="str">
        <f t="shared" si="17"/>
        <v>423p</v>
      </c>
      <c r="B139" s="462" t="str">
        <f>+VLOOKUP(LEFT($A139,LEN(A139)-1)*1,Master!$D$22:$G$220,4,FALSE)</f>
        <v>Prava iz oblasti penzijskog i invalidskog osiguranja</v>
      </c>
      <c r="C139" s="463"/>
      <c r="D139" s="463"/>
      <c r="E139" s="463"/>
      <c r="F139" s="463"/>
      <c r="G139" s="91">
        <f>+INDEX(DataEx!$1:$1048576,MATCH('2015'!$A139,DataEx!$D:$D,0),MATCH('2015'!G$100,DataEx!$222:$222,0))</f>
        <v>33537908.333333332</v>
      </c>
      <c r="H139" s="91">
        <f>+INDEX(DataEx!$1:$1048576,MATCH('2015'!$A139,DataEx!$D:$D,0),MATCH('2015'!H$100,DataEx!$222:$222,0))</f>
        <v>33537908.333333332</v>
      </c>
      <c r="I139" s="91">
        <f>+INDEX(DataEx!$1:$1048576,MATCH('2015'!$A139,DataEx!$D:$D,0),MATCH('2015'!I$100,DataEx!$222:$222,0))</f>
        <v>33537908.333333332</v>
      </c>
      <c r="J139" s="91">
        <f>+INDEX(DataEx!$1:$1048576,MATCH('2015'!$A139,DataEx!$D:$D,0),MATCH('2015'!J$100,DataEx!$222:$222,0))</f>
        <v>33537908.333333332</v>
      </c>
      <c r="K139" s="91">
        <f>+INDEX(DataEx!$1:$1048576,MATCH('2015'!$A139,DataEx!$D:$D,0),MATCH('2015'!K$100,DataEx!$222:$222,0))</f>
        <v>33537908.333333332</v>
      </c>
      <c r="L139" s="91">
        <f>+INDEX(DataEx!$1:$1048576,MATCH('2015'!$A139,DataEx!$D:$D,0),MATCH('2015'!L$100,DataEx!$222:$222,0))</f>
        <v>33537908.333333332</v>
      </c>
      <c r="M139" s="91">
        <f>+INDEX(DataEx!$1:$1048576,MATCH('2015'!$A139,DataEx!$D:$D,0),MATCH('2015'!M$100,DataEx!$222:$222,0))</f>
        <v>33537908.333333332</v>
      </c>
      <c r="N139" s="91">
        <f>+INDEX(DataEx!$1:$1048576,MATCH('2015'!$A139,DataEx!$D:$D,0),MATCH('2015'!N$100,DataEx!$222:$222,0))</f>
        <v>33537908.333333332</v>
      </c>
      <c r="O139" s="91">
        <f>+INDEX(DataEx!$1:$1048576,MATCH('2015'!$A139,DataEx!$D:$D,0),MATCH('2015'!O$100,DataEx!$222:$222,0))</f>
        <v>33537908.333333332</v>
      </c>
      <c r="P139" s="91">
        <f>+INDEX(DataEx!$1:$1048576,MATCH('2015'!$A139,DataEx!$D:$D,0),MATCH('2015'!P$100,DataEx!$222:$222,0))</f>
        <v>33537908.333333332</v>
      </c>
      <c r="Q139" s="91">
        <f>+INDEX(DataEx!$1:$1048576,MATCH('2015'!$A139,DataEx!$D:$D,0),MATCH('2015'!Q$100,DataEx!$222:$222,0))</f>
        <v>33537908.333333332</v>
      </c>
      <c r="R139" s="91">
        <f>+INDEX(DataEx!$1:$1048576,MATCH('2015'!$A139,DataEx!$D:$D,0),MATCH('2015'!R$100,DataEx!$222:$222,0))</f>
        <v>33537908.333333332</v>
      </c>
      <c r="S139" s="126">
        <f t="shared" si="20"/>
        <v>402454899.99999994</v>
      </c>
      <c r="T139" s="127">
        <f t="shared" si="21"/>
        <v>0.11194851181605833</v>
      </c>
    </row>
    <row r="140" spans="1:20">
      <c r="A140" s="138" t="str">
        <f t="shared" si="17"/>
        <v>424p</v>
      </c>
      <c r="B140" s="462" t="str">
        <f>+VLOOKUP(LEFT($A140,LEN(A140)-1)*1,Master!$D$22:$G$220,4,FALSE)</f>
        <v>Ostala prava iz oblasti zdravstvene zaštite</v>
      </c>
      <c r="C140" s="463"/>
      <c r="D140" s="463"/>
      <c r="E140" s="463"/>
      <c r="F140" s="463"/>
      <c r="G140" s="91">
        <f>+INDEX(DataEx!$1:$1048576,MATCH('2015'!$A140,DataEx!$D:$D,0),MATCH('2015'!G$100,DataEx!$222:$222,0))</f>
        <v>1250000</v>
      </c>
      <c r="H140" s="91">
        <f>+INDEX(DataEx!$1:$1048576,MATCH('2015'!$A140,DataEx!$D:$D,0),MATCH('2015'!H$100,DataEx!$222:$222,0))</f>
        <v>1250000</v>
      </c>
      <c r="I140" s="91">
        <f>+INDEX(DataEx!$1:$1048576,MATCH('2015'!$A140,DataEx!$D:$D,0),MATCH('2015'!I$100,DataEx!$222:$222,0))</f>
        <v>1250000</v>
      </c>
      <c r="J140" s="91">
        <f>+INDEX(DataEx!$1:$1048576,MATCH('2015'!$A140,DataEx!$D:$D,0),MATCH('2015'!J$100,DataEx!$222:$222,0))</f>
        <v>1250000</v>
      </c>
      <c r="K140" s="91">
        <f>+INDEX(DataEx!$1:$1048576,MATCH('2015'!$A140,DataEx!$D:$D,0),MATCH('2015'!K$100,DataEx!$222:$222,0))</f>
        <v>1250000</v>
      </c>
      <c r="L140" s="91">
        <f>+INDEX(DataEx!$1:$1048576,MATCH('2015'!$A140,DataEx!$D:$D,0),MATCH('2015'!L$100,DataEx!$222:$222,0))</f>
        <v>1250000</v>
      </c>
      <c r="M140" s="91">
        <f>+INDEX(DataEx!$1:$1048576,MATCH('2015'!$A140,DataEx!$D:$D,0),MATCH('2015'!M$100,DataEx!$222:$222,0))</f>
        <v>1250000</v>
      </c>
      <c r="N140" s="91">
        <f>+INDEX(DataEx!$1:$1048576,MATCH('2015'!$A140,DataEx!$D:$D,0),MATCH('2015'!N$100,DataEx!$222:$222,0))</f>
        <v>1250000</v>
      </c>
      <c r="O140" s="91">
        <f>+INDEX(DataEx!$1:$1048576,MATCH('2015'!$A140,DataEx!$D:$D,0),MATCH('2015'!O$100,DataEx!$222:$222,0))</f>
        <v>1250000</v>
      </c>
      <c r="P140" s="91">
        <f>+INDEX(DataEx!$1:$1048576,MATCH('2015'!$A140,DataEx!$D:$D,0),MATCH('2015'!P$100,DataEx!$222:$222,0))</f>
        <v>1250000</v>
      </c>
      <c r="Q140" s="91">
        <f>+INDEX(DataEx!$1:$1048576,MATCH('2015'!$A140,DataEx!$D:$D,0),MATCH('2015'!Q$100,DataEx!$222:$222,0))</f>
        <v>1250000</v>
      </c>
      <c r="R140" s="91">
        <f>+INDEX(DataEx!$1:$1048576,MATCH('2015'!$A140,DataEx!$D:$D,0),MATCH('2015'!R$100,DataEx!$222:$222,0))</f>
        <v>1250000</v>
      </c>
      <c r="S140" s="126">
        <f t="shared" si="20"/>
        <v>15000000</v>
      </c>
      <c r="T140" s="127">
        <f t="shared" si="21"/>
        <v>4.1724617522134163E-3</v>
      </c>
    </row>
    <row r="141" spans="1:20">
      <c r="A141" s="138" t="str">
        <f t="shared" si="17"/>
        <v>425p</v>
      </c>
      <c r="B141" s="462" t="str">
        <f>+VLOOKUP(LEFT($A141,LEN(A141)-1)*1,Master!$D$22:$G$220,4,FALSE)</f>
        <v>Ostala prava iz zdravstvenog osiguranja</v>
      </c>
      <c r="C141" s="463"/>
      <c r="D141" s="463"/>
      <c r="E141" s="463"/>
      <c r="F141" s="463"/>
      <c r="G141" s="91">
        <f>+INDEX(DataEx!$1:$1048576,MATCH('2015'!$A141,DataEx!$D:$D,0),MATCH('2015'!G$100,DataEx!$222:$222,0))</f>
        <v>618333.33333333326</v>
      </c>
      <c r="H141" s="91">
        <f>+INDEX(DataEx!$1:$1048576,MATCH('2015'!$A141,DataEx!$D:$D,0),MATCH('2015'!H$100,DataEx!$222:$222,0))</f>
        <v>618333.33333333326</v>
      </c>
      <c r="I141" s="91">
        <f>+INDEX(DataEx!$1:$1048576,MATCH('2015'!$A141,DataEx!$D:$D,0),MATCH('2015'!I$100,DataEx!$222:$222,0))</f>
        <v>618333.33333333326</v>
      </c>
      <c r="J141" s="91">
        <f>+INDEX(DataEx!$1:$1048576,MATCH('2015'!$A141,DataEx!$D:$D,0),MATCH('2015'!J$100,DataEx!$222:$222,0))</f>
        <v>618333.33333333326</v>
      </c>
      <c r="K141" s="91">
        <f>+INDEX(DataEx!$1:$1048576,MATCH('2015'!$A141,DataEx!$D:$D,0),MATCH('2015'!K$100,DataEx!$222:$222,0))</f>
        <v>618333.33333333326</v>
      </c>
      <c r="L141" s="91">
        <f>+INDEX(DataEx!$1:$1048576,MATCH('2015'!$A141,DataEx!$D:$D,0),MATCH('2015'!L$100,DataEx!$222:$222,0))</f>
        <v>618333.33333333326</v>
      </c>
      <c r="M141" s="91">
        <f>+INDEX(DataEx!$1:$1048576,MATCH('2015'!$A141,DataEx!$D:$D,0),MATCH('2015'!M$100,DataEx!$222:$222,0))</f>
        <v>618333.33333333326</v>
      </c>
      <c r="N141" s="91">
        <f>+INDEX(DataEx!$1:$1048576,MATCH('2015'!$A141,DataEx!$D:$D,0),MATCH('2015'!N$100,DataEx!$222:$222,0))</f>
        <v>618333.33333333326</v>
      </c>
      <c r="O141" s="91">
        <f>+INDEX(DataEx!$1:$1048576,MATCH('2015'!$A141,DataEx!$D:$D,0),MATCH('2015'!O$100,DataEx!$222:$222,0))</f>
        <v>618333.33333333326</v>
      </c>
      <c r="P141" s="91">
        <f>+INDEX(DataEx!$1:$1048576,MATCH('2015'!$A141,DataEx!$D:$D,0),MATCH('2015'!P$100,DataEx!$222:$222,0))</f>
        <v>618333.33333333326</v>
      </c>
      <c r="Q141" s="91">
        <f>+INDEX(DataEx!$1:$1048576,MATCH('2015'!$A141,DataEx!$D:$D,0),MATCH('2015'!Q$100,DataEx!$222:$222,0))</f>
        <v>618333.33333333326</v>
      </c>
      <c r="R141" s="91">
        <f>+INDEX(DataEx!$1:$1048576,MATCH('2015'!$A141,DataEx!$D:$D,0),MATCH('2015'!R$100,DataEx!$222:$222,0))</f>
        <v>618333.33333333326</v>
      </c>
      <c r="S141" s="126">
        <f t="shared" si="20"/>
        <v>7419999.9999999972</v>
      </c>
      <c r="T141" s="127">
        <f t="shared" si="21"/>
        <v>2.0639777467615691E-3</v>
      </c>
    </row>
    <row r="142" spans="1:20">
      <c r="A142" s="138" t="str">
        <f t="shared" si="17"/>
        <v>43p</v>
      </c>
      <c r="B142" s="485" t="str">
        <f>+VLOOKUP(LEFT($A142,LEN(A142)-1)*1,Master!$D$22:$G$220,4,FALSE)</f>
        <v xml:space="preserve">Transferi institucijama, pojedincima, nevladinom i javnom sektoru </v>
      </c>
      <c r="C142" s="486"/>
      <c r="D142" s="486"/>
      <c r="E142" s="486"/>
      <c r="F142" s="486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3.5686980977251592E-2</v>
      </c>
    </row>
    <row r="143" spans="1:20">
      <c r="A143" s="138" t="str">
        <f t="shared" si="17"/>
        <v>44p</v>
      </c>
      <c r="B143" s="485" t="str">
        <f>+VLOOKUP(LEFT($A143,LEN(A143)-1)*1,Master!$D$22:$G$220,4,FALSE)</f>
        <v>Kapitalni budžet</v>
      </c>
      <c r="C143" s="486"/>
      <c r="D143" s="486"/>
      <c r="E143" s="486"/>
      <c r="F143" s="486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7.9192510983297174E-2</v>
      </c>
    </row>
    <row r="144" spans="1:20">
      <c r="A144" s="138" t="str">
        <f t="shared" si="17"/>
        <v>451p</v>
      </c>
      <c r="B144" s="487" t="str">
        <f>+VLOOKUP(LEFT($A144,LEN(A144)-1)*1,Master!$D$22:$G$220,4,FALSE)</f>
        <v>Pozajmice i krediti</v>
      </c>
      <c r="C144" s="488"/>
      <c r="D144" s="488"/>
      <c r="E144" s="488"/>
      <c r="F144" s="488"/>
      <c r="G144" s="91">
        <f>+INDEX(DataEx!$1:$1048576,MATCH('2015'!$A144,DataEx!$D:$D,0),MATCH('2015'!G$100,DataEx!$222:$222,0))</f>
        <v>187500</v>
      </c>
      <c r="H144" s="91">
        <f>+INDEX(DataEx!$1:$1048576,MATCH('2015'!$A144,DataEx!$D:$D,0),MATCH('2015'!H$100,DataEx!$222:$222,0))</f>
        <v>187500</v>
      </c>
      <c r="I144" s="91">
        <f>+INDEX(DataEx!$1:$1048576,MATCH('2015'!$A144,DataEx!$D:$D,0),MATCH('2015'!I$100,DataEx!$222:$222,0))</f>
        <v>187500</v>
      </c>
      <c r="J144" s="91">
        <f>+INDEX(DataEx!$1:$1048576,MATCH('2015'!$A144,DataEx!$D:$D,0),MATCH('2015'!J$100,DataEx!$222:$222,0))</f>
        <v>187500</v>
      </c>
      <c r="K144" s="91">
        <f>+INDEX(DataEx!$1:$1048576,MATCH('2015'!$A144,DataEx!$D:$D,0),MATCH('2015'!K$100,DataEx!$222:$222,0))</f>
        <v>187500</v>
      </c>
      <c r="L144" s="91">
        <f>+INDEX(DataEx!$1:$1048576,MATCH('2015'!$A144,DataEx!$D:$D,0),MATCH('2015'!L$100,DataEx!$222:$222,0))</f>
        <v>187500</v>
      </c>
      <c r="M144" s="91">
        <f>+INDEX(DataEx!$1:$1048576,MATCH('2015'!$A144,DataEx!$D:$D,0),MATCH('2015'!M$100,DataEx!$222:$222,0))</f>
        <v>187500</v>
      </c>
      <c r="N144" s="91">
        <f>+INDEX(DataEx!$1:$1048576,MATCH('2015'!$A144,DataEx!$D:$D,0),MATCH('2015'!N$100,DataEx!$222:$222,0))</f>
        <v>187500</v>
      </c>
      <c r="O144" s="91">
        <f>+INDEX(DataEx!$1:$1048576,MATCH('2015'!$A144,DataEx!$D:$D,0),MATCH('2015'!O$100,DataEx!$222:$222,0))</f>
        <v>187500</v>
      </c>
      <c r="P144" s="91">
        <f>+INDEX(DataEx!$1:$1048576,MATCH('2015'!$A144,DataEx!$D:$D,0),MATCH('2015'!P$100,DataEx!$222:$222,0))</f>
        <v>187500</v>
      </c>
      <c r="Q144" s="91">
        <f>+INDEX(DataEx!$1:$1048576,MATCH('2015'!$A144,DataEx!$D:$D,0),MATCH('2015'!Q$100,DataEx!$222:$222,0))</f>
        <v>187500</v>
      </c>
      <c r="R144" s="91">
        <f>+INDEX(DataEx!$1:$1048576,MATCH('2015'!$A144,DataEx!$D:$D,0),MATCH('2015'!R$100,DataEx!$222:$222,0))</f>
        <v>187500</v>
      </c>
      <c r="S144" s="126">
        <f t="shared" si="20"/>
        <v>2250000</v>
      </c>
      <c r="T144" s="127">
        <f t="shared" si="21"/>
        <v>6.2586926283201248E-4</v>
      </c>
    </row>
    <row r="145" spans="1:20">
      <c r="A145" s="138" t="str">
        <f t="shared" si="17"/>
        <v>47p</v>
      </c>
      <c r="B145" s="487" t="str">
        <f>+VLOOKUP(LEFT($A145,LEN(A145)-1)*1,Master!$D$22:$G$220,4,FALSE)</f>
        <v>Rezerve</v>
      </c>
      <c r="C145" s="488"/>
      <c r="D145" s="488"/>
      <c r="E145" s="488"/>
      <c r="F145" s="488"/>
      <c r="G145" s="91">
        <f>+INDEX(DataEx!$1:$1048576,MATCH('2015'!$A145,DataEx!$D:$D,0),MATCH('2015'!G$100,DataEx!$222:$222,0))</f>
        <v>1087930.2858333334</v>
      </c>
      <c r="H145" s="91">
        <f>+INDEX(DataEx!$1:$1048576,MATCH('2015'!$A145,DataEx!$D:$D,0),MATCH('2015'!H$100,DataEx!$222:$222,0))</f>
        <v>1087930.2858333334</v>
      </c>
      <c r="I145" s="91">
        <f>+INDEX(DataEx!$1:$1048576,MATCH('2015'!$A145,DataEx!$D:$D,0),MATCH('2015'!I$100,DataEx!$222:$222,0))</f>
        <v>1087930.2858333334</v>
      </c>
      <c r="J145" s="91">
        <f>+INDEX(DataEx!$1:$1048576,MATCH('2015'!$A145,DataEx!$D:$D,0),MATCH('2015'!J$100,DataEx!$222:$222,0))</f>
        <v>1087930.2858333334</v>
      </c>
      <c r="K145" s="91">
        <f>+INDEX(DataEx!$1:$1048576,MATCH('2015'!$A145,DataEx!$D:$D,0),MATCH('2015'!K$100,DataEx!$222:$222,0))</f>
        <v>1087930.2858333334</v>
      </c>
      <c r="L145" s="91">
        <f>+INDEX(DataEx!$1:$1048576,MATCH('2015'!$A145,DataEx!$D:$D,0),MATCH('2015'!L$100,DataEx!$222:$222,0))</f>
        <v>1087930.2858333334</v>
      </c>
      <c r="M145" s="91">
        <f>+INDEX(DataEx!$1:$1048576,MATCH('2015'!$A145,DataEx!$D:$D,0),MATCH('2015'!M$100,DataEx!$222:$222,0))</f>
        <v>1087930.2858333334</v>
      </c>
      <c r="N145" s="91">
        <f>+INDEX(DataEx!$1:$1048576,MATCH('2015'!$A145,DataEx!$D:$D,0),MATCH('2015'!N$100,DataEx!$222:$222,0))</f>
        <v>1087930.2858333334</v>
      </c>
      <c r="O145" s="91">
        <f>+INDEX(DataEx!$1:$1048576,MATCH('2015'!$A145,DataEx!$D:$D,0),MATCH('2015'!O$100,DataEx!$222:$222,0))</f>
        <v>1087930.2858333334</v>
      </c>
      <c r="P145" s="91">
        <f>+INDEX(DataEx!$1:$1048576,MATCH('2015'!$A145,DataEx!$D:$D,0),MATCH('2015'!P$100,DataEx!$222:$222,0))</f>
        <v>1087930.2858333334</v>
      </c>
      <c r="Q145" s="91">
        <f>+INDEX(DataEx!$1:$1048576,MATCH('2015'!$A145,DataEx!$D:$D,0),MATCH('2015'!Q$100,DataEx!$222:$222,0))</f>
        <v>1087930.2858333334</v>
      </c>
      <c r="R145" s="91">
        <f>+INDEX(DataEx!$1:$1048576,MATCH('2015'!$A145,DataEx!$D:$D,0),MATCH('2015'!R$100,DataEx!$222:$222,0))</f>
        <v>1087930.2858333334</v>
      </c>
      <c r="S145" s="126">
        <f t="shared" si="20"/>
        <v>13055163.429999998</v>
      </c>
      <c r="T145" s="127">
        <f t="shared" si="21"/>
        <v>3.6314780053713536E-3</v>
      </c>
    </row>
    <row r="146" spans="1:20" ht="13.5" thickBot="1">
      <c r="A146" s="138" t="str">
        <f t="shared" si="17"/>
        <v>462p</v>
      </c>
      <c r="B146" s="460" t="str">
        <f>+VLOOKUP(LEFT($A146,LEN(A146)-1)*1,Master!$D$22:$G$220,4,FALSE)</f>
        <v>Otplata garancija</v>
      </c>
      <c r="C146" s="461"/>
      <c r="D146" s="461"/>
      <c r="E146" s="461"/>
      <c r="F146" s="461"/>
      <c r="G146" s="91">
        <f>+INDEX(DataEx!$1:$1048576,MATCH('2015'!$A146,DataEx!$D:$D,0),MATCH('2015'!G$100,DataEx!$222:$222,0))</f>
        <v>0</v>
      </c>
      <c r="H146" s="91">
        <f>+INDEX(DataEx!$1:$1048576,MATCH('2015'!$A146,DataEx!$D:$D,0),MATCH('2015'!H$100,DataEx!$222:$222,0))</f>
        <v>0</v>
      </c>
      <c r="I146" s="91">
        <f>+INDEX(DataEx!$1:$1048576,MATCH('2015'!$A146,DataEx!$D:$D,0),MATCH('2015'!I$100,DataEx!$222:$222,0))</f>
        <v>0</v>
      </c>
      <c r="J146" s="91">
        <f>+INDEX(DataEx!$1:$1048576,MATCH('2015'!$A146,DataEx!$D:$D,0),MATCH('2015'!J$100,DataEx!$222:$222,0))</f>
        <v>0</v>
      </c>
      <c r="K146" s="91">
        <f>+INDEX(DataEx!$1:$1048576,MATCH('2015'!$A146,DataEx!$D:$D,0),MATCH('2015'!K$100,DataEx!$222:$222,0))</f>
        <v>0</v>
      </c>
      <c r="L146" s="91">
        <f>+INDEX(DataEx!$1:$1048576,MATCH('2015'!$A146,DataEx!$D:$D,0),MATCH('2015'!L$100,DataEx!$222:$222,0))</f>
        <v>0</v>
      </c>
      <c r="M146" s="91">
        <f>+INDEX(DataEx!$1:$1048576,MATCH('2015'!$A146,DataEx!$D:$D,0),MATCH('2015'!M$100,DataEx!$222:$222,0))</f>
        <v>0</v>
      </c>
      <c r="N146" s="91">
        <f>+INDEX(DataEx!$1:$1048576,MATCH('2015'!$A146,DataEx!$D:$D,0),MATCH('2015'!N$100,DataEx!$222:$222,0))</f>
        <v>0</v>
      </c>
      <c r="O146" s="91">
        <f>+INDEX(DataEx!$1:$1048576,MATCH('2015'!$A146,DataEx!$D:$D,0),MATCH('2015'!O$100,DataEx!$222:$222,0))</f>
        <v>0</v>
      </c>
      <c r="P146" s="91">
        <f>+INDEX(DataEx!$1:$1048576,MATCH('2015'!$A146,DataEx!$D:$D,0),MATCH('2015'!P$100,DataEx!$222:$222,0))</f>
        <v>0</v>
      </c>
      <c r="Q146" s="91">
        <f>+INDEX(DataEx!$1:$1048576,MATCH('2015'!$A146,DataEx!$D:$D,0),MATCH('2015'!Q$100,DataEx!$222:$222,0))</f>
        <v>0</v>
      </c>
      <c r="R146" s="91">
        <f>+INDEX(DataEx!$1:$1048576,MATCH('2015'!$A146,DataEx!$D:$D,0),MATCH('2015'!R$100,DataEx!$222:$222,0))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89" t="str">
        <f>+VLOOKUP(LEFT($A147,LEN(A147)-1)*1,Master!$D$22:$G$220,4,FALSE)</f>
        <v>Suficit / deficit</v>
      </c>
      <c r="C147" s="490"/>
      <c r="D147" s="490"/>
      <c r="E147" s="490"/>
      <c r="F147" s="490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-6.5588193172226736E-2</v>
      </c>
    </row>
    <row r="148" spans="1:20" ht="13.5" thickBot="1">
      <c r="A148" s="139" t="str">
        <f>+CONCATENATE(A56,"p")</f>
        <v>1001p</v>
      </c>
      <c r="B148" s="491" t="str">
        <f>+VLOOKUP(LEFT($A148,LEN(A148)-1)*1,Master!$D$22:$G$220,4,FALSE)</f>
        <v>Primarni bilans</v>
      </c>
      <c r="C148" s="492"/>
      <c r="D148" s="492"/>
      <c r="E148" s="492"/>
      <c r="F148" s="492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-4.4512842973062426E-2</v>
      </c>
    </row>
    <row r="149" spans="1:20">
      <c r="A149" s="139" t="str">
        <f>+CONCATENATE(A57,"p")</f>
        <v>46p</v>
      </c>
      <c r="B149" s="481" t="str">
        <f>+VLOOKUP(LEFT($A149,LEN(A149)-1)*1,Master!$D$22:$G$220,4,FALSE)</f>
        <v>Otplata dugova</v>
      </c>
      <c r="C149" s="482"/>
      <c r="D149" s="482"/>
      <c r="E149" s="482"/>
      <c r="F149" s="482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0.11079056588287897</v>
      </c>
    </row>
    <row r="150" spans="1:20">
      <c r="A150" s="139" t="str">
        <f>+CONCATENATE(A58,"p")</f>
        <v>4611p</v>
      </c>
      <c r="B150" s="493" t="str">
        <f>+VLOOKUP(LEFT($A150,LEN(A150)-1)*1,Master!$D$22:$G$220,4,FALSE)</f>
        <v>Otplata hartija od vrijednosti i kredita rezidentima</v>
      </c>
      <c r="C150" s="494"/>
      <c r="D150" s="494"/>
      <c r="E150" s="494"/>
      <c r="F150" s="494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1.2993079810161698E-2</v>
      </c>
    </row>
    <row r="151" spans="1:20">
      <c r="A151" s="139" t="str">
        <f>+CONCATENATE(A59,"p")</f>
        <v>4612p</v>
      </c>
      <c r="B151" s="487" t="str">
        <f>+VLOOKUP(LEFT($A151,LEN(A151)-1)*1,Master!$D$22:$G$220,4,FALSE)</f>
        <v>Otplata hartija od vrijednosti i kredita nerezidentima</v>
      </c>
      <c r="C151" s="488"/>
      <c r="D151" s="488"/>
      <c r="E151" s="488"/>
      <c r="F151" s="488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8.839245686598203E-2</v>
      </c>
    </row>
    <row r="152" spans="1:20" ht="13.5" thickBot="1">
      <c r="A152" s="139" t="str">
        <f>+CONCATENATE(A53,"p")</f>
        <v>4630p</v>
      </c>
      <c r="B152" s="460" t="str">
        <f>+VLOOKUP(LEFT($A152,LEN(A152)-1)*1,Master!$D$22:$G$220,4,FALSE)</f>
        <v>Otplata obaveza iz prethodnih godina</v>
      </c>
      <c r="C152" s="461"/>
      <c r="D152" s="461"/>
      <c r="E152" s="461"/>
      <c r="F152" s="461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9.4050292067352007E-3</v>
      </c>
    </row>
    <row r="153" spans="1:20" ht="13.5" thickBot="1">
      <c r="A153" s="139" t="str">
        <f t="shared" ref="A153:A158" si="30">+CONCATENATE(A60,"p")</f>
        <v>1002p</v>
      </c>
      <c r="B153" s="495" t="str">
        <f>+VLOOKUP(LEFT($A153,LEN(A153)-1)*1,Master!$D$22:$G$220,4,FALSE)</f>
        <v>Nedostajuća sredstva</v>
      </c>
      <c r="C153" s="496"/>
      <c r="D153" s="496"/>
      <c r="E153" s="496"/>
      <c r="F153" s="496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-0.17637875905510569</v>
      </c>
    </row>
    <row r="154" spans="1:20" ht="13.5" thickBot="1">
      <c r="A154" s="139" t="str">
        <f t="shared" si="30"/>
        <v>1003p</v>
      </c>
      <c r="B154" s="475" t="str">
        <f>+VLOOKUP(LEFT($A154,LEN(A154)-1)*1,Master!$D$22:$G$220,4,FALSE)</f>
        <v>Finansiranje</v>
      </c>
      <c r="C154" s="476"/>
      <c r="D154" s="476"/>
      <c r="E154" s="476"/>
      <c r="F154" s="476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0.17637875905510569</v>
      </c>
    </row>
    <row r="155" spans="1:20">
      <c r="A155" s="139" t="str">
        <f t="shared" si="30"/>
        <v>7511p</v>
      </c>
      <c r="B155" s="493" t="str">
        <f>+VLOOKUP(LEFT($A155,LEN(A155)-1)*1,Master!$D$22:$G$220,4,FALSE)</f>
        <v>Pozajmice i krediti od domaćih izvora</v>
      </c>
      <c r="C155" s="494"/>
      <c r="D155" s="494"/>
      <c r="E155" s="494"/>
      <c r="F155" s="494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87" t="str">
        <f>+VLOOKUP(LEFT($A156,LEN(A156)-1)*1,Master!$D$22:$G$220,4,FALSE)</f>
        <v>Pozajmice i krediti od inostranih izvora</v>
      </c>
      <c r="C156" s="488"/>
      <c r="D156" s="488"/>
      <c r="E156" s="488"/>
      <c r="F156" s="488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0.17637875905510578</v>
      </c>
    </row>
    <row r="157" spans="1:20">
      <c r="A157" s="139" t="str">
        <f t="shared" si="30"/>
        <v>72p</v>
      </c>
      <c r="B157" s="487" t="str">
        <f>+VLOOKUP(LEFT($A157,LEN(A157)-1)*1,Master!$D$22:$G$220,4,FALSE)</f>
        <v>Primici od prodaje imovine</v>
      </c>
      <c r="C157" s="488"/>
      <c r="D157" s="488"/>
      <c r="E157" s="488"/>
      <c r="F157" s="488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+VLOOKUP(LEFT($A158,LEN(A158)-1)*1,Master!$D$22:$G$220,4,FALSE)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-6.6319493487889233E-17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B22" sqref="B22:F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531</v>
      </c>
      <c r="H6" s="260" t="s">
        <v>532</v>
      </c>
      <c r="I6" s="260" t="s">
        <v>533</v>
      </c>
      <c r="J6" s="260" t="s">
        <v>534</v>
      </c>
      <c r="K6" s="260" t="s">
        <v>535</v>
      </c>
      <c r="L6" s="260" t="s">
        <v>536</v>
      </c>
      <c r="M6" s="260" t="s">
        <v>537</v>
      </c>
      <c r="N6" s="260" t="s">
        <v>538</v>
      </c>
      <c r="O6" s="260" t="s">
        <v>539</v>
      </c>
      <c r="P6" s="260" t="s">
        <v>540</v>
      </c>
      <c r="Q6" s="260" t="s">
        <v>541</v>
      </c>
      <c r="R6" s="260" t="s">
        <v>542</v>
      </c>
      <c r="S6" s="259"/>
      <c r="T6" s="259"/>
    </row>
    <row r="7" spans="1:20" ht="15" customHeight="1" thickBot="1">
      <c r="A7" s="170"/>
      <c r="B7" s="451" t="str">
        <f>+Master!G246</f>
        <v>Ostvarenje budžeta</v>
      </c>
      <c r="C7" s="402"/>
      <c r="D7" s="402"/>
      <c r="E7" s="402"/>
      <c r="F7" s="402"/>
      <c r="G7" s="409">
        <v>2014</v>
      </c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3"/>
      <c r="S7" s="261" t="str">
        <f>+Master!G243</f>
        <v>BDP</v>
      </c>
      <c r="T7" s="262">
        <v>3457880000</v>
      </c>
    </row>
    <row r="8" spans="1:20" ht="16.5" customHeight="1">
      <c r="A8" s="170"/>
      <c r="B8" s="403"/>
      <c r="C8" s="404"/>
      <c r="D8" s="404"/>
      <c r="E8" s="404"/>
      <c r="F8" s="40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09" t="s">
        <v>708</v>
      </c>
      <c r="T8" s="413"/>
    </row>
    <row r="9" spans="1:20" ht="13.5" thickBot="1">
      <c r="A9" s="170"/>
      <c r="B9" s="406"/>
      <c r="C9" s="407"/>
      <c r="D9" s="407"/>
      <c r="E9" s="407"/>
      <c r="F9" s="40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19" t="str">
        <f>+VLOOKUP($A10,Master!$D$22:$G$220,4,FALSE)</f>
        <v>Prihodi budžeta</v>
      </c>
      <c r="C10" s="420"/>
      <c r="D10" s="420"/>
      <c r="E10" s="420"/>
      <c r="F10" s="420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1" t="str">
        <f>+VLOOKUP($A11,Master!$D$22:$G$220,4,FALSE)</f>
        <v>Porezi</v>
      </c>
      <c r="C11" s="422"/>
      <c r="D11" s="422"/>
      <c r="E11" s="422"/>
      <c r="F11" s="422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17" t="str">
        <f>+VLOOKUP($A12,Master!$D$22:$G$220,4,FALSE)</f>
        <v>Porez na dohodak fizičkih lica</v>
      </c>
      <c r="C12" s="418"/>
      <c r="D12" s="418"/>
      <c r="E12" s="418"/>
      <c r="F12" s="418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17" t="str">
        <f>+VLOOKUP($A13,Master!$D$22:$G$220,4,FALSE)</f>
        <v>Porez na dobit pravnih lica</v>
      </c>
      <c r="C13" s="418"/>
      <c r="D13" s="418"/>
      <c r="E13" s="418"/>
      <c r="F13" s="418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17" t="str">
        <f>+VLOOKUP($A14,Master!$D$22:$G$220,4,FALSE)</f>
        <v>Porez na promet nepokretnosti</v>
      </c>
      <c r="C14" s="418"/>
      <c r="D14" s="418"/>
      <c r="E14" s="418"/>
      <c r="F14" s="418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17" t="str">
        <f>+VLOOKUP($A15,Master!$D$22:$G$220,4,FALSE)</f>
        <v>Porez na dodatu vrijednost</v>
      </c>
      <c r="C15" s="418"/>
      <c r="D15" s="418"/>
      <c r="E15" s="418"/>
      <c r="F15" s="418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17" t="str">
        <f>+VLOOKUP($A16,Master!$D$22:$G$220,4,FALSE)</f>
        <v>Akcize</v>
      </c>
      <c r="C16" s="418"/>
      <c r="D16" s="418"/>
      <c r="E16" s="418"/>
      <c r="F16" s="418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17" t="str">
        <f>+VLOOKUP($A17,Master!$D$22:$G$220,4,FALSE)</f>
        <v>Porez na međunarodnu trgovinu i transakcije</v>
      </c>
      <c r="C17" s="418"/>
      <c r="D17" s="418"/>
      <c r="E17" s="418"/>
      <c r="F17" s="418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17" t="str">
        <f>+VLOOKUP($A18,Master!$D$22:$G$220,4,FALSE)</f>
        <v>Ostali državni porezi</v>
      </c>
      <c r="C18" s="418"/>
      <c r="D18" s="418"/>
      <c r="E18" s="418"/>
      <c r="F18" s="418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3" t="str">
        <f>+VLOOKUP($A19,Master!$D$22:$G$220,4,FALSE)</f>
        <v>Doprinosi</v>
      </c>
      <c r="C19" s="424"/>
      <c r="D19" s="424"/>
      <c r="E19" s="424"/>
      <c r="F19" s="424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17" t="str">
        <f>+VLOOKUP($A20,Master!$D$22:$G$220,4,FALSE)</f>
        <v>Doprinosi za penzijsko i invalidsko osiguranje</v>
      </c>
      <c r="C20" s="418"/>
      <c r="D20" s="418"/>
      <c r="E20" s="418"/>
      <c r="F20" s="418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17" t="str">
        <f>+VLOOKUP($A21,Master!$D$22:$G$220,4,FALSE)</f>
        <v>Doprinosi za zdravstveno osiguranje</v>
      </c>
      <c r="C21" s="418"/>
      <c r="D21" s="418"/>
      <c r="E21" s="418"/>
      <c r="F21" s="418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17" t="str">
        <f>+VLOOKUP($A22,Master!$D$22:$G$220,4,FALSE)</f>
        <v>Doprinosi za osiguranje od nezaposlenosti</v>
      </c>
      <c r="C22" s="418"/>
      <c r="D22" s="418"/>
      <c r="E22" s="418"/>
      <c r="F22" s="418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17" t="str">
        <f>+VLOOKUP($A23,Master!$D$22:$G$220,4,FALSE)</f>
        <v>Ostali doprinosi</v>
      </c>
      <c r="C23" s="418"/>
      <c r="D23" s="418"/>
      <c r="E23" s="418"/>
      <c r="F23" s="418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5" t="str">
        <f>+VLOOKUP($A24,Master!$D$22:$G$220,4,FALSE)</f>
        <v>Takse</v>
      </c>
      <c r="C24" s="426"/>
      <c r="D24" s="426"/>
      <c r="E24" s="426"/>
      <c r="F24" s="426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5" t="str">
        <f>+VLOOKUP($A25,Master!$D$22:$G$220,4,FALSE)</f>
        <v>Naknade</v>
      </c>
      <c r="C25" s="426"/>
      <c r="D25" s="426"/>
      <c r="E25" s="426"/>
      <c r="F25" s="426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5" t="str">
        <f>+VLOOKUP($A26,Master!$D$22:$G$220,4,FALSE)</f>
        <v>Ostali prihodi</v>
      </c>
      <c r="C26" s="426"/>
      <c r="D26" s="426"/>
      <c r="E26" s="426"/>
      <c r="F26" s="426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5" t="str">
        <f>+VLOOKUP($A27,Master!$D$22:$G$220,4,FALSE)</f>
        <v>Primici od otplate kredita i sredstva prenesena iz prethodne godine</v>
      </c>
      <c r="C27" s="426"/>
      <c r="D27" s="426"/>
      <c r="E27" s="426"/>
      <c r="F27" s="426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27" t="str">
        <f>+VLOOKUP($A28,Master!$D$22:$G$220,4,FALSE)</f>
        <v>Donacije i transferi</v>
      </c>
      <c r="C28" s="428"/>
      <c r="D28" s="428"/>
      <c r="E28" s="428"/>
      <c r="F28" s="428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29" t="str">
        <f>+VLOOKUP($A29,Master!$D$22:$G$220,4,FALSE)</f>
        <v>Budžetki izdaci</v>
      </c>
      <c r="C29" s="430"/>
      <c r="D29" s="430"/>
      <c r="E29" s="430"/>
      <c r="F29" s="430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1" t="str">
        <f>+VLOOKUP($A30,Master!$D$22:$G$220,4,FALSE)</f>
        <v>Tekući izdaci</v>
      </c>
      <c r="C30" s="432"/>
      <c r="D30" s="432"/>
      <c r="E30" s="432"/>
      <c r="F30" s="432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3" t="str">
        <f>+VLOOKUP($A31,Master!$D$22:$G$220,4,FALSE)</f>
        <v>Tekući budžetski izdaci</v>
      </c>
      <c r="C31" s="434"/>
      <c r="D31" s="434"/>
      <c r="E31" s="434"/>
      <c r="F31" s="434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17" t="str">
        <f>+VLOOKUP($A32,Master!$D$22:$G$220,4,FALSE)</f>
        <v>Bruto zarade i doprinosi na teret poslodavca</v>
      </c>
      <c r="C32" s="418"/>
      <c r="D32" s="418"/>
      <c r="E32" s="418"/>
      <c r="F32" s="418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17" t="str">
        <f>+VLOOKUP($A33,Master!$D$22:$G$220,4,FALSE)</f>
        <v>Ostala lična primanja</v>
      </c>
      <c r="C33" s="418"/>
      <c r="D33" s="418"/>
      <c r="E33" s="418"/>
      <c r="F33" s="418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17" t="str">
        <f>+VLOOKUP($A34,Master!$D$22:$G$220,4,FALSE)</f>
        <v>Rashodi za materijal</v>
      </c>
      <c r="C34" s="418"/>
      <c r="D34" s="418"/>
      <c r="E34" s="418"/>
      <c r="F34" s="418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17" t="str">
        <f>+VLOOKUP($A35,Master!$D$22:$G$220,4,FALSE)</f>
        <v>Rashodi za usluge</v>
      </c>
      <c r="C35" s="418"/>
      <c r="D35" s="418"/>
      <c r="E35" s="418"/>
      <c r="F35" s="418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17" t="str">
        <f>+VLOOKUP($A36,Master!$D$22:$G$220,4,FALSE)</f>
        <v>Rashodi za tekuće održavanje</v>
      </c>
      <c r="C36" s="418"/>
      <c r="D36" s="418"/>
      <c r="E36" s="418"/>
      <c r="F36" s="418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17" t="str">
        <f>+VLOOKUP($A37,Master!$D$22:$G$220,4,FALSE)</f>
        <v>Kamate</v>
      </c>
      <c r="C37" s="418"/>
      <c r="D37" s="418"/>
      <c r="E37" s="418"/>
      <c r="F37" s="418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17" t="str">
        <f>+VLOOKUP($A38,Master!$D$22:$G$220,4,FALSE)</f>
        <v>Renta</v>
      </c>
      <c r="C38" s="418"/>
      <c r="D38" s="418"/>
      <c r="E38" s="418"/>
      <c r="F38" s="418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17" t="str">
        <f>+VLOOKUP($A39,Master!$D$22:$G$220,4,FALSE)</f>
        <v>Subvencije</v>
      </c>
      <c r="C39" s="418"/>
      <c r="D39" s="418"/>
      <c r="E39" s="418"/>
      <c r="F39" s="418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17" t="str">
        <f>+VLOOKUP($A40,Master!$D$22:$G$220,4,FALSE)</f>
        <v>Ostali izdaci</v>
      </c>
      <c r="C40" s="418"/>
      <c r="D40" s="418"/>
      <c r="E40" s="418"/>
      <c r="F40" s="418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17" t="str">
        <f>+VLOOKUP($A41,Master!$D$22:$G$220,4,FALSE)</f>
        <v>Kapitalni izdaci u tekućem budžetu</v>
      </c>
      <c r="C41" s="418"/>
      <c r="D41" s="418"/>
      <c r="E41" s="418"/>
      <c r="F41" s="418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5" t="str">
        <f>+VLOOKUP($A42,Master!$D$22:$G$220,4,FALSE)</f>
        <v>Transferi za socijalnu zaštitu</v>
      </c>
      <c r="C42" s="436"/>
      <c r="D42" s="436"/>
      <c r="E42" s="436"/>
      <c r="F42" s="436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17" t="str">
        <f>+VLOOKUP($A43,Master!$D$22:$G$220,4,FALSE)</f>
        <v>Prava iz oblasti socijalne zaštite</v>
      </c>
      <c r="C43" s="418"/>
      <c r="D43" s="418"/>
      <c r="E43" s="418"/>
      <c r="F43" s="418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17" t="str">
        <f>+VLOOKUP($A44,Master!$D$22:$G$220,4,FALSE)</f>
        <v>Sredstva za tehnološke viškove</v>
      </c>
      <c r="C44" s="418"/>
      <c r="D44" s="418"/>
      <c r="E44" s="418"/>
      <c r="F44" s="418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17" t="str">
        <f>+VLOOKUP($A45,Master!$D$22:$G$220,4,FALSE)</f>
        <v>Prava iz oblasti penzijskog i invalidskog osiguranja</v>
      </c>
      <c r="C45" s="418"/>
      <c r="D45" s="418"/>
      <c r="E45" s="418"/>
      <c r="F45" s="418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17" t="str">
        <f>+VLOOKUP($A46,Master!$D$22:$G$220,4,FALSE)</f>
        <v>Ostala prava iz oblasti zdravstvene zaštite</v>
      </c>
      <c r="C46" s="418"/>
      <c r="D46" s="418"/>
      <c r="E46" s="418"/>
      <c r="F46" s="418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17" t="str">
        <f>+VLOOKUP($A47,Master!$D$22:$G$220,4,FALSE)</f>
        <v>Ostala prava iz zdravstvenog osiguranja</v>
      </c>
      <c r="C47" s="418"/>
      <c r="D47" s="418"/>
      <c r="E47" s="418"/>
      <c r="F47" s="418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1" t="str">
        <f>+VLOOKUP($A50,Master!$D$22:$G$220,4,FALSE)</f>
        <v>Pozajmice i krediti</v>
      </c>
      <c r="C50" s="442"/>
      <c r="D50" s="442"/>
      <c r="E50" s="442"/>
      <c r="F50" s="442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1" t="str">
        <f>+VLOOKUP($A51,Master!$D$22:$G$220,4,FALSE)</f>
        <v>Rezerve</v>
      </c>
      <c r="C51" s="442"/>
      <c r="D51" s="442"/>
      <c r="E51" s="442"/>
      <c r="F51" s="442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3" t="str">
        <f>+VLOOKUP($A52,Master!$D$22:$G$220,4,FALSE)</f>
        <v>Otplata garancija</v>
      </c>
      <c r="C52" s="444"/>
      <c r="D52" s="444"/>
      <c r="E52" s="444"/>
      <c r="F52" s="444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3" t="str">
        <f>+VLOOKUP($A53,Master!$D$22:$G$220,4,TRUE)</f>
        <v>Otplata obaveza iz prethodnih godina</v>
      </c>
      <c r="C53" s="444"/>
      <c r="D53" s="444"/>
      <c r="E53" s="444"/>
      <c r="F53" s="444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60" t="str">
        <f>+VLOOKUP($A54,Master!$D$22:$G$222,4,FALSE)</f>
        <v>Neto povećanje obaveza</v>
      </c>
      <c r="C54" s="461"/>
      <c r="D54" s="461"/>
      <c r="E54" s="461"/>
      <c r="F54" s="46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497" t="str">
        <f>+VLOOKUP($A55,Master!$D$22:$G$220,4,FALSE)</f>
        <v>Suficit / deficit</v>
      </c>
      <c r="C55" s="498"/>
      <c r="D55" s="498"/>
      <c r="E55" s="498"/>
      <c r="F55" s="498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37" t="str">
        <f>+VLOOKUP($A56,Master!$D$22:$G$220,4,FALSE)</f>
        <v>Primarni bilans</v>
      </c>
      <c r="C56" s="438"/>
      <c r="D56" s="438"/>
      <c r="E56" s="438"/>
      <c r="F56" s="438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5" t="str">
        <f>+VLOOKUP($A57,Master!$D$22:$G$220,4,FALSE)</f>
        <v>Otplata dugova</v>
      </c>
      <c r="C57" s="436"/>
      <c r="D57" s="436"/>
      <c r="E57" s="436"/>
      <c r="F57" s="436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47" t="str">
        <f>+VLOOKUP($A58,Master!$D$22:$G$220,4,FALSE)</f>
        <v>Otplata hartija od vrijednosti i kredita rezidentima</v>
      </c>
      <c r="C58" s="448"/>
      <c r="D58" s="448"/>
      <c r="E58" s="448"/>
      <c r="F58" s="448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1" t="str">
        <f>+VLOOKUP($A59,Master!$D$22:$G$220,4,FALSE)</f>
        <v>Otplata hartija od vrijednosti i kredita nerezidentima</v>
      </c>
      <c r="C59" s="442"/>
      <c r="D59" s="442"/>
      <c r="E59" s="442"/>
      <c r="F59" s="442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49" t="str">
        <f>+VLOOKUP($A60,Master!$D$22:$G$220,4,FALSE)</f>
        <v>Nedostajuća sredstva</v>
      </c>
      <c r="C60" s="450"/>
      <c r="D60" s="450"/>
      <c r="E60" s="450"/>
      <c r="F60" s="450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29" t="str">
        <f>+VLOOKUP($A61,Master!$D$22:$G$220,4,FALSE)</f>
        <v>Finansiranje</v>
      </c>
      <c r="C61" s="430"/>
      <c r="D61" s="430"/>
      <c r="E61" s="430"/>
      <c r="F61" s="430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47" t="str">
        <f>+VLOOKUP($A62,Master!$D$22:$G$220,4,FALSE)</f>
        <v>Pozajmice i krediti od domaćih izvora</v>
      </c>
      <c r="C62" s="448"/>
      <c r="D62" s="448"/>
      <c r="E62" s="448"/>
      <c r="F62" s="448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1" t="str">
        <f>+VLOOKUP($A63,Master!$D$22:$G$220,4,FALSE)</f>
        <v>Pozajmice i krediti od inostranih izvora</v>
      </c>
      <c r="C63" s="442"/>
      <c r="D63" s="442"/>
      <c r="E63" s="442"/>
      <c r="F63" s="442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1" t="str">
        <f>+VLOOKUP($A64,Master!$D$22:$G$220,4,FALSE)</f>
        <v>Primici od prodaje imovine</v>
      </c>
      <c r="C64" s="442"/>
      <c r="D64" s="442"/>
      <c r="E64" s="442"/>
      <c r="F64" s="442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52" t="str">
        <f>+Master!G247</f>
        <v>Plan ostvarenja budžeta</v>
      </c>
      <c r="C101" s="453"/>
      <c r="D101" s="453"/>
      <c r="E101" s="453"/>
      <c r="F101" s="453"/>
      <c r="G101" s="464">
        <v>2014</v>
      </c>
      <c r="H101" s="465"/>
      <c r="I101" s="465"/>
      <c r="J101" s="465"/>
      <c r="K101" s="465"/>
      <c r="L101" s="465"/>
      <c r="M101" s="465"/>
      <c r="N101" s="465"/>
      <c r="O101" s="465"/>
      <c r="P101" s="465"/>
      <c r="Q101" s="465"/>
      <c r="R101" s="466"/>
      <c r="S101" s="116" t="str">
        <f>+S7</f>
        <v>BDP</v>
      </c>
      <c r="T101" s="117">
        <v>3393200615</v>
      </c>
    </row>
    <row r="102" spans="1:21" ht="15.75" customHeight="1">
      <c r="B102" s="454"/>
      <c r="C102" s="455"/>
      <c r="D102" s="455"/>
      <c r="E102" s="455"/>
      <c r="F102" s="45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64" t="str">
        <f>+Master!G241</f>
        <v>Jan - Dec</v>
      </c>
      <c r="T102" s="466">
        <f>+T8</f>
        <v>0</v>
      </c>
    </row>
    <row r="103" spans="1:21" ht="13.5" thickBot="1">
      <c r="B103" s="457"/>
      <c r="C103" s="458"/>
      <c r="D103" s="458"/>
      <c r="E103" s="458"/>
      <c r="F103" s="459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67" t="str">
        <f>+VLOOKUP(LEFT($A104,LEN(A104)-1)*1,Master!$D$22:$G$220,4,FALSE)</f>
        <v>Prihodi budžeta</v>
      </c>
      <c r="C104" s="468"/>
      <c r="D104" s="468"/>
      <c r="E104" s="468"/>
      <c r="F104" s="468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69" t="str">
        <f>+VLOOKUP(LEFT($A105,LEN(A105)-1)*1,Master!$D$22:$G$220,4,FALSE)</f>
        <v>Porezi</v>
      </c>
      <c r="C105" s="470"/>
      <c r="D105" s="470"/>
      <c r="E105" s="470"/>
      <c r="F105" s="470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62" t="str">
        <f>+VLOOKUP(LEFT($A106,LEN(A106)-1)*1,Master!$D$22:$G$220,4,FALSE)</f>
        <v>Porez na dohodak fizičkih lica</v>
      </c>
      <c r="C106" s="463"/>
      <c r="D106" s="463"/>
      <c r="E106" s="463"/>
      <c r="F106" s="463"/>
      <c r="G106" s="91">
        <f>+INDEX(DataEx!$1:$1048576,MATCH('2014'!$A106,DataEx!$D:$D,0),MATCH('2014'!G$100,DataEx!$222:$222,0))</f>
        <v>5536823.9639416989</v>
      </c>
      <c r="H106" s="91">
        <f>+INDEX(DataEx!$1:$1048576,MATCH('2014'!$A106,DataEx!$D:$D,0),MATCH('2014'!H$100,DataEx!$222:$222,0))</f>
        <v>6603739.6076103738</v>
      </c>
      <c r="I106" s="91">
        <f>+INDEX(DataEx!$1:$1048576,MATCH('2014'!$A106,DataEx!$D:$D,0),MATCH('2014'!I$100,DataEx!$222:$222,0))</f>
        <v>6676953.4988943152</v>
      </c>
      <c r="J106" s="91">
        <f>+INDEX(DataEx!$1:$1048576,MATCH('2014'!$A106,DataEx!$D:$D,0),MATCH('2014'!J$100,DataEx!$222:$222,0))</f>
        <v>6906912.5782146342</v>
      </c>
      <c r="K106" s="91">
        <f>+INDEX(DataEx!$1:$1048576,MATCH('2014'!$A106,DataEx!$D:$D,0),MATCH('2014'!K$100,DataEx!$222:$222,0))</f>
        <v>7747493.2498942278</v>
      </c>
      <c r="L106" s="91">
        <f>+INDEX(DataEx!$1:$1048576,MATCH('2014'!$A106,DataEx!$D:$D,0),MATCH('2014'!L$100,DataEx!$222:$222,0))</f>
        <v>6933974.2607370922</v>
      </c>
      <c r="M106" s="91">
        <f>+INDEX(DataEx!$1:$1048576,MATCH('2014'!$A106,DataEx!$D:$D,0),MATCH('2014'!M$100,DataEx!$222:$222,0))</f>
        <v>7575525.125533646</v>
      </c>
      <c r="N106" s="91">
        <f>+INDEX(DataEx!$1:$1048576,MATCH('2014'!$A106,DataEx!$D:$D,0),MATCH('2014'!N$100,DataEx!$222:$222,0))</f>
        <v>8718912.6885207817</v>
      </c>
      <c r="O106" s="91">
        <f>+INDEX(DataEx!$1:$1048576,MATCH('2014'!$A106,DataEx!$D:$D,0),MATCH('2014'!O$100,DataEx!$222:$222,0))</f>
        <v>9058811.9435250778</v>
      </c>
      <c r="P106" s="91">
        <f>+INDEX(DataEx!$1:$1048576,MATCH('2014'!$A106,DataEx!$D:$D,0),MATCH('2014'!P$100,DataEx!$222:$222,0))</f>
        <v>7322217.3457894176</v>
      </c>
      <c r="Q106" s="91">
        <f>+INDEX(DataEx!$1:$1048576,MATCH('2014'!$A106,DataEx!$D:$D,0),MATCH('2014'!Q$100,DataEx!$222:$222,0))</f>
        <v>7332731.8430695906</v>
      </c>
      <c r="R106" s="91">
        <f>+INDEX(DataEx!$1:$1048576,MATCH('2014'!$A106,DataEx!$D:$D,0),MATCH('2014'!R$100,DataEx!$222:$222,0))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62" t="str">
        <f>+VLOOKUP(LEFT($A107,LEN(A107)-1)*1,Master!$D$22:$G$220,4,FALSE)</f>
        <v>Porez na dobit pravnih lica</v>
      </c>
      <c r="C107" s="463"/>
      <c r="D107" s="463"/>
      <c r="E107" s="463"/>
      <c r="F107" s="463"/>
      <c r="G107" s="91">
        <f>+INDEX(DataEx!$1:$1048576,MATCH('2014'!$A107,DataEx!$D:$D,0),MATCH('2014'!G$100,DataEx!$222:$222,0))</f>
        <v>542155.32839785819</v>
      </c>
      <c r="H107" s="91">
        <f>+INDEX(DataEx!$1:$1048576,MATCH('2014'!$A107,DataEx!$D:$D,0),MATCH('2014'!H$100,DataEx!$222:$222,0))</f>
        <v>1152750.3872009208</v>
      </c>
      <c r="I107" s="91">
        <f>+INDEX(DataEx!$1:$1048576,MATCH('2014'!$A107,DataEx!$D:$D,0),MATCH('2014'!I$100,DataEx!$222:$222,0))</f>
        <v>5559762.3725619148</v>
      </c>
      <c r="J107" s="91">
        <f>+INDEX(DataEx!$1:$1048576,MATCH('2014'!$A107,DataEx!$D:$D,0),MATCH('2014'!J$100,DataEx!$222:$222,0))</f>
        <v>16167122.137942558</v>
      </c>
      <c r="K107" s="91">
        <f>+INDEX(DataEx!$1:$1048576,MATCH('2014'!$A107,DataEx!$D:$D,0),MATCH('2014'!K$100,DataEx!$222:$222,0))</f>
        <v>3342015.3051073127</v>
      </c>
      <c r="L107" s="91">
        <f>+INDEX(DataEx!$1:$1048576,MATCH('2014'!$A107,DataEx!$D:$D,0),MATCH('2014'!L$100,DataEx!$222:$222,0))</f>
        <v>3973142.0907613225</v>
      </c>
      <c r="M107" s="91">
        <f>+INDEX(DataEx!$1:$1048576,MATCH('2014'!$A107,DataEx!$D:$D,0),MATCH('2014'!M$100,DataEx!$222:$222,0))</f>
        <v>4224224.6269917246</v>
      </c>
      <c r="N107" s="91">
        <f>+INDEX(DataEx!$1:$1048576,MATCH('2014'!$A107,DataEx!$D:$D,0),MATCH('2014'!N$100,DataEx!$222:$222,0))</f>
        <v>3100839.337515357</v>
      </c>
      <c r="O107" s="91">
        <f>+INDEX(DataEx!$1:$1048576,MATCH('2014'!$A107,DataEx!$D:$D,0),MATCH('2014'!O$100,DataEx!$222:$222,0))</f>
        <v>2550420.1743935719</v>
      </c>
      <c r="P107" s="91">
        <f>+INDEX(DataEx!$1:$1048576,MATCH('2014'!$A107,DataEx!$D:$D,0),MATCH('2014'!P$100,DataEx!$222:$222,0))</f>
        <v>1409658.4171760734</v>
      </c>
      <c r="Q107" s="91">
        <f>+INDEX(DataEx!$1:$1048576,MATCH('2014'!$A107,DataEx!$D:$D,0),MATCH('2014'!Q$100,DataEx!$222:$222,0))</f>
        <v>1236078.5708177544</v>
      </c>
      <c r="R107" s="91">
        <f>+INDEX(DataEx!$1:$1048576,MATCH('2014'!$A107,DataEx!$D:$D,0),MATCH('2014'!R$100,DataEx!$222:$222,0))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62" t="str">
        <f>+VLOOKUP(LEFT($A108,LEN(A108)-1)*1,Master!$D$22:$G$220,4,FALSE)</f>
        <v>Porez na promet nepokretnosti</v>
      </c>
      <c r="C108" s="463"/>
      <c r="D108" s="463"/>
      <c r="E108" s="463"/>
      <c r="F108" s="463"/>
      <c r="G108" s="91">
        <f>+INDEX(DataEx!$1:$1048576,MATCH('2014'!$A108,DataEx!$D:$D,0),MATCH('2014'!G$100,DataEx!$222:$222,0))</f>
        <v>123999.60285150184</v>
      </c>
      <c r="H108" s="91">
        <f>+INDEX(DataEx!$1:$1048576,MATCH('2014'!$A108,DataEx!$D:$D,0),MATCH('2014'!H$100,DataEx!$222:$222,0))</f>
        <v>133192.75505076826</v>
      </c>
      <c r="I108" s="91">
        <f>+INDEX(DataEx!$1:$1048576,MATCH('2014'!$A108,DataEx!$D:$D,0),MATCH('2014'!I$100,DataEx!$222:$222,0))</f>
        <v>141910.48385757531</v>
      </c>
      <c r="J108" s="91">
        <f>+INDEX(DataEx!$1:$1048576,MATCH('2014'!$A108,DataEx!$D:$D,0),MATCH('2014'!J$100,DataEx!$222:$222,0))</f>
        <v>123791.01140095161</v>
      </c>
      <c r="K108" s="91">
        <f>+INDEX(DataEx!$1:$1048576,MATCH('2014'!$A108,DataEx!$D:$D,0),MATCH('2014'!K$100,DataEx!$222:$222,0))</f>
        <v>72591.819035106659</v>
      </c>
      <c r="L108" s="91">
        <f>+INDEX(DataEx!$1:$1048576,MATCH('2014'!$A108,DataEx!$D:$D,0),MATCH('2014'!L$100,DataEx!$222:$222,0))</f>
        <v>77284.349346340969</v>
      </c>
      <c r="M108" s="91">
        <f>+INDEX(DataEx!$1:$1048576,MATCH('2014'!$A108,DataEx!$D:$D,0),MATCH('2014'!M$100,DataEx!$222:$222,0))</f>
        <v>135985.65036623355</v>
      </c>
      <c r="N108" s="91">
        <f>+INDEX(DataEx!$1:$1048576,MATCH('2014'!$A108,DataEx!$D:$D,0),MATCH('2014'!N$100,DataEx!$222:$222,0))</f>
        <v>174290.23497475486</v>
      </c>
      <c r="O108" s="91">
        <f>+INDEX(DataEx!$1:$1048576,MATCH('2014'!$A108,DataEx!$D:$D,0),MATCH('2014'!O$100,DataEx!$222:$222,0))</f>
        <v>107916.53190533332</v>
      </c>
      <c r="P108" s="91">
        <f>+INDEX(DataEx!$1:$1048576,MATCH('2014'!$A108,DataEx!$D:$D,0),MATCH('2014'!P$100,DataEx!$222:$222,0))</f>
        <v>180714.58360820319</v>
      </c>
      <c r="Q108" s="91">
        <f>+INDEX(DataEx!$1:$1048576,MATCH('2014'!$A108,DataEx!$D:$D,0),MATCH('2014'!Q$100,DataEx!$222:$222,0))</f>
        <v>121683.7391894871</v>
      </c>
      <c r="R108" s="91">
        <f>+INDEX(DataEx!$1:$1048576,MATCH('2014'!$A108,DataEx!$D:$D,0),MATCH('2014'!R$100,DataEx!$222:$222,0))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62" t="str">
        <f>+VLOOKUP(LEFT($A109,LEN(A109)-1)*1,Master!$D$22:$G$220,4,FALSE)</f>
        <v>Porez na dodatu vrijednost</v>
      </c>
      <c r="C109" s="463"/>
      <c r="D109" s="463"/>
      <c r="E109" s="463"/>
      <c r="F109" s="463"/>
      <c r="G109" s="91">
        <f>+INDEX(DataEx!$1:$1048576,MATCH('2014'!$A109,DataEx!$D:$D,0),MATCH('2014'!G$100,DataEx!$222:$222,0))</f>
        <v>27323259.649428416</v>
      </c>
      <c r="H109" s="91">
        <f>+INDEX(DataEx!$1:$1048576,MATCH('2014'!$A109,DataEx!$D:$D,0),MATCH('2014'!H$100,DataEx!$222:$222,0))</f>
        <v>28192006.566407606</v>
      </c>
      <c r="I109" s="91">
        <f>+INDEX(DataEx!$1:$1048576,MATCH('2014'!$A109,DataEx!$D:$D,0),MATCH('2014'!I$100,DataEx!$222:$222,0))</f>
        <v>31780100.537285</v>
      </c>
      <c r="J109" s="91">
        <f>+INDEX(DataEx!$1:$1048576,MATCH('2014'!$A109,DataEx!$D:$D,0),MATCH('2014'!J$100,DataEx!$222:$222,0))</f>
        <v>35805625.314933896</v>
      </c>
      <c r="K109" s="91">
        <f>+INDEX(DataEx!$1:$1048576,MATCH('2014'!$A109,DataEx!$D:$D,0),MATCH('2014'!K$100,DataEx!$222:$222,0))</f>
        <v>37013677.77422861</v>
      </c>
      <c r="L109" s="91">
        <f>+INDEX(DataEx!$1:$1048576,MATCH('2014'!$A109,DataEx!$D:$D,0),MATCH('2014'!L$100,DataEx!$222:$222,0))</f>
        <v>39976192.562335499</v>
      </c>
      <c r="M109" s="91">
        <f>+INDEX(DataEx!$1:$1048576,MATCH('2014'!$A109,DataEx!$D:$D,0),MATCH('2014'!M$100,DataEx!$222:$222,0))</f>
        <v>48606896.525866799</v>
      </c>
      <c r="N109" s="91">
        <f>+INDEX(DataEx!$1:$1048576,MATCH('2014'!$A109,DataEx!$D:$D,0),MATCH('2014'!N$100,DataEx!$222:$222,0))</f>
        <v>48894010.587532401</v>
      </c>
      <c r="O109" s="91">
        <f>+INDEX(DataEx!$1:$1048576,MATCH('2014'!$A109,DataEx!$D:$D,0),MATCH('2014'!O$100,DataEx!$222:$222,0))</f>
        <v>42792605.454785898</v>
      </c>
      <c r="P109" s="91">
        <f>+INDEX(DataEx!$1:$1048576,MATCH('2014'!$A109,DataEx!$D:$D,0),MATCH('2014'!P$100,DataEx!$222:$222,0))</f>
        <v>38951776.984054103</v>
      </c>
      <c r="Q109" s="91">
        <f>+INDEX(DataEx!$1:$1048576,MATCH('2014'!$A109,DataEx!$D:$D,0),MATCH('2014'!Q$100,DataEx!$222:$222,0))</f>
        <v>34980132.37681254</v>
      </c>
      <c r="R109" s="91">
        <f>+INDEX(DataEx!$1:$1048576,MATCH('2014'!$A109,DataEx!$D:$D,0),MATCH('2014'!R$100,DataEx!$222:$222,0))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62" t="str">
        <f>+VLOOKUP(LEFT($A110,LEN(A110)-1)*1,Master!$D$22:$G$220,4,FALSE)</f>
        <v>Akcize</v>
      </c>
      <c r="C110" s="463"/>
      <c r="D110" s="463"/>
      <c r="E110" s="463"/>
      <c r="F110" s="463"/>
      <c r="G110" s="91">
        <f>+INDEX(DataEx!$1:$1048576,MATCH('2014'!$A110,DataEx!$D:$D,0),MATCH('2014'!G$100,DataEx!$222:$222,0))</f>
        <v>11633388.71442843</v>
      </c>
      <c r="H110" s="91">
        <f>+INDEX(DataEx!$1:$1048576,MATCH('2014'!$A110,DataEx!$D:$D,0),MATCH('2014'!H$100,DataEx!$222:$222,0))</f>
        <v>9984594.0786474198</v>
      </c>
      <c r="I110" s="91">
        <f>+INDEX(DataEx!$1:$1048576,MATCH('2014'!$A110,DataEx!$D:$D,0),MATCH('2014'!I$100,DataEx!$222:$222,0))</f>
        <v>9169040.4450272899</v>
      </c>
      <c r="J110" s="91">
        <f>+INDEX(DataEx!$1:$1048576,MATCH('2014'!$A110,DataEx!$D:$D,0),MATCH('2014'!J$100,DataEx!$222:$222,0))</f>
        <v>11715409.875199232</v>
      </c>
      <c r="K110" s="91">
        <f>+INDEX(DataEx!$1:$1048576,MATCH('2014'!$A110,DataEx!$D:$D,0),MATCH('2014'!K$100,DataEx!$222:$222,0))</f>
        <v>12580245.774244396</v>
      </c>
      <c r="L110" s="91">
        <f>+INDEX(DataEx!$1:$1048576,MATCH('2014'!$A110,DataEx!$D:$D,0),MATCH('2014'!L$100,DataEx!$222:$222,0))</f>
        <v>14576879.575155489</v>
      </c>
      <c r="M110" s="91">
        <f>+INDEX(DataEx!$1:$1048576,MATCH('2014'!$A110,DataEx!$D:$D,0),MATCH('2014'!M$100,DataEx!$222:$222,0))</f>
        <v>16788102.358412612</v>
      </c>
      <c r="N110" s="91">
        <f>+INDEX(DataEx!$1:$1048576,MATCH('2014'!$A110,DataEx!$D:$D,0),MATCH('2014'!N$100,DataEx!$222:$222,0))</f>
        <v>19929817.141586415</v>
      </c>
      <c r="O110" s="91">
        <f>+INDEX(DataEx!$1:$1048576,MATCH('2014'!$A110,DataEx!$D:$D,0),MATCH('2014'!O$100,DataEx!$222:$222,0))</f>
        <v>20074252.942877635</v>
      </c>
      <c r="P110" s="91">
        <f>+INDEX(DataEx!$1:$1048576,MATCH('2014'!$A110,DataEx!$D:$D,0),MATCH('2014'!P$100,DataEx!$222:$222,0))</f>
        <v>14472590.829511227</v>
      </c>
      <c r="Q110" s="91">
        <f>+INDEX(DataEx!$1:$1048576,MATCH('2014'!$A110,DataEx!$D:$D,0),MATCH('2014'!Q$100,DataEx!$222:$222,0))</f>
        <v>13977403.069221891</v>
      </c>
      <c r="R110" s="91">
        <f>+INDEX(DataEx!$1:$1048576,MATCH('2014'!$A110,DataEx!$D:$D,0),MATCH('2014'!R$100,DataEx!$222:$222,0))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62" t="str">
        <f>+VLOOKUP(LEFT($A111,LEN(A111)-1)*1,Master!$D$22:$G$220,4,FALSE)</f>
        <v>Porez na međunarodnu trgovinu i transakcije</v>
      </c>
      <c r="C111" s="463"/>
      <c r="D111" s="463"/>
      <c r="E111" s="463"/>
      <c r="F111" s="463"/>
      <c r="G111" s="91">
        <f>+INDEX(DataEx!$1:$1048576,MATCH('2014'!$A111,DataEx!$D:$D,0),MATCH('2014'!G$100,DataEx!$222:$222,0))</f>
        <v>1175497.3830894365</v>
      </c>
      <c r="H111" s="91">
        <f>+INDEX(DataEx!$1:$1048576,MATCH('2014'!$A111,DataEx!$D:$D,0),MATCH('2014'!H$100,DataEx!$222:$222,0))</f>
        <v>1401258.3069391041</v>
      </c>
      <c r="I111" s="91">
        <f>+INDEX(DataEx!$1:$1048576,MATCH('2014'!$A111,DataEx!$D:$D,0),MATCH('2014'!I$100,DataEx!$222:$222,0))</f>
        <v>1982854.7670731111</v>
      </c>
      <c r="J111" s="91">
        <f>+INDEX(DataEx!$1:$1048576,MATCH('2014'!$A111,DataEx!$D:$D,0),MATCH('2014'!J$100,DataEx!$222:$222,0))</f>
        <v>2227395.5445058988</v>
      </c>
      <c r="K111" s="91">
        <f>+INDEX(DataEx!$1:$1048576,MATCH('2014'!$A111,DataEx!$D:$D,0),MATCH('2014'!K$100,DataEx!$222:$222,0))</f>
        <v>2119281.4538548714</v>
      </c>
      <c r="L111" s="91">
        <f>+INDEX(DataEx!$1:$1048576,MATCH('2014'!$A111,DataEx!$D:$D,0),MATCH('2014'!L$100,DataEx!$222:$222,0))</f>
        <v>2128447.743077762</v>
      </c>
      <c r="M111" s="91">
        <f>+INDEX(DataEx!$1:$1048576,MATCH('2014'!$A111,DataEx!$D:$D,0),MATCH('2014'!M$100,DataEx!$222:$222,0))</f>
        <v>2626690.2153880983</v>
      </c>
      <c r="N111" s="91">
        <f>+INDEX(DataEx!$1:$1048576,MATCH('2014'!$A111,DataEx!$D:$D,0),MATCH('2014'!N$100,DataEx!$222:$222,0))</f>
        <v>2350974.5793777262</v>
      </c>
      <c r="O111" s="91">
        <f>+INDEX(DataEx!$1:$1048576,MATCH('2014'!$A111,DataEx!$D:$D,0),MATCH('2014'!O$100,DataEx!$222:$222,0))</f>
        <v>2173809.0200480837</v>
      </c>
      <c r="P111" s="91">
        <f>+INDEX(DataEx!$1:$1048576,MATCH('2014'!$A111,DataEx!$D:$D,0),MATCH('2014'!P$100,DataEx!$222:$222,0))</f>
        <v>2170247.5204897081</v>
      </c>
      <c r="Q111" s="91">
        <f>+INDEX(DataEx!$1:$1048576,MATCH('2014'!$A111,DataEx!$D:$D,0),MATCH('2014'!Q$100,DataEx!$222:$222,0))</f>
        <v>1576440.4650937812</v>
      </c>
      <c r="R111" s="91">
        <f>+INDEX(DataEx!$1:$1048576,MATCH('2014'!$A111,DataEx!$D:$D,0),MATCH('2014'!R$100,DataEx!$222:$222,0))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62" t="e">
        <f>+VLOOKUP(LEFT($A112,LEN(A112)-1)*1,Master!$D$22:$G$220,4,FALSE)</f>
        <v>#REF!</v>
      </c>
      <c r="C112" s="463"/>
      <c r="D112" s="463"/>
      <c r="E112" s="463"/>
      <c r="F112" s="463"/>
      <c r="G112" s="91" t="e">
        <f>+INDEX(DataEx!$1:$1048576,MATCH('2014'!$A112,DataEx!$D:$D,0),MATCH('2014'!G$100,DataEx!$222:$222,0))</f>
        <v>#REF!</v>
      </c>
      <c r="H112" s="91" t="e">
        <f>+INDEX(DataEx!$1:$1048576,MATCH('2014'!$A112,DataEx!$D:$D,0),MATCH('2014'!H$100,DataEx!$222:$222,0))</f>
        <v>#REF!</v>
      </c>
      <c r="I112" s="91" t="e">
        <f>+INDEX(DataEx!$1:$1048576,MATCH('2014'!$A112,DataEx!$D:$D,0),MATCH('2014'!I$100,DataEx!$222:$222,0))</f>
        <v>#REF!</v>
      </c>
      <c r="J112" s="91" t="e">
        <f>+INDEX(DataEx!$1:$1048576,MATCH('2014'!$A112,DataEx!$D:$D,0),MATCH('2014'!J$100,DataEx!$222:$222,0))</f>
        <v>#REF!</v>
      </c>
      <c r="K112" s="91" t="e">
        <f>+INDEX(DataEx!$1:$1048576,MATCH('2014'!$A112,DataEx!$D:$D,0),MATCH('2014'!K$100,DataEx!$222:$222,0))</f>
        <v>#REF!</v>
      </c>
      <c r="L112" s="91" t="e">
        <f>+INDEX(DataEx!$1:$1048576,MATCH('2014'!$A112,DataEx!$D:$D,0),MATCH('2014'!L$100,DataEx!$222:$222,0))</f>
        <v>#REF!</v>
      </c>
      <c r="M112" s="91" t="e">
        <f>+INDEX(DataEx!$1:$1048576,MATCH('2014'!$A112,DataEx!$D:$D,0),MATCH('2014'!M$100,DataEx!$222:$222,0))</f>
        <v>#REF!</v>
      </c>
      <c r="N112" s="91" t="e">
        <f>+INDEX(DataEx!$1:$1048576,MATCH('2014'!$A112,DataEx!$D:$D,0),MATCH('2014'!N$100,DataEx!$222:$222,0))</f>
        <v>#REF!</v>
      </c>
      <c r="O112" s="91" t="e">
        <f>+INDEX(DataEx!$1:$1048576,MATCH('2014'!$A112,DataEx!$D:$D,0),MATCH('2014'!O$100,DataEx!$222:$222,0))</f>
        <v>#REF!</v>
      </c>
      <c r="P112" s="91" t="e">
        <f>+INDEX(DataEx!$1:$1048576,MATCH('2014'!$A112,DataEx!$D:$D,0),MATCH('2014'!P$100,DataEx!$222:$222,0))</f>
        <v>#REF!</v>
      </c>
      <c r="Q112" s="91" t="e">
        <f>+INDEX(DataEx!$1:$1048576,MATCH('2014'!$A112,DataEx!$D:$D,0),MATCH('2014'!Q$100,DataEx!$222:$222,0))</f>
        <v>#REF!</v>
      </c>
      <c r="R112" s="91" t="e">
        <f>+INDEX(DataEx!$1:$1048576,MATCH('2014'!$A112,DataEx!$D:$D,0),MATCH('2014'!R$100,DataEx!$222:$222,0))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62" t="str">
        <f>+VLOOKUP(LEFT($A113,LEN(A113)-1)*1,Master!$D$22:$G$220,4,FALSE)</f>
        <v>Ostali državni porezi</v>
      </c>
      <c r="C113" s="463"/>
      <c r="D113" s="463"/>
      <c r="E113" s="463"/>
      <c r="F113" s="463"/>
      <c r="G113" s="91">
        <f>+INDEX(DataEx!$1:$1048576,MATCH('2014'!$A113,DataEx!$D:$D,0),MATCH('2014'!G$100,DataEx!$222:$222,0))</f>
        <v>294949.34769769129</v>
      </c>
      <c r="H113" s="91">
        <f>+INDEX(DataEx!$1:$1048576,MATCH('2014'!$A113,DataEx!$D:$D,0),MATCH('2014'!H$100,DataEx!$222:$222,0))</f>
        <v>269914.53975529631</v>
      </c>
      <c r="I113" s="91">
        <f>+INDEX(DataEx!$1:$1048576,MATCH('2014'!$A113,DataEx!$D:$D,0),MATCH('2014'!I$100,DataEx!$222:$222,0))</f>
        <v>351302.84471213742</v>
      </c>
      <c r="J113" s="91">
        <f>+INDEX(DataEx!$1:$1048576,MATCH('2014'!$A113,DataEx!$D:$D,0),MATCH('2014'!J$100,DataEx!$222:$222,0))</f>
        <v>433913.41590605793</v>
      </c>
      <c r="K113" s="91">
        <f>+INDEX(DataEx!$1:$1048576,MATCH('2014'!$A113,DataEx!$D:$D,0),MATCH('2014'!K$100,DataEx!$222:$222,0))</f>
        <v>461276.15448140749</v>
      </c>
      <c r="L113" s="91">
        <f>+INDEX(DataEx!$1:$1048576,MATCH('2014'!$A113,DataEx!$D:$D,0),MATCH('2014'!L$100,DataEx!$222:$222,0))</f>
        <v>484947.23740259005</v>
      </c>
      <c r="M113" s="91">
        <f>+INDEX(DataEx!$1:$1048576,MATCH('2014'!$A113,DataEx!$D:$D,0),MATCH('2014'!M$100,DataEx!$222:$222,0))</f>
        <v>544691.13950845459</v>
      </c>
      <c r="N113" s="91">
        <f>+INDEX(DataEx!$1:$1048576,MATCH('2014'!$A113,DataEx!$D:$D,0),MATCH('2014'!N$100,DataEx!$222:$222,0))</f>
        <v>492931.9808280234</v>
      </c>
      <c r="O113" s="91">
        <f>+INDEX(DataEx!$1:$1048576,MATCH('2014'!$A113,DataEx!$D:$D,0),MATCH('2014'!O$100,DataEx!$222:$222,0))</f>
        <v>528342.20463008841</v>
      </c>
      <c r="P113" s="91">
        <f>+INDEX(DataEx!$1:$1048576,MATCH('2014'!$A113,DataEx!$D:$D,0),MATCH('2014'!P$100,DataEx!$222:$222,0))</f>
        <v>429431.85296262795</v>
      </c>
      <c r="Q113" s="91">
        <f>+INDEX(DataEx!$1:$1048576,MATCH('2014'!$A113,DataEx!$D:$D,0),MATCH('2014'!Q$100,DataEx!$222:$222,0))</f>
        <v>402322.65920144052</v>
      </c>
      <c r="R113" s="91">
        <f>+INDEX(DataEx!$1:$1048576,MATCH('2014'!$A113,DataEx!$D:$D,0),MATCH('2014'!R$100,DataEx!$222:$222,0))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79" t="str">
        <f>+VLOOKUP(LEFT($A114,LEN(A114)-1)*1,Master!$D$22:$G$220,4,FALSE)</f>
        <v>Doprinosi</v>
      </c>
      <c r="C114" s="480"/>
      <c r="D114" s="480"/>
      <c r="E114" s="480"/>
      <c r="F114" s="480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62" t="str">
        <f>+VLOOKUP(LEFT($A115,LEN(A115)-1)*1,Master!$D$22:$G$220,4,FALSE)</f>
        <v>Doprinosi za penzijsko i invalidsko osiguranje</v>
      </c>
      <c r="C115" s="463"/>
      <c r="D115" s="463"/>
      <c r="E115" s="463"/>
      <c r="F115" s="463"/>
      <c r="G115" s="91">
        <f>+INDEX(DataEx!$1:$1048576,MATCH('2014'!$A115,DataEx!$D:$D,0),MATCH('2014'!G$100,DataEx!$222:$222,0))</f>
        <v>6378060.6572526693</v>
      </c>
      <c r="H115" s="91">
        <f>+INDEX(DataEx!$1:$1048576,MATCH('2014'!$A115,DataEx!$D:$D,0),MATCH('2014'!H$100,DataEx!$222:$222,0))</f>
        <v>16126009.982946007</v>
      </c>
      <c r="I115" s="91">
        <f>+INDEX(DataEx!$1:$1048576,MATCH('2014'!$A115,DataEx!$D:$D,0),MATCH('2014'!I$100,DataEx!$222:$222,0))</f>
        <v>16569177.415611617</v>
      </c>
      <c r="J115" s="91">
        <f>+INDEX(DataEx!$1:$1048576,MATCH('2014'!$A115,DataEx!$D:$D,0),MATCH('2014'!J$100,DataEx!$222:$222,0))</f>
        <v>15916413.916518303</v>
      </c>
      <c r="K115" s="91">
        <f>+INDEX(DataEx!$1:$1048576,MATCH('2014'!$A115,DataEx!$D:$D,0),MATCH('2014'!K$100,DataEx!$222:$222,0))</f>
        <v>16700474.831006728</v>
      </c>
      <c r="L115" s="91">
        <f>+INDEX(DataEx!$1:$1048576,MATCH('2014'!$A115,DataEx!$D:$D,0),MATCH('2014'!L$100,DataEx!$222:$222,0))</f>
        <v>19303870.20408624</v>
      </c>
      <c r="M115" s="91">
        <f>+INDEX(DataEx!$1:$1048576,MATCH('2014'!$A115,DataEx!$D:$D,0),MATCH('2014'!M$100,DataEx!$222:$222,0))</f>
        <v>19954258.836327907</v>
      </c>
      <c r="N115" s="91">
        <f>+INDEX(DataEx!$1:$1048576,MATCH('2014'!$A115,DataEx!$D:$D,0),MATCH('2014'!N$100,DataEx!$222:$222,0))</f>
        <v>21157665.831800085</v>
      </c>
      <c r="O115" s="91">
        <f>+INDEX(DataEx!$1:$1048576,MATCH('2014'!$A115,DataEx!$D:$D,0),MATCH('2014'!O$100,DataEx!$222:$222,0))</f>
        <v>23691624.075276405</v>
      </c>
      <c r="P115" s="91">
        <f>+INDEX(DataEx!$1:$1048576,MATCH('2014'!$A115,DataEx!$D:$D,0),MATCH('2014'!P$100,DataEx!$222:$222,0))</f>
        <v>25779256.658387903</v>
      </c>
      <c r="Q115" s="91">
        <f>+INDEX(DataEx!$1:$1048576,MATCH('2014'!$A115,DataEx!$D:$D,0),MATCH('2014'!Q$100,DataEx!$222:$222,0))</f>
        <v>17637260.472586822</v>
      </c>
      <c r="R115" s="91">
        <f>+INDEX(DataEx!$1:$1048576,MATCH('2014'!$A115,DataEx!$D:$D,0),MATCH('2014'!R$100,DataEx!$222:$222,0))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62" t="str">
        <f>+VLOOKUP(LEFT($A116,LEN(A116)-1)*1,Master!$D$22:$G$220,4,FALSE)</f>
        <v>Doprinosi za zdravstveno osiguranje</v>
      </c>
      <c r="C116" s="463"/>
      <c r="D116" s="463"/>
      <c r="E116" s="463"/>
      <c r="F116" s="463"/>
      <c r="G116" s="91">
        <f>+INDEX(DataEx!$1:$1048576,MATCH('2014'!$A116,DataEx!$D:$D,0),MATCH('2014'!G$100,DataEx!$222:$222,0))</f>
        <v>4579090.5759970825</v>
      </c>
      <c r="H116" s="91">
        <f>+INDEX(DataEx!$1:$1048576,MATCH('2014'!$A116,DataEx!$D:$D,0),MATCH('2014'!H$100,DataEx!$222:$222,0))</f>
        <v>10104184.39535567</v>
      </c>
      <c r="I116" s="91">
        <f>+INDEX(DataEx!$1:$1048576,MATCH('2014'!$A116,DataEx!$D:$D,0),MATCH('2014'!I$100,DataEx!$222:$222,0))</f>
        <v>10560309.670724479</v>
      </c>
      <c r="J116" s="91">
        <f>+INDEX(DataEx!$1:$1048576,MATCH('2014'!$A116,DataEx!$D:$D,0),MATCH('2014'!J$100,DataEx!$222:$222,0))</f>
        <v>9541998.6085077375</v>
      </c>
      <c r="K116" s="91">
        <f>+INDEX(DataEx!$1:$1048576,MATCH('2014'!$A116,DataEx!$D:$D,0),MATCH('2014'!K$100,DataEx!$222:$222,0))</f>
        <v>10202539.325177701</v>
      </c>
      <c r="L116" s="91">
        <f>+INDEX(DataEx!$1:$1048576,MATCH('2014'!$A116,DataEx!$D:$D,0),MATCH('2014'!L$100,DataEx!$222:$222,0))</f>
        <v>10655134.986795479</v>
      </c>
      <c r="M116" s="91">
        <f>+INDEX(DataEx!$1:$1048576,MATCH('2014'!$A116,DataEx!$D:$D,0),MATCH('2014'!M$100,DataEx!$222:$222,0))</f>
        <v>10928389.183865616</v>
      </c>
      <c r="N116" s="91">
        <f>+INDEX(DataEx!$1:$1048576,MATCH('2014'!$A116,DataEx!$D:$D,0),MATCH('2014'!N$100,DataEx!$222:$222,0))</f>
        <v>12720604.592646427</v>
      </c>
      <c r="O116" s="91">
        <f>+INDEX(DataEx!$1:$1048576,MATCH('2014'!$A116,DataEx!$D:$D,0),MATCH('2014'!O$100,DataEx!$222:$222,0))</f>
        <v>12433910.598023046</v>
      </c>
      <c r="P116" s="91">
        <f>+INDEX(DataEx!$1:$1048576,MATCH('2014'!$A116,DataEx!$D:$D,0),MATCH('2014'!P$100,DataEx!$222:$222,0))</f>
        <v>15255623.222713828</v>
      </c>
      <c r="Q116" s="91">
        <f>+INDEX(DataEx!$1:$1048576,MATCH('2014'!$A116,DataEx!$D:$D,0),MATCH('2014'!Q$100,DataEx!$222:$222,0))</f>
        <v>10791600.785030248</v>
      </c>
      <c r="R116" s="91">
        <f>+INDEX(DataEx!$1:$1048576,MATCH('2014'!$A116,DataEx!$D:$D,0),MATCH('2014'!R$100,DataEx!$222:$222,0))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62" t="str">
        <f>+VLOOKUP(LEFT($A117,LEN(A117)-1)*1,Master!$D$22:$G$220,4,FALSE)</f>
        <v>Doprinosi za osiguranje od nezaposlenosti</v>
      </c>
      <c r="C117" s="463"/>
      <c r="D117" s="463"/>
      <c r="E117" s="463"/>
      <c r="F117" s="463"/>
      <c r="G117" s="91">
        <f>+INDEX(DataEx!$1:$1048576,MATCH('2014'!$A117,DataEx!$D:$D,0),MATCH('2014'!G$100,DataEx!$222:$222,0))</f>
        <v>345360.47830525995</v>
      </c>
      <c r="H117" s="91">
        <f>+INDEX(DataEx!$1:$1048576,MATCH('2014'!$A117,DataEx!$D:$D,0),MATCH('2014'!H$100,DataEx!$222:$222,0))</f>
        <v>922696.95629602508</v>
      </c>
      <c r="I117" s="91">
        <f>+INDEX(DataEx!$1:$1048576,MATCH('2014'!$A117,DataEx!$D:$D,0),MATCH('2014'!I$100,DataEx!$222:$222,0))</f>
        <v>857271.67153218063</v>
      </c>
      <c r="J117" s="91">
        <f>+INDEX(DataEx!$1:$1048576,MATCH('2014'!$A117,DataEx!$D:$D,0),MATCH('2014'!J$100,DataEx!$222:$222,0))</f>
        <v>794944.20445414912</v>
      </c>
      <c r="K117" s="91">
        <f>+INDEX(DataEx!$1:$1048576,MATCH('2014'!$A117,DataEx!$D:$D,0),MATCH('2014'!K$100,DataEx!$222:$222,0))</f>
        <v>860500.23373355891</v>
      </c>
      <c r="L117" s="91">
        <f>+INDEX(DataEx!$1:$1048576,MATCH('2014'!$A117,DataEx!$D:$D,0),MATCH('2014'!L$100,DataEx!$222:$222,0))</f>
        <v>876623.14344260271</v>
      </c>
      <c r="M117" s="91">
        <f>+INDEX(DataEx!$1:$1048576,MATCH('2014'!$A117,DataEx!$D:$D,0),MATCH('2014'!M$100,DataEx!$222:$222,0))</f>
        <v>897950.85198249156</v>
      </c>
      <c r="N117" s="91">
        <f>+INDEX(DataEx!$1:$1048576,MATCH('2014'!$A117,DataEx!$D:$D,0),MATCH('2014'!N$100,DataEx!$222:$222,0))</f>
        <v>1049404.4207832785</v>
      </c>
      <c r="O117" s="91">
        <f>+INDEX(DataEx!$1:$1048576,MATCH('2014'!$A117,DataEx!$D:$D,0),MATCH('2014'!O$100,DataEx!$222:$222,0))</f>
        <v>1051499.288563821</v>
      </c>
      <c r="P117" s="91">
        <f>+INDEX(DataEx!$1:$1048576,MATCH('2014'!$A117,DataEx!$D:$D,0),MATCH('2014'!P$100,DataEx!$222:$222,0))</f>
        <v>1282491.8621105079</v>
      </c>
      <c r="Q117" s="91">
        <f>+INDEX(DataEx!$1:$1048576,MATCH('2014'!$A117,DataEx!$D:$D,0),MATCH('2014'!Q$100,DataEx!$222:$222,0))</f>
        <v>895782.74311122345</v>
      </c>
      <c r="R117" s="91">
        <f>+INDEX(DataEx!$1:$1048576,MATCH('2014'!$A117,DataEx!$D:$D,0),MATCH('2014'!R$100,DataEx!$222:$222,0))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62" t="str">
        <f>+VLOOKUP(LEFT($A118,LEN(A118)-1)*1,Master!$D$22:$G$220,4,FALSE)</f>
        <v>Ostali doprinosi</v>
      </c>
      <c r="C118" s="463"/>
      <c r="D118" s="463"/>
      <c r="E118" s="463"/>
      <c r="F118" s="463"/>
      <c r="G118" s="91">
        <f>+INDEX(DataEx!$1:$1048576,MATCH('2014'!$A118,DataEx!$D:$D,0),MATCH('2014'!G$100,DataEx!$222:$222,0))</f>
        <v>393983.99785530567</v>
      </c>
      <c r="H118" s="91">
        <f>+INDEX(DataEx!$1:$1048576,MATCH('2014'!$A118,DataEx!$D:$D,0),MATCH('2014'!H$100,DataEx!$222:$222,0))</f>
        <v>814303.25480471749</v>
      </c>
      <c r="I118" s="91">
        <f>+INDEX(DataEx!$1:$1048576,MATCH('2014'!$A118,DataEx!$D:$D,0),MATCH('2014'!I$100,DataEx!$222:$222,0))</f>
        <v>943121.35406345711</v>
      </c>
      <c r="J118" s="91">
        <f>+INDEX(DataEx!$1:$1048576,MATCH('2014'!$A118,DataEx!$D:$D,0),MATCH('2014'!J$100,DataEx!$222:$222,0))</f>
        <v>1004970.8891509315</v>
      </c>
      <c r="K118" s="91">
        <f>+INDEX(DataEx!$1:$1048576,MATCH('2014'!$A118,DataEx!$D:$D,0),MATCH('2014'!K$100,DataEx!$222:$222,0))</f>
        <v>829048.34586379305</v>
      </c>
      <c r="L118" s="91">
        <f>+INDEX(DataEx!$1:$1048576,MATCH('2014'!$A118,DataEx!$D:$D,0),MATCH('2014'!L$100,DataEx!$222:$222,0))</f>
        <v>1296094.8736363046</v>
      </c>
      <c r="M118" s="91">
        <f>+INDEX(DataEx!$1:$1048576,MATCH('2014'!$A118,DataEx!$D:$D,0),MATCH('2014'!M$100,DataEx!$222:$222,0))</f>
        <v>1236215.2520219143</v>
      </c>
      <c r="N118" s="91">
        <f>+INDEX(DataEx!$1:$1048576,MATCH('2014'!$A118,DataEx!$D:$D,0),MATCH('2014'!N$100,DataEx!$222:$222,0))</f>
        <v>1144671.7494812885</v>
      </c>
      <c r="O118" s="91">
        <f>+INDEX(DataEx!$1:$1048576,MATCH('2014'!$A118,DataEx!$D:$D,0),MATCH('2014'!O$100,DataEx!$222:$222,0))</f>
        <v>1026094.5663691361</v>
      </c>
      <c r="P118" s="91">
        <f>+INDEX(DataEx!$1:$1048576,MATCH('2014'!$A118,DataEx!$D:$D,0),MATCH('2014'!P$100,DataEx!$222:$222,0))</f>
        <v>1355598.0308241891</v>
      </c>
      <c r="Q118" s="91">
        <f>+INDEX(DataEx!$1:$1048576,MATCH('2014'!$A118,DataEx!$D:$D,0),MATCH('2014'!Q$100,DataEx!$222:$222,0))</f>
        <v>840008.78680477664</v>
      </c>
      <c r="R118" s="91">
        <f>+INDEX(DataEx!$1:$1048576,MATCH('2014'!$A118,DataEx!$D:$D,0),MATCH('2014'!R$100,DataEx!$222:$222,0))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71" t="str">
        <f>+VLOOKUP(LEFT($A119,LEN(A119)-1)*1,Master!$D$22:$G$220,4,FALSE)</f>
        <v>Takse</v>
      </c>
      <c r="C119" s="472"/>
      <c r="D119" s="472"/>
      <c r="E119" s="472"/>
      <c r="F119" s="472"/>
      <c r="G119" s="85">
        <f>+INDEX(DataEx!$1:$1048576,MATCH('2014'!$A119,DataEx!$D:$D,0),MATCH('2014'!G$100,DataEx!$222:$222,0))</f>
        <v>902871.84498938802</v>
      </c>
      <c r="H119" s="85">
        <f>+INDEX(DataEx!$1:$1048576,MATCH('2014'!$A119,DataEx!$D:$D,0),MATCH('2014'!H$100,DataEx!$222:$222,0))</f>
        <v>1376722.835592885</v>
      </c>
      <c r="I119" s="85">
        <f>+INDEX(DataEx!$1:$1048576,MATCH('2014'!$A119,DataEx!$D:$D,0),MATCH('2014'!I$100,DataEx!$222:$222,0))</f>
        <v>1533902.3810318899</v>
      </c>
      <c r="J119" s="85">
        <f>+INDEX(DataEx!$1:$1048576,MATCH('2014'!$A119,DataEx!$D:$D,0),MATCH('2014'!J$100,DataEx!$222:$222,0))</f>
        <v>1769167.7909803819</v>
      </c>
      <c r="K119" s="85">
        <f>+INDEX(DataEx!$1:$1048576,MATCH('2014'!$A119,DataEx!$D:$D,0),MATCH('2014'!K$100,DataEx!$222:$222,0))</f>
        <v>1635179.6025759527</v>
      </c>
      <c r="L119" s="85">
        <f>+INDEX(DataEx!$1:$1048576,MATCH('2014'!$A119,DataEx!$D:$D,0),MATCH('2014'!L$100,DataEx!$222:$222,0))</f>
        <v>1713767.4441061548</v>
      </c>
      <c r="M119" s="85">
        <f>+INDEX(DataEx!$1:$1048576,MATCH('2014'!$A119,DataEx!$D:$D,0),MATCH('2014'!M$100,DataEx!$222:$222,0))</f>
        <v>2233130.224239069</v>
      </c>
      <c r="N119" s="85">
        <f>+INDEX(DataEx!$1:$1048576,MATCH('2014'!$A119,DataEx!$D:$D,0),MATCH('2014'!N$100,DataEx!$222:$222,0))</f>
        <v>1791089.1999486499</v>
      </c>
      <c r="O119" s="85">
        <f>+INDEX(DataEx!$1:$1048576,MATCH('2014'!$A119,DataEx!$D:$D,0),MATCH('2014'!O$100,DataEx!$222:$222,0))</f>
        <v>1407201.854776232</v>
      </c>
      <c r="P119" s="85">
        <f>+INDEX(DataEx!$1:$1048576,MATCH('2014'!$A119,DataEx!$D:$D,0),MATCH('2014'!P$100,DataEx!$222:$222,0))</f>
        <v>2107131.608306407</v>
      </c>
      <c r="Q119" s="85">
        <f>+INDEX(DataEx!$1:$1048576,MATCH('2014'!$A119,DataEx!$D:$D,0),MATCH('2014'!Q$100,DataEx!$222:$222,0))</f>
        <v>2082325.1460510979</v>
      </c>
      <c r="R119" s="86">
        <f>+INDEX(DataEx!$1:$1048576,MATCH('2014'!$A119,DataEx!$D:$D,0),MATCH('2014'!R$100,DataEx!$222:$222,0))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71" t="str">
        <f>+VLOOKUP(LEFT($A120,LEN(A120)-1)*1,Master!$D$22:$G$220,4,FALSE)</f>
        <v>Naknade</v>
      </c>
      <c r="C120" s="472"/>
      <c r="D120" s="472"/>
      <c r="E120" s="472"/>
      <c r="F120" s="472"/>
      <c r="G120" s="85">
        <f>+INDEX(DataEx!$1:$1048576,MATCH('2014'!$A120,DataEx!$D:$D,0),MATCH('2014'!G$100,DataEx!$222:$222,0))</f>
        <v>874647.32532018784</v>
      </c>
      <c r="H120" s="85">
        <f>+INDEX(DataEx!$1:$1048576,MATCH('2014'!$A120,DataEx!$D:$D,0),MATCH('2014'!H$100,DataEx!$222:$222,0))</f>
        <v>1141795.5130265537</v>
      </c>
      <c r="I120" s="85">
        <f>+INDEX(DataEx!$1:$1048576,MATCH('2014'!$A120,DataEx!$D:$D,0),MATCH('2014'!I$100,DataEx!$222:$222,0))</f>
        <v>1392255.6905662352</v>
      </c>
      <c r="J120" s="85">
        <f>+INDEX(DataEx!$1:$1048576,MATCH('2014'!$A120,DataEx!$D:$D,0),MATCH('2014'!J$100,DataEx!$222:$222,0))</f>
        <v>1012251.8295932285</v>
      </c>
      <c r="K120" s="85">
        <f>+INDEX(DataEx!$1:$1048576,MATCH('2014'!$A120,DataEx!$D:$D,0),MATCH('2014'!K$100,DataEx!$222:$222,0))</f>
        <v>647746.68080012128</v>
      </c>
      <c r="L120" s="85">
        <f>+INDEX(DataEx!$1:$1048576,MATCH('2014'!$A120,DataEx!$D:$D,0),MATCH('2014'!L$100,DataEx!$222:$222,0))</f>
        <v>954989.7774594496</v>
      </c>
      <c r="M120" s="85">
        <f>+INDEX(DataEx!$1:$1048576,MATCH('2014'!$A120,DataEx!$D:$D,0),MATCH('2014'!M$100,DataEx!$222:$222,0))</f>
        <v>1184343.1262543593</v>
      </c>
      <c r="N120" s="85">
        <f>+INDEX(DataEx!$1:$1048576,MATCH('2014'!$A120,DataEx!$D:$D,0),MATCH('2014'!N$100,DataEx!$222:$222,0))</f>
        <v>1056013.1087953006</v>
      </c>
      <c r="O120" s="85">
        <f>+INDEX(DataEx!$1:$1048576,MATCH('2014'!$A120,DataEx!$D:$D,0),MATCH('2014'!O$100,DataEx!$222:$222,0))</f>
        <v>1308372.2565571361</v>
      </c>
      <c r="P120" s="85">
        <f>+INDEX(DataEx!$1:$1048576,MATCH('2014'!$A120,DataEx!$D:$D,0),MATCH('2014'!P$100,DataEx!$222:$222,0))</f>
        <v>1299421.3451732181</v>
      </c>
      <c r="Q120" s="85">
        <f>+INDEX(DataEx!$1:$1048576,MATCH('2014'!$A120,DataEx!$D:$D,0),MATCH('2014'!Q$100,DataEx!$222:$222,0))</f>
        <v>1236718.8760774885</v>
      </c>
      <c r="R120" s="86">
        <f>+INDEX(DataEx!$1:$1048576,MATCH('2014'!$A120,DataEx!$D:$D,0),MATCH('2014'!R$100,DataEx!$222:$222,0))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71" t="str">
        <f>+VLOOKUP(LEFT($A121,LEN(A121)-1)*1,Master!$D$22:$G$220,4,FALSE)</f>
        <v>Ostali prihodi</v>
      </c>
      <c r="C121" s="472"/>
      <c r="D121" s="472"/>
      <c r="E121" s="472"/>
      <c r="F121" s="472"/>
      <c r="G121" s="85">
        <f>+INDEX(DataEx!$1:$1048576,MATCH('2014'!$A121,DataEx!$D:$D,0),MATCH('2014'!G$100,DataEx!$222:$222,0))</f>
        <v>2128432.1735986122</v>
      </c>
      <c r="H121" s="85">
        <f>+INDEX(DataEx!$1:$1048576,MATCH('2014'!$A121,DataEx!$D:$D,0),MATCH('2014'!H$100,DataEx!$222:$222,0))</f>
        <v>1320017.4642991112</v>
      </c>
      <c r="I121" s="85">
        <f>+INDEX(DataEx!$1:$1048576,MATCH('2014'!$A121,DataEx!$D:$D,0),MATCH('2014'!I$100,DataEx!$222:$222,0))</f>
        <v>1521512.068415079</v>
      </c>
      <c r="J121" s="85">
        <f>+INDEX(DataEx!$1:$1048576,MATCH('2014'!$A121,DataEx!$D:$D,0),MATCH('2014'!J$100,DataEx!$222:$222,0))</f>
        <v>2595680.0159037258</v>
      </c>
      <c r="K121" s="85">
        <f>+INDEX(DataEx!$1:$1048576,MATCH('2014'!$A121,DataEx!$D:$D,0),MATCH('2014'!K$100,DataEx!$222:$222,0))</f>
        <v>2783027.0466008885</v>
      </c>
      <c r="L121" s="85">
        <f>+INDEX(DataEx!$1:$1048576,MATCH('2014'!$A121,DataEx!$D:$D,0),MATCH('2014'!L$100,DataEx!$222:$222,0))</f>
        <v>1934475.5951932021</v>
      </c>
      <c r="M121" s="85">
        <f>+INDEX(DataEx!$1:$1048576,MATCH('2014'!$A121,DataEx!$D:$D,0),MATCH('2014'!M$100,DataEx!$222:$222,0))</f>
        <v>3103592.0848331661</v>
      </c>
      <c r="N121" s="85">
        <f>+INDEX(DataEx!$1:$1048576,MATCH('2014'!$A121,DataEx!$D:$D,0),MATCH('2014'!N$100,DataEx!$222:$222,0))</f>
        <v>2451881.0862679579</v>
      </c>
      <c r="O121" s="85">
        <f>+INDEX(DataEx!$1:$1048576,MATCH('2014'!$A121,DataEx!$D:$D,0),MATCH('2014'!O$100,DataEx!$222:$222,0))</f>
        <v>2469058.8016255274</v>
      </c>
      <c r="P121" s="85">
        <f>+INDEX(DataEx!$1:$1048576,MATCH('2014'!$A121,DataEx!$D:$D,0),MATCH('2014'!P$100,DataEx!$222:$222,0))</f>
        <v>2200822.8981059212</v>
      </c>
      <c r="Q121" s="85">
        <f>+INDEX(DataEx!$1:$1048576,MATCH('2014'!$A121,DataEx!$D:$D,0),MATCH('2014'!Q$100,DataEx!$222:$222,0))</f>
        <v>4135986.1632531187</v>
      </c>
      <c r="R121" s="86">
        <f>+INDEX(DataEx!$1:$1048576,MATCH('2014'!$A121,DataEx!$D:$D,0),MATCH('2014'!R$100,DataEx!$222:$222,0))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71" t="str">
        <f>+VLOOKUP(LEFT($A122,LEN(A122)-1)*1,Master!$D$22:$G$220,4,FALSE)</f>
        <v>Primici od otplate kredita i sredstva prenesena iz prethodne godine</v>
      </c>
      <c r="C122" s="472"/>
      <c r="D122" s="472"/>
      <c r="E122" s="472"/>
      <c r="F122" s="472"/>
      <c r="G122" s="85">
        <f>+INDEX(DataEx!$1:$1048576,MATCH('2014'!$A122,DataEx!$D:$D,0),MATCH('2014'!G$100,DataEx!$222:$222,0))</f>
        <v>192772.11381205477</v>
      </c>
      <c r="H122" s="85">
        <f>+INDEX(DataEx!$1:$1048576,MATCH('2014'!$A122,DataEx!$D:$D,0),MATCH('2014'!H$100,DataEx!$222:$222,0))</f>
        <v>219000.95458843262</v>
      </c>
      <c r="I122" s="85">
        <f>+INDEX(DataEx!$1:$1048576,MATCH('2014'!$A122,DataEx!$D:$D,0),MATCH('2014'!I$100,DataEx!$222:$222,0))</f>
        <v>279212.95056261157</v>
      </c>
      <c r="J122" s="85">
        <f>+INDEX(DataEx!$1:$1048576,MATCH('2014'!$A122,DataEx!$D:$D,0),MATCH('2014'!J$100,DataEx!$222:$222,0))</f>
        <v>278484.14214295219</v>
      </c>
      <c r="K122" s="85">
        <f>+INDEX(DataEx!$1:$1048576,MATCH('2014'!$A122,DataEx!$D:$D,0),MATCH('2014'!K$100,DataEx!$222:$222,0))</f>
        <v>194564.22932022985</v>
      </c>
      <c r="L122" s="85">
        <f>+INDEX(DataEx!$1:$1048576,MATCH('2014'!$A122,DataEx!$D:$D,0),MATCH('2014'!L$100,DataEx!$222:$222,0))</f>
        <v>305977.50152959337</v>
      </c>
      <c r="M122" s="85">
        <f>+INDEX(DataEx!$1:$1048576,MATCH('2014'!$A122,DataEx!$D:$D,0),MATCH('2014'!M$100,DataEx!$222:$222,0))</f>
        <v>3232893.976992269</v>
      </c>
      <c r="N122" s="85">
        <f>+INDEX(DataEx!$1:$1048576,MATCH('2014'!$A122,DataEx!$D:$D,0),MATCH('2014'!N$100,DataEx!$222:$222,0))</f>
        <v>546027.11320662138</v>
      </c>
      <c r="O122" s="85">
        <f>+INDEX(DataEx!$1:$1048576,MATCH('2014'!$A122,DataEx!$D:$D,0),MATCH('2014'!O$100,DataEx!$222:$222,0))</f>
        <v>373977.62507384352</v>
      </c>
      <c r="P122" s="85">
        <f>+INDEX(DataEx!$1:$1048576,MATCH('2014'!$A122,DataEx!$D:$D,0),MATCH('2014'!P$100,DataEx!$222:$222,0))</f>
        <v>572522.69594572182</v>
      </c>
      <c r="Q122" s="85">
        <f>+INDEX(DataEx!$1:$1048576,MATCH('2014'!$A122,DataEx!$D:$D,0),MATCH('2014'!Q$100,DataEx!$222:$222,0))</f>
        <v>159825.78339378684</v>
      </c>
      <c r="R122" s="86">
        <f>+INDEX(DataEx!$1:$1048576,MATCH('2014'!$A122,DataEx!$D:$D,0),MATCH('2014'!R$100,DataEx!$222:$222,0))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73" t="str">
        <f>+VLOOKUP(LEFT($A123,LEN(A123)-1)*1,Master!$D$22:$G$220,4,FALSE)</f>
        <v>Donacije i transferi</v>
      </c>
      <c r="C123" s="474"/>
      <c r="D123" s="474"/>
      <c r="E123" s="474"/>
      <c r="F123" s="474"/>
      <c r="G123" s="85">
        <f>+INDEX(DataEx!$1:$1048576,MATCH('2014'!$A123,DataEx!$D:$D,0),MATCH('2014'!G$100,DataEx!$222:$222,0))</f>
        <v>666666.66666666663</v>
      </c>
      <c r="H123" s="85">
        <f>+INDEX(DataEx!$1:$1048576,MATCH('2014'!$A123,DataEx!$D:$D,0),MATCH('2014'!H$100,DataEx!$222:$222,0))</f>
        <v>666666.66666666663</v>
      </c>
      <c r="I123" s="85">
        <f>+INDEX(DataEx!$1:$1048576,MATCH('2014'!$A123,DataEx!$D:$D,0),MATCH('2014'!I$100,DataEx!$222:$222,0))</f>
        <v>666666.66666666663</v>
      </c>
      <c r="J123" s="85">
        <f>+INDEX(DataEx!$1:$1048576,MATCH('2014'!$A123,DataEx!$D:$D,0),MATCH('2014'!J$100,DataEx!$222:$222,0))</f>
        <v>666666.66666666663</v>
      </c>
      <c r="K123" s="85">
        <f>+INDEX(DataEx!$1:$1048576,MATCH('2014'!$A123,DataEx!$D:$D,0),MATCH('2014'!K$100,DataEx!$222:$222,0))</f>
        <v>666666.66666666663</v>
      </c>
      <c r="L123" s="85">
        <f>+INDEX(DataEx!$1:$1048576,MATCH('2014'!$A123,DataEx!$D:$D,0),MATCH('2014'!L$100,DataEx!$222:$222,0))</f>
        <v>666666.66666666663</v>
      </c>
      <c r="M123" s="85">
        <f>+INDEX(DataEx!$1:$1048576,MATCH('2014'!$A123,DataEx!$D:$D,0),MATCH('2014'!M$100,DataEx!$222:$222,0))</f>
        <v>666666.66666666663</v>
      </c>
      <c r="N123" s="85">
        <f>+INDEX(DataEx!$1:$1048576,MATCH('2014'!$A123,DataEx!$D:$D,0),MATCH('2014'!N$100,DataEx!$222:$222,0))</f>
        <v>666666.66666666663</v>
      </c>
      <c r="O123" s="85">
        <f>+INDEX(DataEx!$1:$1048576,MATCH('2014'!$A123,DataEx!$D:$D,0),MATCH('2014'!O$100,DataEx!$222:$222,0))</f>
        <v>666666.66666666663</v>
      </c>
      <c r="P123" s="85">
        <f>+INDEX(DataEx!$1:$1048576,MATCH('2014'!$A123,DataEx!$D:$D,0),MATCH('2014'!P$100,DataEx!$222:$222,0))</f>
        <v>666666.66666666663</v>
      </c>
      <c r="Q123" s="85">
        <f>+INDEX(DataEx!$1:$1048576,MATCH('2014'!$A123,DataEx!$D:$D,0),MATCH('2014'!Q$100,DataEx!$222:$222,0))</f>
        <v>666666.66666666663</v>
      </c>
      <c r="R123" s="86">
        <f>+INDEX(DataEx!$1:$1048576,MATCH('2014'!$A123,DataEx!$D:$D,0),MATCH('2014'!R$100,DataEx!$222:$222,0))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75" t="str">
        <f>+VLOOKUP(LEFT($A124,LEN(A124)-1)*1,Master!$D$22:$G$220,4,FALSE)</f>
        <v>Budžetki izdaci</v>
      </c>
      <c r="C124" s="476"/>
      <c r="D124" s="476"/>
      <c r="E124" s="476"/>
      <c r="F124" s="476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77" t="str">
        <f>+VLOOKUP(LEFT($A125,LEN(A125)-1)*1,Master!$D$22:$G$220,4,FALSE)</f>
        <v>Tekući izdaci</v>
      </c>
      <c r="C125" s="478"/>
      <c r="D125" s="478"/>
      <c r="E125" s="478"/>
      <c r="F125" s="47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83" t="str">
        <f>+VLOOKUP(LEFT($A126,LEN(A126)-1)*1,Master!$D$22:$G$220,4,FALSE)</f>
        <v>Tekući budžetski izdaci</v>
      </c>
      <c r="C126" s="484"/>
      <c r="D126" s="484"/>
      <c r="E126" s="484"/>
      <c r="F126" s="484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62" t="str">
        <f>+VLOOKUP(LEFT($A127,LEN(A127)-1)*1,Master!$D$22:$G$220,4,FALSE)</f>
        <v>Bruto zarade i doprinosi na teret poslodavca</v>
      </c>
      <c r="C127" s="463"/>
      <c r="D127" s="463"/>
      <c r="E127" s="463"/>
      <c r="F127" s="463"/>
      <c r="G127" s="91">
        <f>+INDEX(DataEx!$1:$1048576,MATCH('2014'!$A127,DataEx!$D:$D,0),MATCH('2014'!G$100,DataEx!$222:$222,0))</f>
        <v>32195307.643333331</v>
      </c>
      <c r="H127" s="91">
        <f>+INDEX(DataEx!$1:$1048576,MATCH('2014'!$A127,DataEx!$D:$D,0),MATCH('2014'!H$100,DataEx!$222:$222,0))</f>
        <v>32195307.643333331</v>
      </c>
      <c r="I127" s="91">
        <f>+INDEX(DataEx!$1:$1048576,MATCH('2014'!$A127,DataEx!$D:$D,0),MATCH('2014'!I$100,DataEx!$222:$222,0))</f>
        <v>32195307.643333331</v>
      </c>
      <c r="J127" s="91">
        <f>+INDEX(DataEx!$1:$1048576,MATCH('2014'!$A127,DataEx!$D:$D,0),MATCH('2014'!J$100,DataEx!$222:$222,0))</f>
        <v>32195307.643333331</v>
      </c>
      <c r="K127" s="91">
        <f>+INDEX(DataEx!$1:$1048576,MATCH('2014'!$A127,DataEx!$D:$D,0),MATCH('2014'!K$100,DataEx!$222:$222,0))</f>
        <v>32195307.643333331</v>
      </c>
      <c r="L127" s="91">
        <f>+INDEX(DataEx!$1:$1048576,MATCH('2014'!$A127,DataEx!$D:$D,0),MATCH('2014'!L$100,DataEx!$222:$222,0))</f>
        <v>32195307.643333331</v>
      </c>
      <c r="M127" s="91">
        <f>+INDEX(DataEx!$1:$1048576,MATCH('2014'!$A127,DataEx!$D:$D,0),MATCH('2014'!M$100,DataEx!$222:$222,0))</f>
        <v>32195307.643333331</v>
      </c>
      <c r="N127" s="91">
        <f>+INDEX(DataEx!$1:$1048576,MATCH('2014'!$A127,DataEx!$D:$D,0),MATCH('2014'!N$100,DataEx!$222:$222,0))</f>
        <v>32195307.643333331</v>
      </c>
      <c r="O127" s="91">
        <f>+INDEX(DataEx!$1:$1048576,MATCH('2014'!$A127,DataEx!$D:$D,0),MATCH('2014'!O$100,DataEx!$222:$222,0))</f>
        <v>32195307.643333331</v>
      </c>
      <c r="P127" s="91">
        <f>+INDEX(DataEx!$1:$1048576,MATCH('2014'!$A127,DataEx!$D:$D,0),MATCH('2014'!P$100,DataEx!$222:$222,0))</f>
        <v>32195307.643333331</v>
      </c>
      <c r="Q127" s="91">
        <f>+INDEX(DataEx!$1:$1048576,MATCH('2014'!$A127,DataEx!$D:$D,0),MATCH('2014'!Q$100,DataEx!$222:$222,0))</f>
        <v>32195307.643333331</v>
      </c>
      <c r="R127" s="91">
        <f>+INDEX(DataEx!$1:$1048576,MATCH('2014'!$A127,DataEx!$D:$D,0),MATCH('2014'!R$100,DataEx!$222:$222,0))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62" t="str">
        <f>+VLOOKUP(LEFT($A128,LEN(A128)-1)*1,Master!$D$22:$G$220,4,FALSE)</f>
        <v>Ostala lična primanja</v>
      </c>
      <c r="C128" s="463"/>
      <c r="D128" s="463"/>
      <c r="E128" s="463"/>
      <c r="F128" s="463"/>
      <c r="G128" s="91">
        <f>+INDEX(DataEx!$1:$1048576,MATCH('2014'!$A128,DataEx!$D:$D,0),MATCH('2014'!G$100,DataEx!$222:$222,0))</f>
        <v>956513.66333333333</v>
      </c>
      <c r="H128" s="91">
        <f>+INDEX(DataEx!$1:$1048576,MATCH('2014'!$A128,DataEx!$D:$D,0),MATCH('2014'!H$100,DataEx!$222:$222,0))</f>
        <v>956513.66333333333</v>
      </c>
      <c r="I128" s="91">
        <f>+INDEX(DataEx!$1:$1048576,MATCH('2014'!$A128,DataEx!$D:$D,0),MATCH('2014'!I$100,DataEx!$222:$222,0))</f>
        <v>956513.66333333333</v>
      </c>
      <c r="J128" s="91">
        <f>+INDEX(DataEx!$1:$1048576,MATCH('2014'!$A128,DataEx!$D:$D,0),MATCH('2014'!J$100,DataEx!$222:$222,0))</f>
        <v>956513.66333333333</v>
      </c>
      <c r="K128" s="91">
        <f>+INDEX(DataEx!$1:$1048576,MATCH('2014'!$A128,DataEx!$D:$D,0),MATCH('2014'!K$100,DataEx!$222:$222,0))</f>
        <v>956513.66333333333</v>
      </c>
      <c r="L128" s="91">
        <f>+INDEX(DataEx!$1:$1048576,MATCH('2014'!$A128,DataEx!$D:$D,0),MATCH('2014'!L$100,DataEx!$222:$222,0))</f>
        <v>956513.66333333333</v>
      </c>
      <c r="M128" s="91">
        <f>+INDEX(DataEx!$1:$1048576,MATCH('2014'!$A128,DataEx!$D:$D,0),MATCH('2014'!M$100,DataEx!$222:$222,0))</f>
        <v>956513.66333333333</v>
      </c>
      <c r="N128" s="91">
        <f>+INDEX(DataEx!$1:$1048576,MATCH('2014'!$A128,DataEx!$D:$D,0),MATCH('2014'!N$100,DataEx!$222:$222,0))</f>
        <v>956513.66333333333</v>
      </c>
      <c r="O128" s="91">
        <f>+INDEX(DataEx!$1:$1048576,MATCH('2014'!$A128,DataEx!$D:$D,0),MATCH('2014'!O$100,DataEx!$222:$222,0))</f>
        <v>956513.66333333333</v>
      </c>
      <c r="P128" s="91">
        <f>+INDEX(DataEx!$1:$1048576,MATCH('2014'!$A128,DataEx!$D:$D,0),MATCH('2014'!P$100,DataEx!$222:$222,0))</f>
        <v>956513.66333333333</v>
      </c>
      <c r="Q128" s="91">
        <f>+INDEX(DataEx!$1:$1048576,MATCH('2014'!$A128,DataEx!$D:$D,0),MATCH('2014'!Q$100,DataEx!$222:$222,0))</f>
        <v>956513.66333333333</v>
      </c>
      <c r="R128" s="91">
        <f>+INDEX(DataEx!$1:$1048576,MATCH('2014'!$A128,DataEx!$D:$D,0),MATCH('2014'!R$100,DataEx!$222:$222,0))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62" t="str">
        <f>+VLOOKUP(LEFT($A129,LEN(A129)-1)*1,Master!$D$22:$G$220,4,FALSE)</f>
        <v>Rashodi za materijal</v>
      </c>
      <c r="C129" s="463"/>
      <c r="D129" s="463"/>
      <c r="E129" s="463"/>
      <c r="F129" s="463"/>
      <c r="G129" s="91">
        <f>+INDEX(DataEx!$1:$1048576,MATCH('2014'!$A129,DataEx!$D:$D,0),MATCH('2014'!G$100,DataEx!$222:$222,0))</f>
        <v>2567060.8260771562</v>
      </c>
      <c r="H129" s="91">
        <f>+INDEX(DataEx!$1:$1048576,MATCH('2014'!$A129,DataEx!$D:$D,0),MATCH('2014'!H$100,DataEx!$222:$222,0))</f>
        <v>2567060.8260771562</v>
      </c>
      <c r="I129" s="91">
        <f>+INDEX(DataEx!$1:$1048576,MATCH('2014'!$A129,DataEx!$D:$D,0),MATCH('2014'!I$100,DataEx!$222:$222,0))</f>
        <v>2567060.8260771562</v>
      </c>
      <c r="J129" s="91">
        <f>+INDEX(DataEx!$1:$1048576,MATCH('2014'!$A129,DataEx!$D:$D,0),MATCH('2014'!J$100,DataEx!$222:$222,0))</f>
        <v>2567060.8260771562</v>
      </c>
      <c r="K129" s="91">
        <f>+INDEX(DataEx!$1:$1048576,MATCH('2014'!$A129,DataEx!$D:$D,0),MATCH('2014'!K$100,DataEx!$222:$222,0))</f>
        <v>2567060.8260771562</v>
      </c>
      <c r="L129" s="91">
        <f>+INDEX(DataEx!$1:$1048576,MATCH('2014'!$A129,DataEx!$D:$D,0),MATCH('2014'!L$100,DataEx!$222:$222,0))</f>
        <v>2567060.8260771562</v>
      </c>
      <c r="M129" s="91">
        <f>+INDEX(DataEx!$1:$1048576,MATCH('2014'!$A129,DataEx!$D:$D,0),MATCH('2014'!M$100,DataEx!$222:$222,0))</f>
        <v>2567060.8260771562</v>
      </c>
      <c r="N129" s="91">
        <f>+INDEX(DataEx!$1:$1048576,MATCH('2014'!$A129,DataEx!$D:$D,0),MATCH('2014'!N$100,DataEx!$222:$222,0))</f>
        <v>2567060.8260771562</v>
      </c>
      <c r="O129" s="91">
        <f>+INDEX(DataEx!$1:$1048576,MATCH('2014'!$A129,DataEx!$D:$D,0),MATCH('2014'!O$100,DataEx!$222:$222,0))</f>
        <v>2567060.8260771562</v>
      </c>
      <c r="P129" s="91">
        <f>+INDEX(DataEx!$1:$1048576,MATCH('2014'!$A129,DataEx!$D:$D,0),MATCH('2014'!P$100,DataEx!$222:$222,0))</f>
        <v>2567060.8260771562</v>
      </c>
      <c r="Q129" s="91">
        <f>+INDEX(DataEx!$1:$1048576,MATCH('2014'!$A129,DataEx!$D:$D,0),MATCH('2014'!Q$100,DataEx!$222:$222,0))</f>
        <v>2567060.8260771562</v>
      </c>
      <c r="R129" s="91">
        <f>+INDEX(DataEx!$1:$1048576,MATCH('2014'!$A129,DataEx!$D:$D,0),MATCH('2014'!R$100,DataEx!$222:$222,0))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62" t="str">
        <f>+VLOOKUP(LEFT($A130,LEN(A130)-1)*1,Master!$D$22:$G$220,4,FALSE)</f>
        <v>Rashodi za usluge</v>
      </c>
      <c r="C130" s="463"/>
      <c r="D130" s="463"/>
      <c r="E130" s="463"/>
      <c r="F130" s="463"/>
      <c r="G130" s="91">
        <f>+INDEX(DataEx!$1:$1048576,MATCH('2014'!$A130,DataEx!$D:$D,0),MATCH('2014'!G$100,DataEx!$222:$222,0))</f>
        <v>3555210.7859614557</v>
      </c>
      <c r="H130" s="91">
        <f>+INDEX(DataEx!$1:$1048576,MATCH('2014'!$A130,DataEx!$D:$D,0),MATCH('2014'!H$100,DataEx!$222:$222,0))</f>
        <v>3555210.7859614557</v>
      </c>
      <c r="I130" s="91">
        <f>+INDEX(DataEx!$1:$1048576,MATCH('2014'!$A130,DataEx!$D:$D,0),MATCH('2014'!I$100,DataEx!$222:$222,0))</f>
        <v>3555210.7859614557</v>
      </c>
      <c r="J130" s="91">
        <f>+INDEX(DataEx!$1:$1048576,MATCH('2014'!$A130,DataEx!$D:$D,0),MATCH('2014'!J$100,DataEx!$222:$222,0))</f>
        <v>3555210.7859614557</v>
      </c>
      <c r="K130" s="91">
        <f>+INDEX(DataEx!$1:$1048576,MATCH('2014'!$A130,DataEx!$D:$D,0),MATCH('2014'!K$100,DataEx!$222:$222,0))</f>
        <v>3555210.7859614557</v>
      </c>
      <c r="L130" s="91">
        <f>+INDEX(DataEx!$1:$1048576,MATCH('2014'!$A130,DataEx!$D:$D,0),MATCH('2014'!L$100,DataEx!$222:$222,0))</f>
        <v>3555210.7859614557</v>
      </c>
      <c r="M130" s="91">
        <f>+INDEX(DataEx!$1:$1048576,MATCH('2014'!$A130,DataEx!$D:$D,0),MATCH('2014'!M$100,DataEx!$222:$222,0))</f>
        <v>3555210.7859614557</v>
      </c>
      <c r="N130" s="91">
        <f>+INDEX(DataEx!$1:$1048576,MATCH('2014'!$A130,DataEx!$D:$D,0),MATCH('2014'!N$100,DataEx!$222:$222,0))</f>
        <v>3555210.7859614557</v>
      </c>
      <c r="O130" s="91">
        <f>+INDEX(DataEx!$1:$1048576,MATCH('2014'!$A130,DataEx!$D:$D,0),MATCH('2014'!O$100,DataEx!$222:$222,0))</f>
        <v>3555210.7859614557</v>
      </c>
      <c r="P130" s="91">
        <f>+INDEX(DataEx!$1:$1048576,MATCH('2014'!$A130,DataEx!$D:$D,0),MATCH('2014'!P$100,DataEx!$222:$222,0))</f>
        <v>3555210.7859614557</v>
      </c>
      <c r="Q130" s="91">
        <f>+INDEX(DataEx!$1:$1048576,MATCH('2014'!$A130,DataEx!$D:$D,0),MATCH('2014'!Q$100,DataEx!$222:$222,0))</f>
        <v>3555210.7859614557</v>
      </c>
      <c r="R130" s="91">
        <f>+INDEX(DataEx!$1:$1048576,MATCH('2014'!$A130,DataEx!$D:$D,0),MATCH('2014'!R$100,DataEx!$222:$222,0))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62" t="str">
        <f>+VLOOKUP(LEFT($A131,LEN(A131)-1)*1,Master!$D$22:$G$220,4,FALSE)</f>
        <v>Rashodi za tekuće održavanje</v>
      </c>
      <c r="C131" s="463"/>
      <c r="D131" s="463"/>
      <c r="E131" s="463"/>
      <c r="F131" s="463"/>
      <c r="G131" s="91">
        <f>+INDEX(DataEx!$1:$1048576,MATCH('2014'!$A131,DataEx!$D:$D,0),MATCH('2014'!G$100,DataEx!$222:$222,0))</f>
        <v>1804616.9333333331</v>
      </c>
      <c r="H131" s="91">
        <f>+INDEX(DataEx!$1:$1048576,MATCH('2014'!$A131,DataEx!$D:$D,0),MATCH('2014'!H$100,DataEx!$222:$222,0))</f>
        <v>1804616.9333333331</v>
      </c>
      <c r="I131" s="91">
        <f>+INDEX(DataEx!$1:$1048576,MATCH('2014'!$A131,DataEx!$D:$D,0),MATCH('2014'!I$100,DataEx!$222:$222,0))</f>
        <v>1804616.9333333331</v>
      </c>
      <c r="J131" s="91">
        <f>+INDEX(DataEx!$1:$1048576,MATCH('2014'!$A131,DataEx!$D:$D,0),MATCH('2014'!J$100,DataEx!$222:$222,0))</f>
        <v>1804616.9333333331</v>
      </c>
      <c r="K131" s="91">
        <f>+INDEX(DataEx!$1:$1048576,MATCH('2014'!$A131,DataEx!$D:$D,0),MATCH('2014'!K$100,DataEx!$222:$222,0))</f>
        <v>1804616.9333333331</v>
      </c>
      <c r="L131" s="91">
        <f>+INDEX(DataEx!$1:$1048576,MATCH('2014'!$A131,DataEx!$D:$D,0),MATCH('2014'!L$100,DataEx!$222:$222,0))</f>
        <v>1804616.9333333331</v>
      </c>
      <c r="M131" s="91">
        <f>+INDEX(DataEx!$1:$1048576,MATCH('2014'!$A131,DataEx!$D:$D,0),MATCH('2014'!M$100,DataEx!$222:$222,0))</f>
        <v>1804616.9333333331</v>
      </c>
      <c r="N131" s="91">
        <f>+INDEX(DataEx!$1:$1048576,MATCH('2014'!$A131,DataEx!$D:$D,0),MATCH('2014'!N$100,DataEx!$222:$222,0))</f>
        <v>1804616.9333333331</v>
      </c>
      <c r="O131" s="91">
        <f>+INDEX(DataEx!$1:$1048576,MATCH('2014'!$A131,DataEx!$D:$D,0),MATCH('2014'!O$100,DataEx!$222:$222,0))</f>
        <v>1804616.9333333331</v>
      </c>
      <c r="P131" s="91">
        <f>+INDEX(DataEx!$1:$1048576,MATCH('2014'!$A131,DataEx!$D:$D,0),MATCH('2014'!P$100,DataEx!$222:$222,0))</f>
        <v>1804616.9333333331</v>
      </c>
      <c r="Q131" s="91">
        <f>+INDEX(DataEx!$1:$1048576,MATCH('2014'!$A131,DataEx!$D:$D,0),MATCH('2014'!Q$100,DataEx!$222:$222,0))</f>
        <v>1804616.9333333331</v>
      </c>
      <c r="R131" s="91">
        <f>+INDEX(DataEx!$1:$1048576,MATCH('2014'!$A131,DataEx!$D:$D,0),MATCH('2014'!R$100,DataEx!$222:$222,0))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62" t="str">
        <f>+VLOOKUP(LEFT($A132,LEN(A132)-1)*1,Master!$D$22:$G$220,4,FALSE)</f>
        <v>Kamate</v>
      </c>
      <c r="C132" s="463"/>
      <c r="D132" s="463"/>
      <c r="E132" s="463"/>
      <c r="F132" s="463"/>
      <c r="G132" s="91">
        <f>+INDEX(DataEx!$1:$1048576,MATCH('2014'!$A132,DataEx!$D:$D,0),MATCH('2014'!G$100,DataEx!$222:$222,0))</f>
        <v>6297113.5108333332</v>
      </c>
      <c r="H132" s="91">
        <f>+INDEX(DataEx!$1:$1048576,MATCH('2014'!$A132,DataEx!$D:$D,0),MATCH('2014'!H$100,DataEx!$222:$222,0))</f>
        <v>6297113.5108333332</v>
      </c>
      <c r="I132" s="91">
        <f>+INDEX(DataEx!$1:$1048576,MATCH('2014'!$A132,DataEx!$D:$D,0),MATCH('2014'!I$100,DataEx!$222:$222,0))</f>
        <v>6297113.5108333332</v>
      </c>
      <c r="J132" s="91">
        <f>+INDEX(DataEx!$1:$1048576,MATCH('2014'!$A132,DataEx!$D:$D,0),MATCH('2014'!J$100,DataEx!$222:$222,0))</f>
        <v>6297113.5108333332</v>
      </c>
      <c r="K132" s="91">
        <f>+INDEX(DataEx!$1:$1048576,MATCH('2014'!$A132,DataEx!$D:$D,0),MATCH('2014'!K$100,DataEx!$222:$222,0))</f>
        <v>6297113.5108333332</v>
      </c>
      <c r="L132" s="91">
        <f>+INDEX(DataEx!$1:$1048576,MATCH('2014'!$A132,DataEx!$D:$D,0),MATCH('2014'!L$100,DataEx!$222:$222,0))</f>
        <v>6297113.5108333332</v>
      </c>
      <c r="M132" s="91">
        <f>+INDEX(DataEx!$1:$1048576,MATCH('2014'!$A132,DataEx!$D:$D,0),MATCH('2014'!M$100,DataEx!$222:$222,0))</f>
        <v>6297113.5108333332</v>
      </c>
      <c r="N132" s="91">
        <f>+INDEX(DataEx!$1:$1048576,MATCH('2014'!$A132,DataEx!$D:$D,0),MATCH('2014'!N$100,DataEx!$222:$222,0))</f>
        <v>6297113.5108333332</v>
      </c>
      <c r="O132" s="91">
        <f>+INDEX(DataEx!$1:$1048576,MATCH('2014'!$A132,DataEx!$D:$D,0),MATCH('2014'!O$100,DataEx!$222:$222,0))</f>
        <v>6297113.5108333332</v>
      </c>
      <c r="P132" s="91">
        <f>+INDEX(DataEx!$1:$1048576,MATCH('2014'!$A132,DataEx!$D:$D,0),MATCH('2014'!P$100,DataEx!$222:$222,0))</f>
        <v>6297113.5108333332</v>
      </c>
      <c r="Q132" s="91">
        <f>+INDEX(DataEx!$1:$1048576,MATCH('2014'!$A132,DataEx!$D:$D,0),MATCH('2014'!Q$100,DataEx!$222:$222,0))</f>
        <v>6297113.5108333332</v>
      </c>
      <c r="R132" s="91">
        <f>+INDEX(DataEx!$1:$1048576,MATCH('2014'!$A132,DataEx!$D:$D,0),MATCH('2014'!R$100,DataEx!$222:$222,0))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62" t="str">
        <f>+VLOOKUP(LEFT($A133,LEN(A133)-1)*1,Master!$D$22:$G$220,4,FALSE)</f>
        <v>Renta</v>
      </c>
      <c r="C133" s="463"/>
      <c r="D133" s="463"/>
      <c r="E133" s="463"/>
      <c r="F133" s="463"/>
      <c r="G133" s="91">
        <f>+INDEX(DataEx!$1:$1048576,MATCH('2014'!$A133,DataEx!$D:$D,0),MATCH('2014'!G$100,DataEx!$222:$222,0))</f>
        <v>678983.51166666672</v>
      </c>
      <c r="H133" s="91">
        <f>+INDEX(DataEx!$1:$1048576,MATCH('2014'!$A133,DataEx!$D:$D,0),MATCH('2014'!H$100,DataEx!$222:$222,0))</f>
        <v>678983.51166666672</v>
      </c>
      <c r="I133" s="91">
        <f>+INDEX(DataEx!$1:$1048576,MATCH('2014'!$A133,DataEx!$D:$D,0),MATCH('2014'!I$100,DataEx!$222:$222,0))</f>
        <v>678983.51166666672</v>
      </c>
      <c r="J133" s="91">
        <f>+INDEX(DataEx!$1:$1048576,MATCH('2014'!$A133,DataEx!$D:$D,0),MATCH('2014'!J$100,DataEx!$222:$222,0))</f>
        <v>678983.51166666672</v>
      </c>
      <c r="K133" s="91">
        <f>+INDEX(DataEx!$1:$1048576,MATCH('2014'!$A133,DataEx!$D:$D,0),MATCH('2014'!K$100,DataEx!$222:$222,0))</f>
        <v>678983.51166666672</v>
      </c>
      <c r="L133" s="91">
        <f>+INDEX(DataEx!$1:$1048576,MATCH('2014'!$A133,DataEx!$D:$D,0),MATCH('2014'!L$100,DataEx!$222:$222,0))</f>
        <v>678983.51166666672</v>
      </c>
      <c r="M133" s="91">
        <f>+INDEX(DataEx!$1:$1048576,MATCH('2014'!$A133,DataEx!$D:$D,0),MATCH('2014'!M$100,DataEx!$222:$222,0))</f>
        <v>678983.51166666672</v>
      </c>
      <c r="N133" s="91">
        <f>+INDEX(DataEx!$1:$1048576,MATCH('2014'!$A133,DataEx!$D:$D,0),MATCH('2014'!N$100,DataEx!$222:$222,0))</f>
        <v>678983.51166666672</v>
      </c>
      <c r="O133" s="91">
        <f>+INDEX(DataEx!$1:$1048576,MATCH('2014'!$A133,DataEx!$D:$D,0),MATCH('2014'!O$100,DataEx!$222:$222,0))</f>
        <v>678983.51166666672</v>
      </c>
      <c r="P133" s="91">
        <f>+INDEX(DataEx!$1:$1048576,MATCH('2014'!$A133,DataEx!$D:$D,0),MATCH('2014'!P$100,DataEx!$222:$222,0))</f>
        <v>678983.51166666672</v>
      </c>
      <c r="Q133" s="91">
        <f>+INDEX(DataEx!$1:$1048576,MATCH('2014'!$A133,DataEx!$D:$D,0),MATCH('2014'!Q$100,DataEx!$222:$222,0))</f>
        <v>678983.51166666672</v>
      </c>
      <c r="R133" s="91">
        <f>+INDEX(DataEx!$1:$1048576,MATCH('2014'!$A133,DataEx!$D:$D,0),MATCH('2014'!R$100,DataEx!$222:$222,0))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62" t="str">
        <f>+VLOOKUP(LEFT($A134,LEN(A134)-1)*1,Master!$D$22:$G$220,4,FALSE)</f>
        <v>Subvencije</v>
      </c>
      <c r="C134" s="463"/>
      <c r="D134" s="463"/>
      <c r="E134" s="463"/>
      <c r="F134" s="463"/>
      <c r="G134" s="91">
        <f>+INDEX(DataEx!$1:$1048576,MATCH('2014'!$A134,DataEx!$D:$D,0),MATCH('2014'!G$100,DataEx!$222:$222,0))</f>
        <v>1572883.3333333333</v>
      </c>
      <c r="H134" s="91">
        <f>+INDEX(DataEx!$1:$1048576,MATCH('2014'!$A134,DataEx!$D:$D,0),MATCH('2014'!H$100,DataEx!$222:$222,0))</f>
        <v>1572883.3333333333</v>
      </c>
      <c r="I134" s="91">
        <f>+INDEX(DataEx!$1:$1048576,MATCH('2014'!$A134,DataEx!$D:$D,0),MATCH('2014'!I$100,DataEx!$222:$222,0))</f>
        <v>1572883.3333333333</v>
      </c>
      <c r="J134" s="91">
        <f>+INDEX(DataEx!$1:$1048576,MATCH('2014'!$A134,DataEx!$D:$D,0),MATCH('2014'!J$100,DataEx!$222:$222,0))</f>
        <v>1572883.3333333333</v>
      </c>
      <c r="K134" s="91">
        <f>+INDEX(DataEx!$1:$1048576,MATCH('2014'!$A134,DataEx!$D:$D,0),MATCH('2014'!K$100,DataEx!$222:$222,0))</f>
        <v>1572883.3333333333</v>
      </c>
      <c r="L134" s="91">
        <f>+INDEX(DataEx!$1:$1048576,MATCH('2014'!$A134,DataEx!$D:$D,0),MATCH('2014'!L$100,DataEx!$222:$222,0))</f>
        <v>1572883.3333333333</v>
      </c>
      <c r="M134" s="91">
        <f>+INDEX(DataEx!$1:$1048576,MATCH('2014'!$A134,DataEx!$D:$D,0),MATCH('2014'!M$100,DataEx!$222:$222,0))</f>
        <v>1572883.3333333333</v>
      </c>
      <c r="N134" s="91">
        <f>+INDEX(DataEx!$1:$1048576,MATCH('2014'!$A134,DataEx!$D:$D,0),MATCH('2014'!N$100,DataEx!$222:$222,0))</f>
        <v>1572883.3333333333</v>
      </c>
      <c r="O134" s="91">
        <f>+INDEX(DataEx!$1:$1048576,MATCH('2014'!$A134,DataEx!$D:$D,0),MATCH('2014'!O$100,DataEx!$222:$222,0))</f>
        <v>1572883.3333333333</v>
      </c>
      <c r="P134" s="91">
        <f>+INDEX(DataEx!$1:$1048576,MATCH('2014'!$A134,DataEx!$D:$D,0),MATCH('2014'!P$100,DataEx!$222:$222,0))</f>
        <v>1572883.3333333333</v>
      </c>
      <c r="Q134" s="91">
        <f>+INDEX(DataEx!$1:$1048576,MATCH('2014'!$A134,DataEx!$D:$D,0),MATCH('2014'!Q$100,DataEx!$222:$222,0))</f>
        <v>1572883.3333333333</v>
      </c>
      <c r="R134" s="91">
        <f>+INDEX(DataEx!$1:$1048576,MATCH('2014'!$A134,DataEx!$D:$D,0),MATCH('2014'!R$100,DataEx!$222:$222,0))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62" t="str">
        <f>+VLOOKUP(LEFT($A135,LEN(A135)-1)*1,Master!$D$22:$G$220,4,FALSE)</f>
        <v>Ostali izdaci</v>
      </c>
      <c r="C135" s="463"/>
      <c r="D135" s="463"/>
      <c r="E135" s="463"/>
      <c r="F135" s="463"/>
      <c r="G135" s="91">
        <f>+INDEX(DataEx!$1:$1048576,MATCH('2014'!$A135,DataEx!$D:$D,0),MATCH('2014'!G$100,DataEx!$222:$222,0))</f>
        <v>2186482.9354613866</v>
      </c>
      <c r="H135" s="91">
        <f>+INDEX(DataEx!$1:$1048576,MATCH('2014'!$A135,DataEx!$D:$D,0),MATCH('2014'!H$100,DataEx!$222:$222,0))</f>
        <v>2186482.9354613866</v>
      </c>
      <c r="I135" s="91">
        <f>+INDEX(DataEx!$1:$1048576,MATCH('2014'!$A135,DataEx!$D:$D,0),MATCH('2014'!I$100,DataEx!$222:$222,0))</f>
        <v>2186482.9354613866</v>
      </c>
      <c r="J135" s="91">
        <f>+INDEX(DataEx!$1:$1048576,MATCH('2014'!$A135,DataEx!$D:$D,0),MATCH('2014'!J$100,DataEx!$222:$222,0))</f>
        <v>2186482.9354613866</v>
      </c>
      <c r="K135" s="91">
        <f>+INDEX(DataEx!$1:$1048576,MATCH('2014'!$A135,DataEx!$D:$D,0),MATCH('2014'!K$100,DataEx!$222:$222,0))</f>
        <v>2186482.9354613866</v>
      </c>
      <c r="L135" s="91">
        <f>+INDEX(DataEx!$1:$1048576,MATCH('2014'!$A135,DataEx!$D:$D,0),MATCH('2014'!L$100,DataEx!$222:$222,0))</f>
        <v>2186482.9354613866</v>
      </c>
      <c r="M135" s="91">
        <f>+INDEX(DataEx!$1:$1048576,MATCH('2014'!$A135,DataEx!$D:$D,0),MATCH('2014'!M$100,DataEx!$222:$222,0))</f>
        <v>2186482.9354613866</v>
      </c>
      <c r="N135" s="91">
        <f>+INDEX(DataEx!$1:$1048576,MATCH('2014'!$A135,DataEx!$D:$D,0),MATCH('2014'!N$100,DataEx!$222:$222,0))</f>
        <v>2186482.9354613866</v>
      </c>
      <c r="O135" s="91">
        <f>+INDEX(DataEx!$1:$1048576,MATCH('2014'!$A135,DataEx!$D:$D,0),MATCH('2014'!O$100,DataEx!$222:$222,0))</f>
        <v>2186482.9354613866</v>
      </c>
      <c r="P135" s="91">
        <f>+INDEX(DataEx!$1:$1048576,MATCH('2014'!$A135,DataEx!$D:$D,0),MATCH('2014'!P$100,DataEx!$222:$222,0))</f>
        <v>2186482.9354613866</v>
      </c>
      <c r="Q135" s="91">
        <f>+INDEX(DataEx!$1:$1048576,MATCH('2014'!$A135,DataEx!$D:$D,0),MATCH('2014'!Q$100,DataEx!$222:$222,0))</f>
        <v>2186482.9354613866</v>
      </c>
      <c r="R135" s="91">
        <f>+INDEX(DataEx!$1:$1048576,MATCH('2014'!$A135,DataEx!$D:$D,0),MATCH('2014'!R$100,DataEx!$222:$222,0))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62" t="str">
        <f>+VLOOKUP(LEFT($A136,LEN(A136)-1)*1,Master!$D$22:$G$220,4,FALSE)</f>
        <v>Kapitalni izdaci u tekućem budžetu</v>
      </c>
      <c r="C136" s="463"/>
      <c r="D136" s="463"/>
      <c r="E136" s="463"/>
      <c r="F136" s="463"/>
      <c r="G136" s="91">
        <f>+INDEX(DataEx!$1:$1048576,MATCH('2014'!$A136,DataEx!$D:$D,0),MATCH('2014'!G$100,DataEx!$222:$222,0))</f>
        <v>862330.27666666661</v>
      </c>
      <c r="H136" s="91">
        <f>+INDEX(DataEx!$1:$1048576,MATCH('2014'!$A136,DataEx!$D:$D,0),MATCH('2014'!H$100,DataEx!$222:$222,0))</f>
        <v>862330.27666666661</v>
      </c>
      <c r="I136" s="91">
        <f>+INDEX(DataEx!$1:$1048576,MATCH('2014'!$A136,DataEx!$D:$D,0),MATCH('2014'!I$100,DataEx!$222:$222,0))</f>
        <v>862330.27666666661</v>
      </c>
      <c r="J136" s="91">
        <f>+INDEX(DataEx!$1:$1048576,MATCH('2014'!$A136,DataEx!$D:$D,0),MATCH('2014'!J$100,DataEx!$222:$222,0))</f>
        <v>862330.27666666661</v>
      </c>
      <c r="K136" s="91">
        <f>+INDEX(DataEx!$1:$1048576,MATCH('2014'!$A136,DataEx!$D:$D,0),MATCH('2014'!K$100,DataEx!$222:$222,0))</f>
        <v>862330.27666666661</v>
      </c>
      <c r="L136" s="91">
        <f>+INDEX(DataEx!$1:$1048576,MATCH('2014'!$A136,DataEx!$D:$D,0),MATCH('2014'!L$100,DataEx!$222:$222,0))</f>
        <v>862330.27666666661</v>
      </c>
      <c r="M136" s="91">
        <f>+INDEX(DataEx!$1:$1048576,MATCH('2014'!$A136,DataEx!$D:$D,0),MATCH('2014'!M$100,DataEx!$222:$222,0))</f>
        <v>862330.27666666661</v>
      </c>
      <c r="N136" s="91">
        <f>+INDEX(DataEx!$1:$1048576,MATCH('2014'!$A136,DataEx!$D:$D,0),MATCH('2014'!N$100,DataEx!$222:$222,0))</f>
        <v>862330.27666666661</v>
      </c>
      <c r="O136" s="91">
        <f>+INDEX(DataEx!$1:$1048576,MATCH('2014'!$A136,DataEx!$D:$D,0),MATCH('2014'!O$100,DataEx!$222:$222,0))</f>
        <v>862330.27666666661</v>
      </c>
      <c r="P136" s="91">
        <f>+INDEX(DataEx!$1:$1048576,MATCH('2014'!$A136,DataEx!$D:$D,0),MATCH('2014'!P$100,DataEx!$222:$222,0))</f>
        <v>862330.27666666661</v>
      </c>
      <c r="Q136" s="91">
        <f>+INDEX(DataEx!$1:$1048576,MATCH('2014'!$A136,DataEx!$D:$D,0),MATCH('2014'!Q$100,DataEx!$222:$222,0))</f>
        <v>862330.27666666661</v>
      </c>
      <c r="R136" s="91">
        <f>+INDEX(DataEx!$1:$1048576,MATCH('2014'!$A136,DataEx!$D:$D,0),MATCH('2014'!R$100,DataEx!$222:$222,0))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81" t="str">
        <f>+VLOOKUP(LEFT($A137,LEN(A137)-1)*1,Master!$D$22:$G$220,4,FALSE)</f>
        <v>Transferi za socijalnu zaštitu</v>
      </c>
      <c r="C137" s="482"/>
      <c r="D137" s="482"/>
      <c r="E137" s="482"/>
      <c r="F137" s="482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62" t="str">
        <f>+VLOOKUP(LEFT($A138,LEN(A138)-1)*1,Master!$D$22:$G$220,4,FALSE)</f>
        <v>Prava iz oblasti socijalne zaštite</v>
      </c>
      <c r="C138" s="463"/>
      <c r="D138" s="463"/>
      <c r="E138" s="463"/>
      <c r="F138" s="463"/>
      <c r="G138" s="91">
        <f>+INDEX(DataEx!$1:$1048576,MATCH('2014'!$A138,DataEx!$D:$D,0),MATCH('2014'!G$100,DataEx!$222:$222,0))</f>
        <v>4887083.333333333</v>
      </c>
      <c r="H138" s="91">
        <f>+INDEX(DataEx!$1:$1048576,MATCH('2014'!$A138,DataEx!$D:$D,0),MATCH('2014'!H$100,DataEx!$222:$222,0))</f>
        <v>4887083.333333333</v>
      </c>
      <c r="I138" s="91">
        <f>+INDEX(DataEx!$1:$1048576,MATCH('2014'!$A138,DataEx!$D:$D,0),MATCH('2014'!I$100,DataEx!$222:$222,0))</f>
        <v>4887083.333333333</v>
      </c>
      <c r="J138" s="91">
        <f>+INDEX(DataEx!$1:$1048576,MATCH('2014'!$A138,DataEx!$D:$D,0),MATCH('2014'!J$100,DataEx!$222:$222,0))</f>
        <v>4887083.333333333</v>
      </c>
      <c r="K138" s="91">
        <f>+INDEX(DataEx!$1:$1048576,MATCH('2014'!$A138,DataEx!$D:$D,0),MATCH('2014'!K$100,DataEx!$222:$222,0))</f>
        <v>4887083.333333333</v>
      </c>
      <c r="L138" s="91">
        <f>+INDEX(DataEx!$1:$1048576,MATCH('2014'!$A138,DataEx!$D:$D,0),MATCH('2014'!L$100,DataEx!$222:$222,0))</f>
        <v>4887083.333333333</v>
      </c>
      <c r="M138" s="91">
        <f>+INDEX(DataEx!$1:$1048576,MATCH('2014'!$A138,DataEx!$D:$D,0),MATCH('2014'!M$100,DataEx!$222:$222,0))</f>
        <v>4887083.333333333</v>
      </c>
      <c r="N138" s="91">
        <f>+INDEX(DataEx!$1:$1048576,MATCH('2014'!$A138,DataEx!$D:$D,0),MATCH('2014'!N$100,DataEx!$222:$222,0))</f>
        <v>4887083.333333333</v>
      </c>
      <c r="O138" s="91">
        <f>+INDEX(DataEx!$1:$1048576,MATCH('2014'!$A138,DataEx!$D:$D,0),MATCH('2014'!O$100,DataEx!$222:$222,0))</f>
        <v>4887083.333333333</v>
      </c>
      <c r="P138" s="91">
        <f>+INDEX(DataEx!$1:$1048576,MATCH('2014'!$A138,DataEx!$D:$D,0),MATCH('2014'!P$100,DataEx!$222:$222,0))</f>
        <v>4887083.333333333</v>
      </c>
      <c r="Q138" s="91">
        <f>+INDEX(DataEx!$1:$1048576,MATCH('2014'!$A138,DataEx!$D:$D,0),MATCH('2014'!Q$100,DataEx!$222:$222,0))</f>
        <v>4887083.333333333</v>
      </c>
      <c r="R138" s="91">
        <f>+INDEX(DataEx!$1:$1048576,MATCH('2014'!$A138,DataEx!$D:$D,0),MATCH('2014'!R$100,DataEx!$222:$222,0))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62" t="str">
        <f>+VLOOKUP(LEFT($A139,LEN(A139)-1)*1,Master!$D$22:$G$220,4,FALSE)</f>
        <v>Sredstva za tehnološke viškove</v>
      </c>
      <c r="C139" s="463"/>
      <c r="D139" s="463"/>
      <c r="E139" s="463"/>
      <c r="F139" s="463"/>
      <c r="G139" s="91">
        <f>+INDEX(DataEx!$1:$1048576,MATCH('2014'!$A139,DataEx!$D:$D,0),MATCH('2014'!G$100,DataEx!$222:$222,0))</f>
        <v>1438177</v>
      </c>
      <c r="H139" s="91">
        <f>+INDEX(DataEx!$1:$1048576,MATCH('2014'!$A139,DataEx!$D:$D,0),MATCH('2014'!H$100,DataEx!$222:$222,0))</f>
        <v>1438177</v>
      </c>
      <c r="I139" s="91">
        <f>+INDEX(DataEx!$1:$1048576,MATCH('2014'!$A139,DataEx!$D:$D,0),MATCH('2014'!I$100,DataEx!$222:$222,0))</f>
        <v>1438177</v>
      </c>
      <c r="J139" s="91">
        <f>+INDEX(DataEx!$1:$1048576,MATCH('2014'!$A139,DataEx!$D:$D,0),MATCH('2014'!J$100,DataEx!$222:$222,0))</f>
        <v>1438177</v>
      </c>
      <c r="K139" s="91">
        <f>+INDEX(DataEx!$1:$1048576,MATCH('2014'!$A139,DataEx!$D:$D,0),MATCH('2014'!K$100,DataEx!$222:$222,0))</f>
        <v>1438177</v>
      </c>
      <c r="L139" s="91">
        <f>+INDEX(DataEx!$1:$1048576,MATCH('2014'!$A139,DataEx!$D:$D,0),MATCH('2014'!L$100,DataEx!$222:$222,0))</f>
        <v>1438177</v>
      </c>
      <c r="M139" s="91">
        <f>+INDEX(DataEx!$1:$1048576,MATCH('2014'!$A139,DataEx!$D:$D,0),MATCH('2014'!M$100,DataEx!$222:$222,0))</f>
        <v>1438177</v>
      </c>
      <c r="N139" s="91">
        <f>+INDEX(DataEx!$1:$1048576,MATCH('2014'!$A139,DataEx!$D:$D,0),MATCH('2014'!N$100,DataEx!$222:$222,0))</f>
        <v>1438177</v>
      </c>
      <c r="O139" s="91">
        <f>+INDEX(DataEx!$1:$1048576,MATCH('2014'!$A139,DataEx!$D:$D,0),MATCH('2014'!O$100,DataEx!$222:$222,0))</f>
        <v>1438177</v>
      </c>
      <c r="P139" s="91">
        <f>+INDEX(DataEx!$1:$1048576,MATCH('2014'!$A139,DataEx!$D:$D,0),MATCH('2014'!P$100,DataEx!$222:$222,0))</f>
        <v>1438177</v>
      </c>
      <c r="Q139" s="91">
        <f>+INDEX(DataEx!$1:$1048576,MATCH('2014'!$A139,DataEx!$D:$D,0),MATCH('2014'!Q$100,DataEx!$222:$222,0))</f>
        <v>1438177</v>
      </c>
      <c r="R139" s="91">
        <f>+INDEX(DataEx!$1:$1048576,MATCH('2014'!$A139,DataEx!$D:$D,0),MATCH('2014'!R$100,DataEx!$222:$222,0))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62" t="str">
        <f>+VLOOKUP(LEFT($A140,LEN(A140)-1)*1,Master!$D$22:$G$220,4,FALSE)</f>
        <v>Prava iz oblasti penzijskog i invalidskog osiguranja</v>
      </c>
      <c r="C140" s="463"/>
      <c r="D140" s="463"/>
      <c r="E140" s="463"/>
      <c r="F140" s="463"/>
      <c r="G140" s="91">
        <f>+INDEX(DataEx!$1:$1048576,MATCH('2014'!$A140,DataEx!$D:$D,0),MATCH('2014'!G$100,DataEx!$222:$222,0))</f>
        <v>33110022.91416667</v>
      </c>
      <c r="H140" s="91">
        <f>+INDEX(DataEx!$1:$1048576,MATCH('2014'!$A140,DataEx!$D:$D,0),MATCH('2014'!H$100,DataEx!$222:$222,0))</f>
        <v>33110022.91416667</v>
      </c>
      <c r="I140" s="91">
        <f>+INDEX(DataEx!$1:$1048576,MATCH('2014'!$A140,DataEx!$D:$D,0),MATCH('2014'!I$100,DataEx!$222:$222,0))</f>
        <v>33110022.91416667</v>
      </c>
      <c r="J140" s="91">
        <f>+INDEX(DataEx!$1:$1048576,MATCH('2014'!$A140,DataEx!$D:$D,0),MATCH('2014'!J$100,DataEx!$222:$222,0))</f>
        <v>33110022.91416667</v>
      </c>
      <c r="K140" s="91">
        <f>+INDEX(DataEx!$1:$1048576,MATCH('2014'!$A140,DataEx!$D:$D,0),MATCH('2014'!K$100,DataEx!$222:$222,0))</f>
        <v>33110022.91416667</v>
      </c>
      <c r="L140" s="91">
        <f>+INDEX(DataEx!$1:$1048576,MATCH('2014'!$A140,DataEx!$D:$D,0),MATCH('2014'!L$100,DataEx!$222:$222,0))</f>
        <v>33110022.91416667</v>
      </c>
      <c r="M140" s="91">
        <f>+INDEX(DataEx!$1:$1048576,MATCH('2014'!$A140,DataEx!$D:$D,0),MATCH('2014'!M$100,DataEx!$222:$222,0))</f>
        <v>33110022.91416667</v>
      </c>
      <c r="N140" s="91">
        <f>+INDEX(DataEx!$1:$1048576,MATCH('2014'!$A140,DataEx!$D:$D,0),MATCH('2014'!N$100,DataEx!$222:$222,0))</f>
        <v>33110022.91416667</v>
      </c>
      <c r="O140" s="91">
        <f>+INDEX(DataEx!$1:$1048576,MATCH('2014'!$A140,DataEx!$D:$D,0),MATCH('2014'!O$100,DataEx!$222:$222,0))</f>
        <v>33110022.91416667</v>
      </c>
      <c r="P140" s="91">
        <f>+INDEX(DataEx!$1:$1048576,MATCH('2014'!$A140,DataEx!$D:$D,0),MATCH('2014'!P$100,DataEx!$222:$222,0))</f>
        <v>33110022.91416667</v>
      </c>
      <c r="Q140" s="91">
        <f>+INDEX(DataEx!$1:$1048576,MATCH('2014'!$A140,DataEx!$D:$D,0),MATCH('2014'!Q$100,DataEx!$222:$222,0))</f>
        <v>33110022.91416667</v>
      </c>
      <c r="R140" s="91">
        <f>+INDEX(DataEx!$1:$1048576,MATCH('2014'!$A140,DataEx!$D:$D,0),MATCH('2014'!R$100,DataEx!$222:$222,0))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62" t="str">
        <f>+VLOOKUP(LEFT($A141,LEN(A141)-1)*1,Master!$D$22:$G$220,4,FALSE)</f>
        <v>Ostala prava iz oblasti zdravstvene zaštite</v>
      </c>
      <c r="C141" s="463"/>
      <c r="D141" s="463"/>
      <c r="E141" s="463"/>
      <c r="F141" s="463"/>
      <c r="G141" s="91">
        <f>+INDEX(DataEx!$1:$1048576,MATCH('2014'!$A141,DataEx!$D:$D,0),MATCH('2014'!G$100,DataEx!$222:$222,0))</f>
        <v>1208333.3333333333</v>
      </c>
      <c r="H141" s="91">
        <f>+INDEX(DataEx!$1:$1048576,MATCH('2014'!$A141,DataEx!$D:$D,0),MATCH('2014'!H$100,DataEx!$222:$222,0))</f>
        <v>1208333.3333333333</v>
      </c>
      <c r="I141" s="91">
        <f>+INDEX(DataEx!$1:$1048576,MATCH('2014'!$A141,DataEx!$D:$D,0),MATCH('2014'!I$100,DataEx!$222:$222,0))</f>
        <v>1208333.3333333333</v>
      </c>
      <c r="J141" s="91">
        <f>+INDEX(DataEx!$1:$1048576,MATCH('2014'!$A141,DataEx!$D:$D,0),MATCH('2014'!J$100,DataEx!$222:$222,0))</f>
        <v>1208333.3333333333</v>
      </c>
      <c r="K141" s="91">
        <f>+INDEX(DataEx!$1:$1048576,MATCH('2014'!$A141,DataEx!$D:$D,0),MATCH('2014'!K$100,DataEx!$222:$222,0))</f>
        <v>1208333.3333333333</v>
      </c>
      <c r="L141" s="91">
        <f>+INDEX(DataEx!$1:$1048576,MATCH('2014'!$A141,DataEx!$D:$D,0),MATCH('2014'!L$100,DataEx!$222:$222,0))</f>
        <v>1208333.3333333333</v>
      </c>
      <c r="M141" s="91">
        <f>+INDEX(DataEx!$1:$1048576,MATCH('2014'!$A141,DataEx!$D:$D,0),MATCH('2014'!M$100,DataEx!$222:$222,0))</f>
        <v>1208333.3333333333</v>
      </c>
      <c r="N141" s="91">
        <f>+INDEX(DataEx!$1:$1048576,MATCH('2014'!$A141,DataEx!$D:$D,0),MATCH('2014'!N$100,DataEx!$222:$222,0))</f>
        <v>1208333.3333333333</v>
      </c>
      <c r="O141" s="91">
        <f>+INDEX(DataEx!$1:$1048576,MATCH('2014'!$A141,DataEx!$D:$D,0),MATCH('2014'!O$100,DataEx!$222:$222,0))</f>
        <v>1208333.3333333333</v>
      </c>
      <c r="P141" s="91">
        <f>+INDEX(DataEx!$1:$1048576,MATCH('2014'!$A141,DataEx!$D:$D,0),MATCH('2014'!P$100,DataEx!$222:$222,0))</f>
        <v>1208333.3333333333</v>
      </c>
      <c r="Q141" s="91">
        <f>+INDEX(DataEx!$1:$1048576,MATCH('2014'!$A141,DataEx!$D:$D,0),MATCH('2014'!Q$100,DataEx!$222:$222,0))</f>
        <v>1208333.3333333333</v>
      </c>
      <c r="R141" s="91">
        <f>+INDEX(DataEx!$1:$1048576,MATCH('2014'!$A141,DataEx!$D:$D,0),MATCH('2014'!R$100,DataEx!$222:$222,0))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62" t="str">
        <f>+VLOOKUP(LEFT($A142,LEN(A142)-1)*1,Master!$D$22:$G$220,4,FALSE)</f>
        <v>Ostala prava iz zdravstvenog osiguranja</v>
      </c>
      <c r="C142" s="463"/>
      <c r="D142" s="463"/>
      <c r="E142" s="463"/>
      <c r="F142" s="463"/>
      <c r="G142" s="91">
        <f>+INDEX(DataEx!$1:$1048576,MATCH('2014'!$A142,DataEx!$D:$D,0),MATCH('2014'!G$100,DataEx!$222:$222,0))</f>
        <v>583333.33333333326</v>
      </c>
      <c r="H142" s="91">
        <f>+INDEX(DataEx!$1:$1048576,MATCH('2014'!$A142,DataEx!$D:$D,0),MATCH('2014'!H$100,DataEx!$222:$222,0))</f>
        <v>583333.33333333326</v>
      </c>
      <c r="I142" s="91">
        <f>+INDEX(DataEx!$1:$1048576,MATCH('2014'!$A142,DataEx!$D:$D,0),MATCH('2014'!I$100,DataEx!$222:$222,0))</f>
        <v>583333.33333333326</v>
      </c>
      <c r="J142" s="91">
        <f>+INDEX(DataEx!$1:$1048576,MATCH('2014'!$A142,DataEx!$D:$D,0),MATCH('2014'!J$100,DataEx!$222:$222,0))</f>
        <v>583333.33333333326</v>
      </c>
      <c r="K142" s="91">
        <f>+INDEX(DataEx!$1:$1048576,MATCH('2014'!$A142,DataEx!$D:$D,0),MATCH('2014'!K$100,DataEx!$222:$222,0))</f>
        <v>583333.33333333326</v>
      </c>
      <c r="L142" s="91">
        <f>+INDEX(DataEx!$1:$1048576,MATCH('2014'!$A142,DataEx!$D:$D,0),MATCH('2014'!L$100,DataEx!$222:$222,0))</f>
        <v>583333.33333333326</v>
      </c>
      <c r="M142" s="91">
        <f>+INDEX(DataEx!$1:$1048576,MATCH('2014'!$A142,DataEx!$D:$D,0),MATCH('2014'!M$100,DataEx!$222:$222,0))</f>
        <v>583333.33333333326</v>
      </c>
      <c r="N142" s="91">
        <f>+INDEX(DataEx!$1:$1048576,MATCH('2014'!$A142,DataEx!$D:$D,0),MATCH('2014'!N$100,DataEx!$222:$222,0))</f>
        <v>583333.33333333326</v>
      </c>
      <c r="O142" s="91">
        <f>+INDEX(DataEx!$1:$1048576,MATCH('2014'!$A142,DataEx!$D:$D,0),MATCH('2014'!O$100,DataEx!$222:$222,0))</f>
        <v>583333.33333333326</v>
      </c>
      <c r="P142" s="91">
        <f>+INDEX(DataEx!$1:$1048576,MATCH('2014'!$A142,DataEx!$D:$D,0),MATCH('2014'!P$100,DataEx!$222:$222,0))</f>
        <v>583333.33333333326</v>
      </c>
      <c r="Q142" s="91">
        <f>+INDEX(DataEx!$1:$1048576,MATCH('2014'!$A142,DataEx!$D:$D,0),MATCH('2014'!Q$100,DataEx!$222:$222,0))</f>
        <v>583333.33333333326</v>
      </c>
      <c r="R142" s="91">
        <f>+INDEX(DataEx!$1:$1048576,MATCH('2014'!$A142,DataEx!$D:$D,0),MATCH('2014'!R$100,DataEx!$222:$222,0))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85" t="str">
        <f>+VLOOKUP(LEFT($A143,LEN(A143)-1)*1,Master!$D$22:$G$220,4,FALSE)</f>
        <v xml:space="preserve">Transferi institucijama, pojedincima, nevladinom i javnom sektoru </v>
      </c>
      <c r="C143" s="486"/>
      <c r="D143" s="486"/>
      <c r="E143" s="486"/>
      <c r="F143" s="486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85" t="str">
        <f>+VLOOKUP(LEFT($A144,LEN(A144)-1)*1,Master!$D$22:$G$220,4,FALSE)</f>
        <v>Kapitalni budžet</v>
      </c>
      <c r="C144" s="486"/>
      <c r="D144" s="486"/>
      <c r="E144" s="486"/>
      <c r="F144" s="486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87" t="str">
        <f>+VLOOKUP(LEFT($A145,LEN(A145)-1)*1,Master!$D$22:$G$220,4,FALSE)</f>
        <v>Pozajmice i krediti</v>
      </c>
      <c r="C145" s="488"/>
      <c r="D145" s="488"/>
      <c r="E145" s="488"/>
      <c r="F145" s="488"/>
      <c r="G145" s="91">
        <f>+INDEX(DataEx!$1:$1048576,MATCH('2014'!$A145,DataEx!$D:$D,0),MATCH('2014'!G$100,DataEx!$222:$222,0))</f>
        <v>178333.33333333334</v>
      </c>
      <c r="H145" s="91">
        <f>+INDEX(DataEx!$1:$1048576,MATCH('2014'!$A145,DataEx!$D:$D,0),MATCH('2014'!H$100,DataEx!$222:$222,0))</f>
        <v>178333.33333333334</v>
      </c>
      <c r="I145" s="91">
        <f>+INDEX(DataEx!$1:$1048576,MATCH('2014'!$A145,DataEx!$D:$D,0),MATCH('2014'!I$100,DataEx!$222:$222,0))</f>
        <v>178333.33333333334</v>
      </c>
      <c r="J145" s="91">
        <f>+INDEX(DataEx!$1:$1048576,MATCH('2014'!$A145,DataEx!$D:$D,0),MATCH('2014'!J$100,DataEx!$222:$222,0))</f>
        <v>178333.33333333334</v>
      </c>
      <c r="K145" s="91">
        <f>+INDEX(DataEx!$1:$1048576,MATCH('2014'!$A145,DataEx!$D:$D,0),MATCH('2014'!K$100,DataEx!$222:$222,0))</f>
        <v>178333.33333333334</v>
      </c>
      <c r="L145" s="91">
        <f>+INDEX(DataEx!$1:$1048576,MATCH('2014'!$A145,DataEx!$D:$D,0),MATCH('2014'!L$100,DataEx!$222:$222,0))</f>
        <v>178333.33333333334</v>
      </c>
      <c r="M145" s="91">
        <f>+INDEX(DataEx!$1:$1048576,MATCH('2014'!$A145,DataEx!$D:$D,0),MATCH('2014'!M$100,DataEx!$222:$222,0))</f>
        <v>178333.33333333334</v>
      </c>
      <c r="N145" s="91">
        <f>+INDEX(DataEx!$1:$1048576,MATCH('2014'!$A145,DataEx!$D:$D,0),MATCH('2014'!N$100,DataEx!$222:$222,0))</f>
        <v>178333.33333333334</v>
      </c>
      <c r="O145" s="91">
        <f>+INDEX(DataEx!$1:$1048576,MATCH('2014'!$A145,DataEx!$D:$D,0),MATCH('2014'!O$100,DataEx!$222:$222,0))</f>
        <v>178333.33333333334</v>
      </c>
      <c r="P145" s="91">
        <f>+INDEX(DataEx!$1:$1048576,MATCH('2014'!$A145,DataEx!$D:$D,0),MATCH('2014'!P$100,DataEx!$222:$222,0))</f>
        <v>178333.33333333334</v>
      </c>
      <c r="Q145" s="91">
        <f>+INDEX(DataEx!$1:$1048576,MATCH('2014'!$A145,DataEx!$D:$D,0),MATCH('2014'!Q$100,DataEx!$222:$222,0))</f>
        <v>178333.33333333334</v>
      </c>
      <c r="R145" s="91">
        <f>+INDEX(DataEx!$1:$1048576,MATCH('2014'!$A145,DataEx!$D:$D,0),MATCH('2014'!R$100,DataEx!$222:$222,0))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87" t="str">
        <f>+VLOOKUP(LEFT($A146,LEN(A146)-1)*1,Master!$D$22:$G$220,4,FALSE)</f>
        <v>Rezerve</v>
      </c>
      <c r="C146" s="488"/>
      <c r="D146" s="488"/>
      <c r="E146" s="488"/>
      <c r="F146" s="488"/>
      <c r="G146" s="91">
        <f>+INDEX(DataEx!$1:$1048576,MATCH('2014'!$A146,DataEx!$D:$D,0),MATCH('2014'!G$100,DataEx!$222:$222,0))</f>
        <v>737887.48083333333</v>
      </c>
      <c r="H146" s="91">
        <f>+INDEX(DataEx!$1:$1048576,MATCH('2014'!$A146,DataEx!$D:$D,0),MATCH('2014'!H$100,DataEx!$222:$222,0))</f>
        <v>737887.48083333333</v>
      </c>
      <c r="I146" s="91">
        <f>+INDEX(DataEx!$1:$1048576,MATCH('2014'!$A146,DataEx!$D:$D,0),MATCH('2014'!I$100,DataEx!$222:$222,0))</f>
        <v>737887.48083333333</v>
      </c>
      <c r="J146" s="91">
        <f>+INDEX(DataEx!$1:$1048576,MATCH('2014'!$A146,DataEx!$D:$D,0),MATCH('2014'!J$100,DataEx!$222:$222,0))</f>
        <v>737887.48083333333</v>
      </c>
      <c r="K146" s="91">
        <f>+INDEX(DataEx!$1:$1048576,MATCH('2014'!$A146,DataEx!$D:$D,0),MATCH('2014'!K$100,DataEx!$222:$222,0))</f>
        <v>737887.48083333333</v>
      </c>
      <c r="L146" s="91">
        <f>+INDEX(DataEx!$1:$1048576,MATCH('2014'!$A146,DataEx!$D:$D,0),MATCH('2014'!L$100,DataEx!$222:$222,0))</f>
        <v>737887.48083333333</v>
      </c>
      <c r="M146" s="91">
        <f>+INDEX(DataEx!$1:$1048576,MATCH('2014'!$A146,DataEx!$D:$D,0),MATCH('2014'!M$100,DataEx!$222:$222,0))</f>
        <v>737887.48083333333</v>
      </c>
      <c r="N146" s="91">
        <f>+INDEX(DataEx!$1:$1048576,MATCH('2014'!$A146,DataEx!$D:$D,0),MATCH('2014'!N$100,DataEx!$222:$222,0))</f>
        <v>737887.48083333333</v>
      </c>
      <c r="O146" s="91">
        <f>+INDEX(DataEx!$1:$1048576,MATCH('2014'!$A146,DataEx!$D:$D,0),MATCH('2014'!O$100,DataEx!$222:$222,0))</f>
        <v>737887.48083333333</v>
      </c>
      <c r="P146" s="91">
        <f>+INDEX(DataEx!$1:$1048576,MATCH('2014'!$A146,DataEx!$D:$D,0),MATCH('2014'!P$100,DataEx!$222:$222,0))</f>
        <v>737887.48083333333</v>
      </c>
      <c r="Q146" s="91">
        <f>+INDEX(DataEx!$1:$1048576,MATCH('2014'!$A146,DataEx!$D:$D,0),MATCH('2014'!Q$100,DataEx!$222:$222,0))</f>
        <v>737887.48083333333</v>
      </c>
      <c r="R146" s="91">
        <f>+INDEX(DataEx!$1:$1048576,MATCH('2014'!$A146,DataEx!$D:$D,0),MATCH('2014'!R$100,DataEx!$222:$222,0))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60" t="str">
        <f>+VLOOKUP(LEFT($A147,LEN(A147)-1)*1,Master!$D$22:$G$220,4,FALSE)</f>
        <v>Otplata garancija</v>
      </c>
      <c r="C147" s="461"/>
      <c r="D147" s="461"/>
      <c r="E147" s="461"/>
      <c r="F147" s="461"/>
      <c r="G147" s="91">
        <f>+INDEX(DataEx!$1:$1048576,MATCH('2014'!$A147,DataEx!$D:$D,0),MATCH('2014'!G$100,DataEx!$222:$222,0))</f>
        <v>0</v>
      </c>
      <c r="H147" s="91">
        <f>+INDEX(DataEx!$1:$1048576,MATCH('2014'!$A147,DataEx!$D:$D,0),MATCH('2014'!H$100,DataEx!$222:$222,0))</f>
        <v>0</v>
      </c>
      <c r="I147" s="91">
        <f>+INDEX(DataEx!$1:$1048576,MATCH('2014'!$A147,DataEx!$D:$D,0),MATCH('2014'!I$100,DataEx!$222:$222,0))</f>
        <v>0</v>
      </c>
      <c r="J147" s="91">
        <f>+INDEX(DataEx!$1:$1048576,MATCH('2014'!$A147,DataEx!$D:$D,0),MATCH('2014'!J$100,DataEx!$222:$222,0))</f>
        <v>0</v>
      </c>
      <c r="K147" s="91">
        <f>+INDEX(DataEx!$1:$1048576,MATCH('2014'!$A147,DataEx!$D:$D,0),MATCH('2014'!K$100,DataEx!$222:$222,0))</f>
        <v>0</v>
      </c>
      <c r="L147" s="91">
        <f>+INDEX(DataEx!$1:$1048576,MATCH('2014'!$A147,DataEx!$D:$D,0),MATCH('2014'!L$100,DataEx!$222:$222,0))</f>
        <v>0</v>
      </c>
      <c r="M147" s="91">
        <f>+INDEX(DataEx!$1:$1048576,MATCH('2014'!$A147,DataEx!$D:$D,0),MATCH('2014'!M$100,DataEx!$222:$222,0))</f>
        <v>0</v>
      </c>
      <c r="N147" s="91">
        <f>+INDEX(DataEx!$1:$1048576,MATCH('2014'!$A147,DataEx!$D:$D,0),MATCH('2014'!N$100,DataEx!$222:$222,0))</f>
        <v>0</v>
      </c>
      <c r="O147" s="91">
        <f>+INDEX(DataEx!$1:$1048576,MATCH('2014'!$A147,DataEx!$D:$D,0),MATCH('2014'!O$100,DataEx!$222:$222,0))</f>
        <v>0</v>
      </c>
      <c r="P147" s="91">
        <f>+INDEX(DataEx!$1:$1048576,MATCH('2014'!$A147,DataEx!$D:$D,0),MATCH('2014'!P$100,DataEx!$222:$222,0))</f>
        <v>0</v>
      </c>
      <c r="Q147" s="91">
        <f>+INDEX(DataEx!$1:$1048576,MATCH('2014'!$A147,DataEx!$D:$D,0),MATCH('2014'!Q$100,DataEx!$222:$222,0))</f>
        <v>0</v>
      </c>
      <c r="R147" s="91">
        <f>+INDEX(DataEx!$1:$1048576,MATCH('2014'!$A147,DataEx!$D:$D,0),MATCH('2014'!R$100,DataEx!$222:$222,0))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89" t="str">
        <f>+VLOOKUP(LEFT($A148,LEN(A148)-1)*1,Master!$D$22:$G$220,4,FALSE)</f>
        <v>Suficit / deficit</v>
      </c>
      <c r="C148" s="490"/>
      <c r="D148" s="490"/>
      <c r="E148" s="490"/>
      <c r="F148" s="490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1" t="str">
        <f>+VLOOKUP(LEFT($A149,LEN(A149)-1)*1,Master!$D$22:$G$220,4,FALSE)</f>
        <v>Primarni bilans</v>
      </c>
      <c r="C149" s="492"/>
      <c r="D149" s="492"/>
      <c r="E149" s="492"/>
      <c r="F149" s="492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81" t="str">
        <f>+VLOOKUP(LEFT($A150,LEN(A150)-1)*1,Master!$D$22:$G$220,4,FALSE)</f>
        <v>Otplata dugova</v>
      </c>
      <c r="C150" s="482"/>
      <c r="D150" s="482"/>
      <c r="E150" s="482"/>
      <c r="F150" s="482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93" t="str">
        <f>+VLOOKUP(LEFT($A151,LEN(A151)-1)*1,Master!$D$22:$G$220,4,FALSE)</f>
        <v>Otplata hartija od vrijednosti i kredita rezidentima</v>
      </c>
      <c r="C151" s="494"/>
      <c r="D151" s="494"/>
      <c r="E151" s="494"/>
      <c r="F151" s="494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87" t="str">
        <f>+VLOOKUP(LEFT($A152,LEN(A152)-1)*1,Master!$D$22:$G$220,4,FALSE)</f>
        <v>Otplata hartija od vrijednosti i kredita nerezidentima</v>
      </c>
      <c r="C152" s="488"/>
      <c r="D152" s="488"/>
      <c r="E152" s="488"/>
      <c r="F152" s="488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60" t="str">
        <f>+VLOOKUP(LEFT($A153,LEN(A153)-1)*1,Master!$D$22:$G$220,4,FALSE)</f>
        <v>Otplata obaveza iz prethodnih godina</v>
      </c>
      <c r="C153" s="461"/>
      <c r="D153" s="461"/>
      <c r="E153" s="461"/>
      <c r="F153" s="46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95" t="str">
        <f>+VLOOKUP(LEFT($A154,LEN(A154)-1)*1,Master!$D$22:$G$220,4,FALSE)</f>
        <v>Nedostajuća sredstva</v>
      </c>
      <c r="C154" s="496"/>
      <c r="D154" s="496"/>
      <c r="E154" s="496"/>
      <c r="F154" s="49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75" t="str">
        <f>+VLOOKUP(LEFT($A155,LEN(A155)-1)*1,Master!$D$22:$G$220,4,FALSE)</f>
        <v>Finansiranje</v>
      </c>
      <c r="C155" s="476"/>
      <c r="D155" s="476"/>
      <c r="E155" s="476"/>
      <c r="F155" s="476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93" t="str">
        <f>+VLOOKUP(LEFT($A156,LEN(A156)-1)*1,Master!$D$22:$G$220,4,FALSE)</f>
        <v>Pozajmice i krediti od domaćih izvora</v>
      </c>
      <c r="C156" s="494"/>
      <c r="D156" s="494"/>
      <c r="E156" s="494"/>
      <c r="F156" s="494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87" t="str">
        <f>+VLOOKUP(LEFT($A157,LEN(A157)-1)*1,Master!$D$22:$G$220,4,FALSE)</f>
        <v>Pozajmice i krediti od inostranih izvora</v>
      </c>
      <c r="C157" s="488"/>
      <c r="D157" s="488"/>
      <c r="E157" s="488"/>
      <c r="F157" s="488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87" t="str">
        <f>+VLOOKUP(LEFT($A158,LEN(A158)-1)*1,Master!$D$22:$G$220,4,FALSE)</f>
        <v>Primici od prodaje imovine</v>
      </c>
      <c r="C158" s="488"/>
      <c r="D158" s="488"/>
      <c r="E158" s="488"/>
      <c r="F158" s="488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EH411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B17" sqref="EB17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85546875" style="78" customWidth="1"/>
    <col min="6" max="125" width="14.28515625" style="41" hidden="1" customWidth="1"/>
    <col min="126" max="137" width="12.7109375" style="341" customWidth="1"/>
    <col min="138" max="138" width="15.7109375" style="41" customWidth="1"/>
    <col min="139" max="16384" width="9.140625" style="41"/>
  </cols>
  <sheetData>
    <row r="2" spans="1:137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37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37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137">
      <c r="CX5" s="307">
        <f t="shared" ref="CX5:DI5" si="1">+CX10+CX18+CX23+CX30+CX40+CX49+CX52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137">
      <c r="E6" s="502" t="s">
        <v>571</v>
      </c>
      <c r="F6" s="499">
        <v>2006</v>
      </c>
      <c r="G6" s="500"/>
      <c r="H6" s="500"/>
      <c r="I6" s="500"/>
      <c r="J6" s="500"/>
      <c r="K6" s="500"/>
      <c r="L6" s="500"/>
      <c r="M6" s="500"/>
      <c r="N6" s="500"/>
      <c r="O6" s="500"/>
      <c r="P6" s="500"/>
      <c r="Q6" s="501"/>
      <c r="R6" s="499">
        <v>2007</v>
      </c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501"/>
      <c r="AD6" s="499">
        <v>2008</v>
      </c>
      <c r="AE6" s="500"/>
      <c r="AF6" s="500"/>
      <c r="AG6" s="500"/>
      <c r="AH6" s="500"/>
      <c r="AI6" s="500"/>
      <c r="AJ6" s="500"/>
      <c r="AK6" s="500"/>
      <c r="AL6" s="500"/>
      <c r="AM6" s="500"/>
      <c r="AN6" s="500"/>
      <c r="AO6" s="501"/>
      <c r="AP6" s="499">
        <v>2009</v>
      </c>
      <c r="AQ6" s="500"/>
      <c r="AR6" s="500"/>
      <c r="AS6" s="500"/>
      <c r="AT6" s="500"/>
      <c r="AU6" s="500"/>
      <c r="AV6" s="500"/>
      <c r="AW6" s="500"/>
      <c r="AX6" s="500"/>
      <c r="AY6" s="500"/>
      <c r="AZ6" s="500"/>
      <c r="BA6" s="501"/>
      <c r="BB6" s="499">
        <v>2010</v>
      </c>
      <c r="BC6" s="500"/>
      <c r="BD6" s="500"/>
      <c r="BE6" s="500"/>
      <c r="BF6" s="500"/>
      <c r="BG6" s="500"/>
      <c r="BH6" s="500"/>
      <c r="BI6" s="500"/>
      <c r="BJ6" s="500"/>
      <c r="BK6" s="500"/>
      <c r="BL6" s="500"/>
      <c r="BM6" s="501"/>
      <c r="BN6" s="499">
        <v>2011</v>
      </c>
      <c r="BO6" s="500"/>
      <c r="BP6" s="500"/>
      <c r="BQ6" s="500"/>
      <c r="BR6" s="500"/>
      <c r="BS6" s="500"/>
      <c r="BT6" s="500"/>
      <c r="BU6" s="500"/>
      <c r="BV6" s="500"/>
      <c r="BW6" s="500"/>
      <c r="BX6" s="500"/>
      <c r="BY6" s="501"/>
      <c r="BZ6" s="500">
        <v>2012</v>
      </c>
      <c r="CA6" s="500"/>
      <c r="CB6" s="500"/>
      <c r="CC6" s="500"/>
      <c r="CD6" s="500"/>
      <c r="CE6" s="500"/>
      <c r="CF6" s="500"/>
      <c r="CG6" s="500"/>
      <c r="CH6" s="500"/>
      <c r="CI6" s="500"/>
      <c r="CJ6" s="500"/>
      <c r="CK6" s="500"/>
      <c r="CL6" s="499">
        <v>2013</v>
      </c>
      <c r="CM6" s="500"/>
      <c r="CN6" s="500"/>
      <c r="CO6" s="500"/>
      <c r="CP6" s="500"/>
      <c r="CQ6" s="500"/>
      <c r="CR6" s="500"/>
      <c r="CS6" s="500"/>
      <c r="CT6" s="500"/>
      <c r="CU6" s="500"/>
      <c r="CV6" s="500"/>
      <c r="CW6" s="501"/>
      <c r="CX6" s="499">
        <v>2014</v>
      </c>
      <c r="CY6" s="500"/>
      <c r="CZ6" s="500"/>
      <c r="DA6" s="500"/>
      <c r="DB6" s="500"/>
      <c r="DC6" s="500"/>
      <c r="DD6" s="500"/>
      <c r="DE6" s="500"/>
      <c r="DF6" s="500"/>
      <c r="DG6" s="500"/>
      <c r="DH6" s="500"/>
      <c r="DI6" s="501"/>
      <c r="DJ6" s="499">
        <v>2015</v>
      </c>
      <c r="DK6" s="500"/>
      <c r="DL6" s="500"/>
      <c r="DM6" s="500"/>
      <c r="DN6" s="500"/>
      <c r="DO6" s="500"/>
      <c r="DP6" s="500"/>
      <c r="DQ6" s="500"/>
      <c r="DR6" s="500"/>
      <c r="DS6" s="500"/>
      <c r="DT6" s="500"/>
      <c r="DU6" s="501"/>
    </row>
    <row r="7" spans="1:137">
      <c r="E7" s="502"/>
      <c r="F7" s="75" t="s">
        <v>435</v>
      </c>
      <c r="G7" s="76" t="s">
        <v>436</v>
      </c>
      <c r="H7" s="76" t="s">
        <v>437</v>
      </c>
      <c r="I7" s="76" t="s">
        <v>438</v>
      </c>
      <c r="J7" s="76" t="s">
        <v>439</v>
      </c>
      <c r="K7" s="76" t="s">
        <v>440</v>
      </c>
      <c r="L7" s="76" t="s">
        <v>441</v>
      </c>
      <c r="M7" s="76" t="s">
        <v>442</v>
      </c>
      <c r="N7" s="76" t="s">
        <v>443</v>
      </c>
      <c r="O7" s="76" t="s">
        <v>444</v>
      </c>
      <c r="P7" s="76" t="s">
        <v>445</v>
      </c>
      <c r="Q7" s="77" t="s">
        <v>446</v>
      </c>
      <c r="R7" s="75" t="s">
        <v>447</v>
      </c>
      <c r="S7" s="76" t="s">
        <v>448</v>
      </c>
      <c r="T7" s="76" t="s">
        <v>449</v>
      </c>
      <c r="U7" s="76" t="s">
        <v>450</v>
      </c>
      <c r="V7" s="76" t="s">
        <v>451</v>
      </c>
      <c r="W7" s="76" t="s">
        <v>452</v>
      </c>
      <c r="X7" s="76" t="s">
        <v>453</v>
      </c>
      <c r="Y7" s="76" t="s">
        <v>454</v>
      </c>
      <c r="Z7" s="76" t="s">
        <v>455</v>
      </c>
      <c r="AA7" s="76" t="s">
        <v>456</v>
      </c>
      <c r="AB7" s="76" t="s">
        <v>457</v>
      </c>
      <c r="AC7" s="77" t="s">
        <v>458</v>
      </c>
      <c r="AD7" s="75" t="s">
        <v>460</v>
      </c>
      <c r="AE7" s="76" t="s">
        <v>461</v>
      </c>
      <c r="AF7" s="76" t="s">
        <v>462</v>
      </c>
      <c r="AG7" s="76" t="s">
        <v>463</v>
      </c>
      <c r="AH7" s="76" t="s">
        <v>464</v>
      </c>
      <c r="AI7" s="76" t="s">
        <v>465</v>
      </c>
      <c r="AJ7" s="76" t="s">
        <v>466</v>
      </c>
      <c r="AK7" s="76" t="s">
        <v>467</v>
      </c>
      <c r="AL7" s="76" t="s">
        <v>468</v>
      </c>
      <c r="AM7" s="76" t="s">
        <v>469</v>
      </c>
      <c r="AN7" s="76" t="s">
        <v>470</v>
      </c>
      <c r="AO7" s="77" t="s">
        <v>459</v>
      </c>
      <c r="AP7" s="75" t="s">
        <v>471</v>
      </c>
      <c r="AQ7" s="76" t="s">
        <v>472</v>
      </c>
      <c r="AR7" s="76" t="s">
        <v>473</v>
      </c>
      <c r="AS7" s="76" t="s">
        <v>474</v>
      </c>
      <c r="AT7" s="76" t="s">
        <v>475</v>
      </c>
      <c r="AU7" s="76" t="s">
        <v>476</v>
      </c>
      <c r="AV7" s="76" t="s">
        <v>477</v>
      </c>
      <c r="AW7" s="76" t="s">
        <v>478</v>
      </c>
      <c r="AX7" s="76" t="s">
        <v>479</v>
      </c>
      <c r="AY7" s="76" t="s">
        <v>480</v>
      </c>
      <c r="AZ7" s="76" t="s">
        <v>481</v>
      </c>
      <c r="BA7" s="77" t="s">
        <v>482</v>
      </c>
      <c r="BB7" s="75" t="s">
        <v>483</v>
      </c>
      <c r="BC7" s="76" t="s">
        <v>484</v>
      </c>
      <c r="BD7" s="76" t="s">
        <v>485</v>
      </c>
      <c r="BE7" s="76" t="s">
        <v>486</v>
      </c>
      <c r="BF7" s="76" t="s">
        <v>487</v>
      </c>
      <c r="BG7" s="76" t="s">
        <v>488</v>
      </c>
      <c r="BH7" s="76" t="s">
        <v>489</v>
      </c>
      <c r="BI7" s="76" t="s">
        <v>490</v>
      </c>
      <c r="BJ7" s="76" t="s">
        <v>491</v>
      </c>
      <c r="BK7" s="76" t="s">
        <v>492</v>
      </c>
      <c r="BL7" s="76" t="s">
        <v>493</v>
      </c>
      <c r="BM7" s="77" t="s">
        <v>494</v>
      </c>
      <c r="BN7" s="75" t="s">
        <v>495</v>
      </c>
      <c r="BO7" s="76" t="s">
        <v>496</v>
      </c>
      <c r="BP7" s="76" t="s">
        <v>497</v>
      </c>
      <c r="BQ7" s="76" t="s">
        <v>498</v>
      </c>
      <c r="BR7" s="76" t="s">
        <v>499</v>
      </c>
      <c r="BS7" s="76" t="s">
        <v>500</v>
      </c>
      <c r="BT7" s="76" t="s">
        <v>501</v>
      </c>
      <c r="BU7" s="76" t="s">
        <v>502</v>
      </c>
      <c r="BV7" s="76" t="s">
        <v>503</v>
      </c>
      <c r="BW7" s="76" t="s">
        <v>504</v>
      </c>
      <c r="BX7" s="76" t="s">
        <v>505</v>
      </c>
      <c r="BY7" s="77" t="s">
        <v>506</v>
      </c>
      <c r="BZ7" s="76" t="s">
        <v>507</v>
      </c>
      <c r="CA7" s="76" t="s">
        <v>508</v>
      </c>
      <c r="CB7" s="76" t="s">
        <v>509</v>
      </c>
      <c r="CC7" s="76" t="s">
        <v>510</v>
      </c>
      <c r="CD7" s="76" t="s">
        <v>511</v>
      </c>
      <c r="CE7" s="76" t="s">
        <v>512</v>
      </c>
      <c r="CF7" s="76" t="s">
        <v>513</v>
      </c>
      <c r="CG7" s="76" t="s">
        <v>514</v>
      </c>
      <c r="CH7" s="76" t="s">
        <v>515</v>
      </c>
      <c r="CI7" s="76" t="s">
        <v>516</v>
      </c>
      <c r="CJ7" s="76" t="s">
        <v>517</v>
      </c>
      <c r="CK7" s="76" t="s">
        <v>518</v>
      </c>
      <c r="CL7" s="75" t="s">
        <v>519</v>
      </c>
      <c r="CM7" s="76" t="s">
        <v>520</v>
      </c>
      <c r="CN7" s="76" t="s">
        <v>521</v>
      </c>
      <c r="CO7" s="76" t="s">
        <v>522</v>
      </c>
      <c r="CP7" s="76" t="s">
        <v>523</v>
      </c>
      <c r="CQ7" s="76" t="s">
        <v>524</v>
      </c>
      <c r="CR7" s="76" t="s">
        <v>525</v>
      </c>
      <c r="CS7" s="76" t="s">
        <v>526</v>
      </c>
      <c r="CT7" s="76" t="s">
        <v>527</v>
      </c>
      <c r="CU7" s="76" t="s">
        <v>528</v>
      </c>
      <c r="CV7" s="76" t="s">
        <v>529</v>
      </c>
      <c r="CW7" s="77" t="s">
        <v>530</v>
      </c>
      <c r="CX7" s="75" t="s">
        <v>531</v>
      </c>
      <c r="CY7" s="76" t="s">
        <v>532</v>
      </c>
      <c r="CZ7" s="76" t="s">
        <v>533</v>
      </c>
      <c r="DA7" s="76" t="s">
        <v>534</v>
      </c>
      <c r="DB7" s="76" t="s">
        <v>535</v>
      </c>
      <c r="DC7" s="76" t="s">
        <v>536</v>
      </c>
      <c r="DD7" s="76" t="s">
        <v>537</v>
      </c>
      <c r="DE7" s="76" t="s">
        <v>538</v>
      </c>
      <c r="DF7" s="76" t="s">
        <v>539</v>
      </c>
      <c r="DG7" s="76" t="s">
        <v>540</v>
      </c>
      <c r="DH7" s="76" t="s">
        <v>541</v>
      </c>
      <c r="DI7" s="77" t="s">
        <v>542</v>
      </c>
      <c r="DJ7" s="75" t="s">
        <v>543</v>
      </c>
      <c r="DK7" s="76" t="s">
        <v>544</v>
      </c>
      <c r="DL7" s="76" t="s">
        <v>545</v>
      </c>
      <c r="DM7" s="76" t="s">
        <v>546</v>
      </c>
      <c r="DN7" s="76" t="s">
        <v>547</v>
      </c>
      <c r="DO7" s="76" t="s">
        <v>548</v>
      </c>
      <c r="DP7" s="76" t="s">
        <v>549</v>
      </c>
      <c r="DQ7" s="76" t="s">
        <v>550</v>
      </c>
      <c r="DR7" s="76" t="s">
        <v>551</v>
      </c>
      <c r="DS7" s="76" t="s">
        <v>552</v>
      </c>
      <c r="DT7" s="76" t="s">
        <v>553</v>
      </c>
      <c r="DU7" s="77" t="s">
        <v>554</v>
      </c>
      <c r="DV7" s="42" t="s">
        <v>711</v>
      </c>
      <c r="DW7" s="42" t="s">
        <v>712</v>
      </c>
      <c r="DX7" s="42" t="s">
        <v>713</v>
      </c>
      <c r="DY7" s="42" t="s">
        <v>714</v>
      </c>
      <c r="DZ7" s="42" t="s">
        <v>715</v>
      </c>
      <c r="EA7" s="42" t="s">
        <v>716</v>
      </c>
      <c r="EB7" s="42" t="s">
        <v>717</v>
      </c>
      <c r="EC7" s="42" t="s">
        <v>718</v>
      </c>
      <c r="ED7" s="42" t="s">
        <v>719</v>
      </c>
      <c r="EE7" s="42" t="s">
        <v>720</v>
      </c>
      <c r="EF7" s="42" t="s">
        <v>721</v>
      </c>
      <c r="EG7" s="42" t="s">
        <v>722</v>
      </c>
    </row>
    <row r="8" spans="1:137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41">
        <v>67755694.74000001</v>
      </c>
      <c r="DW8" s="341">
        <v>108675772.88000003</v>
      </c>
      <c r="DX8" s="341">
        <v>428024751.86000001</v>
      </c>
      <c r="DY8" s="341">
        <v>116936305.39999999</v>
      </c>
      <c r="DZ8" s="341">
        <v>110553400.11</v>
      </c>
    </row>
    <row r="9" spans="1:137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86812905.100000009</v>
      </c>
      <c r="DL9" s="105">
        <v>100426756.39999996</v>
      </c>
      <c r="DM9" s="105">
        <v>111553536.67000002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41">
        <v>67415694.690000013</v>
      </c>
      <c r="DW9" s="341">
        <v>95736255.390000015</v>
      </c>
      <c r="DX9" s="341">
        <v>121521985.52999997</v>
      </c>
      <c r="DY9" s="341">
        <v>114117602.84999999</v>
      </c>
      <c r="DZ9" s="341">
        <v>108012521.98999999</v>
      </c>
    </row>
    <row r="10" spans="1:137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42">
        <v>49873109.480000012</v>
      </c>
      <c r="DW10" s="342">
        <v>55731541.770000003</v>
      </c>
      <c r="DX10" s="342">
        <v>74814586.949999973</v>
      </c>
      <c r="DY10" s="342">
        <v>72317902.649999976</v>
      </c>
      <c r="DZ10" s="342">
        <v>67796504.099999994</v>
      </c>
      <c r="EA10" s="342"/>
      <c r="EB10" s="342"/>
      <c r="EC10" s="342"/>
      <c r="ED10" s="342"/>
      <c r="EE10" s="342"/>
      <c r="EF10" s="342"/>
      <c r="EG10" s="342"/>
    </row>
    <row r="11" spans="1:137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41">
        <v>3378459.01</v>
      </c>
      <c r="DW11" s="341">
        <v>8966879.7299999986</v>
      </c>
      <c r="DX11" s="341">
        <v>9924140.9199999943</v>
      </c>
      <c r="DY11" s="341">
        <v>8377077.2500000037</v>
      </c>
      <c r="DZ11" s="341">
        <v>8563145.8100000005</v>
      </c>
    </row>
    <row r="12" spans="1:137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41">
        <v>308497.07000000007</v>
      </c>
      <c r="DW12" s="341">
        <v>1230342</v>
      </c>
      <c r="DX12" s="341">
        <v>15051954.649999999</v>
      </c>
      <c r="DY12" s="341">
        <v>11458551.319999997</v>
      </c>
      <c r="DZ12" s="341">
        <v>2599087.38</v>
      </c>
    </row>
    <row r="13" spans="1:137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41">
        <v>84789.680000000008</v>
      </c>
      <c r="DW13" s="341">
        <v>116811.6</v>
      </c>
      <c r="DX13" s="341">
        <v>93474.83</v>
      </c>
      <c r="DY13" s="341">
        <v>89942.540000000008</v>
      </c>
      <c r="DZ13" s="341">
        <v>95910.8</v>
      </c>
    </row>
    <row r="14" spans="1:137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41">
        <v>33402847.570000004</v>
      </c>
      <c r="DW14" s="341">
        <v>32832195.190000009</v>
      </c>
      <c r="DX14" s="341">
        <v>34901875.719999991</v>
      </c>
      <c r="DY14" s="341">
        <v>36772461.839999989</v>
      </c>
      <c r="DZ14" s="341">
        <v>39500513.950000003</v>
      </c>
    </row>
    <row r="15" spans="1:137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41">
        <v>11189049.660000002</v>
      </c>
      <c r="DW15" s="341">
        <v>10518357.289999988</v>
      </c>
      <c r="DX15" s="341">
        <v>12038089.529999997</v>
      </c>
      <c r="DY15" s="341">
        <v>12679799.319999993</v>
      </c>
      <c r="DZ15" s="341">
        <v>14146687.77</v>
      </c>
    </row>
    <row r="16" spans="1:137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41">
        <v>1014140.8600000003</v>
      </c>
      <c r="DW16" s="341">
        <v>1540490.1699999995</v>
      </c>
      <c r="DX16" s="341">
        <v>1983786.9400000004</v>
      </c>
      <c r="DY16" s="341">
        <v>2062637.2200000002</v>
      </c>
      <c r="DZ16" s="341">
        <v>2073939.87</v>
      </c>
    </row>
    <row r="17" spans="1:137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41">
        <v>495325.63000000006</v>
      </c>
      <c r="DW17" s="341">
        <v>526465.78999999992</v>
      </c>
      <c r="DX17" s="341">
        <v>821264.35999999952</v>
      </c>
      <c r="DY17" s="341">
        <v>877433.15999999992</v>
      </c>
      <c r="DZ17" s="341">
        <v>817218.52</v>
      </c>
    </row>
    <row r="18" spans="1:137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42">
        <v>13982919.930000003</v>
      </c>
      <c r="DW18" s="342">
        <v>36106208.00999999</v>
      </c>
      <c r="DX18" s="342">
        <v>40051000.780000001</v>
      </c>
      <c r="DY18" s="342">
        <v>34479540.670000009</v>
      </c>
      <c r="DZ18" s="342">
        <v>35404319.93</v>
      </c>
      <c r="EA18" s="342"/>
      <c r="EB18" s="342"/>
      <c r="EC18" s="342"/>
      <c r="ED18" s="342"/>
      <c r="EE18" s="342"/>
      <c r="EF18" s="342"/>
      <c r="EG18" s="342"/>
    </row>
    <row r="19" spans="1:137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41">
        <v>8441766.75</v>
      </c>
      <c r="DW19" s="341">
        <v>21544837.749999996</v>
      </c>
      <c r="DX19" s="341">
        <v>24016994.959999997</v>
      </c>
      <c r="DY19" s="341">
        <v>20790455.370000005</v>
      </c>
      <c r="DZ19" s="341">
        <v>21319783.719999999</v>
      </c>
    </row>
    <row r="20" spans="1:137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41">
        <v>4800329.5000000028</v>
      </c>
      <c r="DW20" s="341">
        <v>12579165.039999994</v>
      </c>
      <c r="DX20" s="341">
        <v>13884832.560000004</v>
      </c>
      <c r="DY20" s="341">
        <v>11850165.390000006</v>
      </c>
      <c r="DZ20" s="341">
        <v>12187579.609999999</v>
      </c>
    </row>
    <row r="21" spans="1:137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41">
        <v>384995.72999999992</v>
      </c>
      <c r="DW21" s="341">
        <v>1030024.7799999996</v>
      </c>
      <c r="DX21" s="341">
        <v>1115430.0299999996</v>
      </c>
      <c r="DY21" s="341">
        <v>954928.11999999988</v>
      </c>
      <c r="DZ21" s="341">
        <v>981014.58</v>
      </c>
    </row>
    <row r="22" spans="1:137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41">
        <v>355827.94999999995</v>
      </c>
      <c r="DW22" s="341">
        <v>952180.44000000006</v>
      </c>
      <c r="DX22" s="341">
        <v>1033743.2300000002</v>
      </c>
      <c r="DY22" s="341">
        <v>883991.79000000027</v>
      </c>
      <c r="DZ22" s="341">
        <v>915942.02</v>
      </c>
    </row>
    <row r="23" spans="1:137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>+SUM(CX24:CX29)</f>
        <v>987210.26</v>
      </c>
      <c r="CY23" s="143">
        <f t="shared" ref="CY23:DI23" si="2">+SUM(CY24:CY29)</f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42">
        <v>567280.62000000011</v>
      </c>
      <c r="DW23" s="342">
        <v>838389.92000000016</v>
      </c>
      <c r="DX23" s="342">
        <v>973314.27999999968</v>
      </c>
      <c r="DY23" s="342">
        <v>944204.45000000007</v>
      </c>
      <c r="DZ23" s="342">
        <v>1078682.17</v>
      </c>
      <c r="EA23" s="342"/>
      <c r="EB23" s="342"/>
      <c r="EC23" s="342"/>
      <c r="ED23" s="342"/>
      <c r="EE23" s="342"/>
      <c r="EF23" s="342"/>
      <c r="EG23" s="342"/>
    </row>
    <row r="24" spans="1:137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41">
        <v>380942.03000000009</v>
      </c>
      <c r="DW24" s="341">
        <v>587860.39000000013</v>
      </c>
      <c r="DX24" s="341">
        <v>692245.7999999997</v>
      </c>
      <c r="DY24" s="341">
        <v>638297.75999999989</v>
      </c>
      <c r="DZ24" s="341">
        <v>730745.2</v>
      </c>
    </row>
    <row r="25" spans="1:137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41">
        <v>79163.770000000019</v>
      </c>
      <c r="DW25" s="341">
        <v>142203.88000000003</v>
      </c>
      <c r="DX25" s="341">
        <v>146342.34000000003</v>
      </c>
      <c r="DY25" s="341">
        <v>117644.98000000004</v>
      </c>
      <c r="DZ25" s="341">
        <v>112776.17</v>
      </c>
    </row>
    <row r="26" spans="1:137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41">
        <v>17074.490000000002</v>
      </c>
      <c r="DW26" s="341">
        <v>22967.039999999997</v>
      </c>
      <c r="DX26" s="341">
        <v>26715.420000000002</v>
      </c>
      <c r="DY26" s="341">
        <v>27081.019999999997</v>
      </c>
      <c r="DZ26" s="341">
        <v>55185.38</v>
      </c>
    </row>
    <row r="27" spans="1:137" hidden="1">
      <c r="D27" s="74">
        <v>7134</v>
      </c>
      <c r="E27" s="78" t="s">
        <v>59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4">
        <v>0</v>
      </c>
      <c r="CM27" s="105">
        <v>0</v>
      </c>
      <c r="CN27" s="105">
        <v>0</v>
      </c>
      <c r="CO27" s="105">
        <v>0</v>
      </c>
      <c r="CP27" s="105">
        <v>0</v>
      </c>
      <c r="CQ27" s="105">
        <v>0</v>
      </c>
      <c r="CR27" s="105">
        <v>0</v>
      </c>
      <c r="CS27" s="105">
        <v>0</v>
      </c>
      <c r="CT27" s="105">
        <v>0</v>
      </c>
      <c r="CU27" s="105">
        <v>0</v>
      </c>
      <c r="CV27" s="105">
        <v>0</v>
      </c>
      <c r="CW27" s="106">
        <v>0</v>
      </c>
      <c r="CX27" s="104">
        <v>0</v>
      </c>
      <c r="CY27" s="105">
        <v>0</v>
      </c>
      <c r="CZ27" s="105">
        <v>0</v>
      </c>
      <c r="DA27" s="105">
        <v>0</v>
      </c>
      <c r="DB27" s="105">
        <v>0</v>
      </c>
      <c r="DC27" s="105">
        <v>0</v>
      </c>
      <c r="DD27" s="105">
        <v>0</v>
      </c>
      <c r="DE27" s="105">
        <v>0</v>
      </c>
      <c r="DF27" s="105">
        <v>0</v>
      </c>
      <c r="DG27" s="105">
        <v>0</v>
      </c>
      <c r="DH27" s="105">
        <v>0</v>
      </c>
      <c r="DI27" s="106">
        <v>0</v>
      </c>
      <c r="DJ27" s="104">
        <v>0</v>
      </c>
      <c r="DK27" s="105">
        <v>0</v>
      </c>
      <c r="DL27" s="105">
        <v>0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  <c r="DV27" s="341">
        <v>0</v>
      </c>
      <c r="DW27" s="341">
        <v>0</v>
      </c>
      <c r="DX27" s="341">
        <v>0</v>
      </c>
      <c r="DY27" s="341">
        <v>0</v>
      </c>
    </row>
    <row r="28" spans="1:137" hidden="1">
      <c r="D28" s="74">
        <v>7135</v>
      </c>
      <c r="E28" s="78" t="s">
        <v>61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  <c r="DV28" s="341">
        <v>0</v>
      </c>
      <c r="DW28" s="341">
        <v>0</v>
      </c>
      <c r="DX28" s="341">
        <v>0</v>
      </c>
      <c r="DY28" s="341">
        <v>0</v>
      </c>
    </row>
    <row r="29" spans="1:137">
      <c r="D29" s="74">
        <v>7136</v>
      </c>
      <c r="E29" s="78" t="s">
        <v>63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364382.71</v>
      </c>
      <c r="CM29" s="105">
        <v>1044594.5499999998</v>
      </c>
      <c r="CN29" s="105">
        <v>1377488.06</v>
      </c>
      <c r="CO29" s="105">
        <v>1058438.4500000002</v>
      </c>
      <c r="CP29" s="105">
        <v>1042906.9500000002</v>
      </c>
      <c r="CQ29" s="105">
        <v>770438.28</v>
      </c>
      <c r="CR29" s="105">
        <v>1415558.3299999998</v>
      </c>
      <c r="CS29" s="105">
        <v>1217336.3799999999</v>
      </c>
      <c r="CT29" s="105">
        <v>659022.85999999975</v>
      </c>
      <c r="CU29" s="105">
        <v>1786343.1099999999</v>
      </c>
      <c r="CV29" s="105">
        <v>1154986.6099999999</v>
      </c>
      <c r="CW29" s="106">
        <v>1970770.5199999998</v>
      </c>
      <c r="CX29" s="104">
        <v>320295.69</v>
      </c>
      <c r="CY29" s="105">
        <v>707844.54</v>
      </c>
      <c r="CZ29" s="105">
        <v>80579.41</v>
      </c>
      <c r="DA29" s="105">
        <v>129318.89</v>
      </c>
      <c r="DB29" s="105">
        <v>113608.98</v>
      </c>
      <c r="DC29" s="105">
        <v>106917.6</v>
      </c>
      <c r="DD29" s="105">
        <v>164812.34</v>
      </c>
      <c r="DE29" s="105">
        <v>212985.45</v>
      </c>
      <c r="DF29" s="105">
        <v>232558.61</v>
      </c>
      <c r="DG29" s="105">
        <v>218215.36</v>
      </c>
      <c r="DH29" s="105">
        <v>171294.91</v>
      </c>
      <c r="DI29" s="106">
        <v>246315.58</v>
      </c>
      <c r="DJ29" s="104">
        <v>118321.04000000001</v>
      </c>
      <c r="DK29" s="105">
        <v>152552.66999999998</v>
      </c>
      <c r="DL29" s="105">
        <v>80775.640000000014</v>
      </c>
      <c r="DM29" s="105">
        <v>134138.91999999995</v>
      </c>
      <c r="DN29" s="105">
        <v>113213.83999999998</v>
      </c>
      <c r="DO29" s="105">
        <v>124723.89999999998</v>
      </c>
      <c r="DP29" s="105">
        <v>181479.16999999995</v>
      </c>
      <c r="DQ29" s="105">
        <v>245128.36</v>
      </c>
      <c r="DR29" s="105">
        <v>269480.39</v>
      </c>
      <c r="DS29" s="105">
        <v>202251.75</v>
      </c>
      <c r="DT29" s="105">
        <v>205946.15999999997</v>
      </c>
      <c r="DU29" s="106">
        <v>256133.48</v>
      </c>
      <c r="DV29" s="341">
        <v>90100.329999999973</v>
      </c>
      <c r="DW29" s="341">
        <v>85358.609999999986</v>
      </c>
      <c r="DX29" s="341">
        <v>108010.72000000002</v>
      </c>
      <c r="DY29" s="341">
        <v>161180.69000000006</v>
      </c>
      <c r="DZ29" s="341">
        <v>179975.42</v>
      </c>
    </row>
    <row r="30" spans="1:137" s="9" customFormat="1">
      <c r="A30" s="140"/>
      <c r="B30" s="140"/>
      <c r="C30" s="140">
        <v>714</v>
      </c>
      <c r="D30" s="140">
        <v>714</v>
      </c>
      <c r="E30" s="141" t="s">
        <v>65</v>
      </c>
      <c r="F30" s="142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4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4"/>
      <c r="AD30" s="142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4"/>
      <c r="AP30" s="142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4"/>
      <c r="BB30" s="142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4"/>
      <c r="BN30" s="142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4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2">
        <v>893749.16999999993</v>
      </c>
      <c r="CM30" s="143">
        <v>1163449.2899999996</v>
      </c>
      <c r="CN30" s="143">
        <v>1397810.9500000002</v>
      </c>
      <c r="CO30" s="143">
        <v>988260.99000000022</v>
      </c>
      <c r="CP30" s="143">
        <v>663493.42000000004</v>
      </c>
      <c r="CQ30" s="143">
        <v>985589.2799999998</v>
      </c>
      <c r="CR30" s="143">
        <v>1220629.8</v>
      </c>
      <c r="CS30" s="143">
        <v>1071856.1399999999</v>
      </c>
      <c r="CT30" s="143">
        <v>1326309.73</v>
      </c>
      <c r="CU30" s="143">
        <v>1344708.9499999997</v>
      </c>
      <c r="CV30" s="143">
        <v>1250084.5299999996</v>
      </c>
      <c r="CW30" s="144">
        <v>927547.93</v>
      </c>
      <c r="CX30" s="142">
        <f>+SUM(CX31:CX39)</f>
        <v>1287580.6800000002</v>
      </c>
      <c r="CY30" s="143">
        <f t="shared" ref="CY30:DI30" si="3">+SUM(CY31:CY39)</f>
        <v>715085.05</v>
      </c>
      <c r="CZ30" s="143">
        <f t="shared" si="3"/>
        <v>890846.15</v>
      </c>
      <c r="DA30" s="143">
        <f t="shared" si="3"/>
        <v>876230.8</v>
      </c>
      <c r="DB30" s="143">
        <f t="shared" si="3"/>
        <v>1494813.69</v>
      </c>
      <c r="DC30" s="143">
        <f t="shared" si="3"/>
        <v>1663478.84</v>
      </c>
      <c r="DD30" s="143">
        <f t="shared" si="3"/>
        <v>1730168.3699999999</v>
      </c>
      <c r="DE30" s="143">
        <f t="shared" si="3"/>
        <v>1561341.1400000001</v>
      </c>
      <c r="DF30" s="143">
        <f t="shared" si="3"/>
        <v>1413088.9</v>
      </c>
      <c r="DG30" s="143">
        <f t="shared" si="3"/>
        <v>2751386.49</v>
      </c>
      <c r="DH30" s="143">
        <f t="shared" si="3"/>
        <v>1144837.4099999999</v>
      </c>
      <c r="DI30" s="144">
        <f t="shared" si="3"/>
        <v>1813161.67</v>
      </c>
      <c r="DJ30" s="142">
        <v>704766.22</v>
      </c>
      <c r="DK30" s="143">
        <v>1085966.3999999999</v>
      </c>
      <c r="DL30" s="143">
        <v>1540359.5299999998</v>
      </c>
      <c r="DM30" s="143">
        <v>925997.17999999993</v>
      </c>
      <c r="DN30" s="143">
        <v>2000871.4600000004</v>
      </c>
      <c r="DO30" s="143">
        <v>3067345.3699999996</v>
      </c>
      <c r="DP30" s="143">
        <v>3701757.8800000008</v>
      </c>
      <c r="DQ30" s="143">
        <v>3472067.0699999994</v>
      </c>
      <c r="DR30" s="143">
        <v>4203901.9700000007</v>
      </c>
      <c r="DS30" s="143">
        <v>3485443.89</v>
      </c>
      <c r="DT30" s="143">
        <v>2847513.03</v>
      </c>
      <c r="DU30" s="144">
        <v>2594011.2999999998</v>
      </c>
      <c r="DV30" s="342">
        <v>1625009.9700000002</v>
      </c>
      <c r="DW30" s="342">
        <v>1267094.5</v>
      </c>
      <c r="DX30" s="342">
        <v>1342211.4</v>
      </c>
      <c r="DY30" s="342">
        <v>1888588.5499999998</v>
      </c>
      <c r="DZ30" s="342">
        <v>1395110.23</v>
      </c>
      <c r="EA30" s="342"/>
      <c r="EB30" s="342"/>
      <c r="EC30" s="342"/>
      <c r="ED30" s="342"/>
      <c r="EE30" s="342"/>
      <c r="EF30" s="342"/>
      <c r="EG30" s="342"/>
    </row>
    <row r="31" spans="1:137" ht="30">
      <c r="D31" s="74">
        <v>7141</v>
      </c>
      <c r="E31" s="78" t="s">
        <v>67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12391.259999999998</v>
      </c>
      <c r="CM31" s="105">
        <v>9264.06</v>
      </c>
      <c r="CN31" s="105">
        <v>19332.669999999998</v>
      </c>
      <c r="CO31" s="105">
        <v>48395.810000000005</v>
      </c>
      <c r="CP31" s="105">
        <v>27750.960000000003</v>
      </c>
      <c r="CQ31" s="105">
        <v>70400.889999999985</v>
      </c>
      <c r="CR31" s="105">
        <v>64040.69</v>
      </c>
      <c r="CS31" s="105">
        <v>63273.440000000002</v>
      </c>
      <c r="CT31" s="105">
        <v>75343.26999999999</v>
      </c>
      <c r="CU31" s="105">
        <v>96159.1</v>
      </c>
      <c r="CV31" s="105">
        <v>77271.909999999989</v>
      </c>
      <c r="CW31" s="106">
        <v>83642.799999999974</v>
      </c>
      <c r="CX31" s="104">
        <v>11805.07</v>
      </c>
      <c r="CY31" s="105">
        <v>13526.36</v>
      </c>
      <c r="CZ31" s="105">
        <v>13005.58</v>
      </c>
      <c r="DA31" s="105">
        <v>7337.36</v>
      </c>
      <c r="DB31" s="105">
        <v>46276.56</v>
      </c>
      <c r="DC31" s="105">
        <v>117655.46</v>
      </c>
      <c r="DD31" s="105">
        <v>64905.22</v>
      </c>
      <c r="DE31" s="105">
        <v>103478.82</v>
      </c>
      <c r="DF31" s="105">
        <v>93023.22</v>
      </c>
      <c r="DG31" s="105">
        <v>47233.75</v>
      </c>
      <c r="DH31" s="105">
        <v>81196.22</v>
      </c>
      <c r="DI31" s="106">
        <v>91998.38</v>
      </c>
      <c r="DJ31" s="104">
        <v>15802.27</v>
      </c>
      <c r="DK31" s="105">
        <v>8197.84</v>
      </c>
      <c r="DL31" s="105">
        <v>10063.52</v>
      </c>
      <c r="DM31" s="105">
        <v>15169.380000000001</v>
      </c>
      <c r="DN31" s="105">
        <v>11570.17</v>
      </c>
      <c r="DO31" s="105">
        <v>32379.269999999997</v>
      </c>
      <c r="DP31" s="105">
        <v>93023.729999999952</v>
      </c>
      <c r="DQ31" s="105">
        <v>71448.240000000005</v>
      </c>
      <c r="DR31" s="105">
        <v>100000.09999999998</v>
      </c>
      <c r="DS31" s="105">
        <v>58422.01</v>
      </c>
      <c r="DT31" s="105">
        <v>85119.760000000024</v>
      </c>
      <c r="DU31" s="106">
        <v>87874.58</v>
      </c>
      <c r="DV31" s="341">
        <v>16922.66</v>
      </c>
      <c r="DW31" s="341">
        <v>24761.880000000005</v>
      </c>
      <c r="DX31" s="341">
        <v>40454.299999999996</v>
      </c>
      <c r="DY31" s="341">
        <v>28670.810000000005</v>
      </c>
      <c r="DZ31" s="341">
        <v>112730.53</v>
      </c>
    </row>
    <row r="32" spans="1:137" ht="30">
      <c r="D32" s="74">
        <v>7142</v>
      </c>
      <c r="E32" s="78" t="s">
        <v>69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68464.97</v>
      </c>
      <c r="CM32" s="105">
        <v>158539.48000000001</v>
      </c>
      <c r="CN32" s="105">
        <v>86875.06</v>
      </c>
      <c r="CO32" s="105">
        <v>139023.51</v>
      </c>
      <c r="CP32" s="105">
        <v>88167.329999999987</v>
      </c>
      <c r="CQ32" s="105">
        <v>150765.27999999997</v>
      </c>
      <c r="CR32" s="105">
        <v>282162.88999999996</v>
      </c>
      <c r="CS32" s="105">
        <v>250555.05000000005</v>
      </c>
      <c r="CT32" s="105">
        <v>339587.75</v>
      </c>
      <c r="CU32" s="105">
        <v>157373.04</v>
      </c>
      <c r="CV32" s="105">
        <v>139158.56</v>
      </c>
      <c r="CW32" s="106">
        <v>134510.71000000002</v>
      </c>
      <c r="CX32" s="104">
        <v>199447.96</v>
      </c>
      <c r="CY32" s="105">
        <v>95519.52</v>
      </c>
      <c r="CZ32" s="105">
        <v>97649.919999999998</v>
      </c>
      <c r="DA32" s="105">
        <v>82870.850000000006</v>
      </c>
      <c r="DB32" s="105">
        <v>71980.22</v>
      </c>
      <c r="DC32" s="105">
        <v>144705</v>
      </c>
      <c r="DD32" s="105">
        <v>259275.84</v>
      </c>
      <c r="DE32" s="105">
        <v>192419.95</v>
      </c>
      <c r="DF32" s="105">
        <v>222474.97</v>
      </c>
      <c r="DG32" s="105">
        <v>231620.43</v>
      </c>
      <c r="DH32" s="105">
        <v>227627.36</v>
      </c>
      <c r="DI32" s="106">
        <v>361777.89</v>
      </c>
      <c r="DJ32" s="104">
        <v>185675.62</v>
      </c>
      <c r="DK32" s="105">
        <v>180971.79</v>
      </c>
      <c r="DL32" s="105">
        <v>56727.170000000013</v>
      </c>
      <c r="DM32" s="105">
        <v>91809.7</v>
      </c>
      <c r="DN32" s="105">
        <v>172520.56999999998</v>
      </c>
      <c r="DO32" s="105">
        <v>295154.81</v>
      </c>
      <c r="DP32" s="105">
        <v>235332.98</v>
      </c>
      <c r="DQ32" s="105">
        <v>104769.60999999999</v>
      </c>
      <c r="DR32" s="105">
        <v>102156.98</v>
      </c>
      <c r="DS32" s="105">
        <v>124206.12999999999</v>
      </c>
      <c r="DT32" s="105">
        <v>191978.25000000003</v>
      </c>
      <c r="DU32" s="106">
        <v>276158.17</v>
      </c>
      <c r="DV32" s="341">
        <v>164180.08000000002</v>
      </c>
      <c r="DW32" s="341">
        <v>112295.88000000002</v>
      </c>
      <c r="DX32" s="341">
        <v>67805.72</v>
      </c>
      <c r="DY32" s="341">
        <v>117301.46999999999</v>
      </c>
      <c r="DZ32" s="341">
        <v>153164.76</v>
      </c>
    </row>
    <row r="33" spans="1:137">
      <c r="D33" s="74">
        <v>7143</v>
      </c>
      <c r="E33" s="78" t="s">
        <v>71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6048</v>
      </c>
      <c r="CM33" s="105">
        <v>320.10999999999996</v>
      </c>
      <c r="CN33" s="105">
        <v>56177.94</v>
      </c>
      <c r="CO33" s="105">
        <v>130839.86000000003</v>
      </c>
      <c r="CP33" s="105">
        <v>16753.849999999999</v>
      </c>
      <c r="CQ33" s="105">
        <v>764.61000000000013</v>
      </c>
      <c r="CR33" s="105">
        <v>914.61000000000013</v>
      </c>
      <c r="CS33" s="105">
        <v>42276.509999999995</v>
      </c>
      <c r="CT33" s="105">
        <v>13918.49</v>
      </c>
      <c r="CU33" s="105">
        <v>13185.38</v>
      </c>
      <c r="CV33" s="105">
        <v>13873.999999999998</v>
      </c>
      <c r="CW33" s="106">
        <v>14777.889999999998</v>
      </c>
      <c r="CX33" s="104">
        <v>1060.0899999999999</v>
      </c>
      <c r="CY33" s="105">
        <v>375.97</v>
      </c>
      <c r="CZ33" s="105">
        <v>13202.22</v>
      </c>
      <c r="DA33" s="105">
        <v>12964.26</v>
      </c>
      <c r="DB33" s="105">
        <v>26281.200000000001</v>
      </c>
      <c r="DC33" s="105">
        <v>348.13</v>
      </c>
      <c r="DD33" s="105">
        <v>1616.23</v>
      </c>
      <c r="DE33" s="105">
        <v>1010.33</v>
      </c>
      <c r="DF33" s="105">
        <v>44516.99</v>
      </c>
      <c r="DG33" s="105">
        <v>2431.4299999999998</v>
      </c>
      <c r="DH33" s="105">
        <v>36650.42</v>
      </c>
      <c r="DI33" s="106">
        <v>26159.97</v>
      </c>
      <c r="DJ33" s="104">
        <v>1212.81</v>
      </c>
      <c r="DK33" s="105">
        <v>5175.4699999999993</v>
      </c>
      <c r="DL33" s="105">
        <v>732.47</v>
      </c>
      <c r="DM33" s="105">
        <v>627.47</v>
      </c>
      <c r="DN33" s="105">
        <v>613.48</v>
      </c>
      <c r="DO33" s="105">
        <v>744.61</v>
      </c>
      <c r="DP33" s="105">
        <v>14916.06</v>
      </c>
      <c r="DQ33" s="105">
        <v>14159.26</v>
      </c>
      <c r="DR33" s="105">
        <v>17809.689999999999</v>
      </c>
      <c r="DS33" s="105">
        <v>21494.939999999995</v>
      </c>
      <c r="DT33" s="105">
        <v>17048.189999999999</v>
      </c>
      <c r="DU33" s="106">
        <v>4983.7499999999991</v>
      </c>
      <c r="DV33" s="341">
        <v>4609.49</v>
      </c>
      <c r="DW33" s="341">
        <v>5593.41</v>
      </c>
      <c r="DX33" s="341">
        <v>24780.140000000003</v>
      </c>
      <c r="DY33" s="341">
        <v>5563.09</v>
      </c>
      <c r="DZ33" s="341">
        <v>6386.11</v>
      </c>
    </row>
    <row r="34" spans="1:137" ht="30">
      <c r="D34" s="74">
        <v>7144</v>
      </c>
      <c r="E34" s="78" t="s">
        <v>73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222019.59</v>
      </c>
      <c r="CM34" s="105">
        <v>260412.75999999998</v>
      </c>
      <c r="CN34" s="105">
        <v>313915.52000000002</v>
      </c>
      <c r="CO34" s="105">
        <v>296413.04000000004</v>
      </c>
      <c r="CP34" s="105">
        <v>213025.27000000002</v>
      </c>
      <c r="CQ34" s="105">
        <v>239906.21999999997</v>
      </c>
      <c r="CR34" s="105">
        <v>270961.98</v>
      </c>
      <c r="CS34" s="105">
        <v>229984.59999999995</v>
      </c>
      <c r="CT34" s="105">
        <v>298987.89</v>
      </c>
      <c r="CU34" s="105">
        <v>282520.88</v>
      </c>
      <c r="CV34" s="105">
        <v>371527.13</v>
      </c>
      <c r="CW34" s="106">
        <v>324502.27999999997</v>
      </c>
      <c r="CX34" s="104">
        <v>353041.95</v>
      </c>
      <c r="CY34" s="105">
        <v>346116.13</v>
      </c>
      <c r="CZ34" s="105">
        <v>387159.84</v>
      </c>
      <c r="DA34" s="105">
        <v>354782.12</v>
      </c>
      <c r="DB34" s="105">
        <v>305099.5</v>
      </c>
      <c r="DC34" s="105">
        <v>376168.74</v>
      </c>
      <c r="DD34" s="105">
        <v>484126.17</v>
      </c>
      <c r="DE34" s="105">
        <v>530705.4</v>
      </c>
      <c r="DF34" s="105">
        <v>537911.5</v>
      </c>
      <c r="DG34" s="105">
        <v>446582.67</v>
      </c>
      <c r="DH34" s="105">
        <v>423348.29</v>
      </c>
      <c r="DI34" s="106">
        <v>420348.35</v>
      </c>
      <c r="DJ34" s="104">
        <v>237130.88000000003</v>
      </c>
      <c r="DK34" s="105">
        <v>506068.23000000004</v>
      </c>
      <c r="DL34" s="105">
        <v>403925.92</v>
      </c>
      <c r="DM34" s="105">
        <v>395780.74</v>
      </c>
      <c r="DN34" s="105">
        <v>414824.88</v>
      </c>
      <c r="DO34" s="105">
        <v>427154.32000000012</v>
      </c>
      <c r="DP34" s="105">
        <v>559998.53</v>
      </c>
      <c r="DQ34" s="105">
        <v>678925.78000000014</v>
      </c>
      <c r="DR34" s="105">
        <v>668593.31999999995</v>
      </c>
      <c r="DS34" s="105">
        <v>489848.26999999996</v>
      </c>
      <c r="DT34" s="105">
        <v>620822.77</v>
      </c>
      <c r="DU34" s="106">
        <v>821027.67999999993</v>
      </c>
      <c r="DV34" s="341">
        <v>546646.32999999996</v>
      </c>
      <c r="DW34" s="341">
        <v>758261.73</v>
      </c>
      <c r="DX34" s="341">
        <v>688043.12</v>
      </c>
      <c r="DY34" s="341">
        <v>613809.31000000006</v>
      </c>
      <c r="DZ34" s="341">
        <v>649723.39</v>
      </c>
    </row>
    <row r="35" spans="1:137" ht="30" hidden="1">
      <c r="D35" s="74">
        <v>7145</v>
      </c>
      <c r="E35" s="78" t="s">
        <v>75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0</v>
      </c>
      <c r="CM35" s="105">
        <v>0</v>
      </c>
      <c r="CN35" s="105">
        <v>0</v>
      </c>
      <c r="CO35" s="105">
        <v>0</v>
      </c>
      <c r="CP35" s="105">
        <v>0</v>
      </c>
      <c r="CQ35" s="105">
        <v>0</v>
      </c>
      <c r="CR35" s="105">
        <v>0</v>
      </c>
      <c r="CS35" s="105">
        <v>0</v>
      </c>
      <c r="CT35" s="105">
        <v>0</v>
      </c>
      <c r="CU35" s="105">
        <v>0</v>
      </c>
      <c r="CV35" s="105">
        <v>0</v>
      </c>
      <c r="CW35" s="106">
        <v>0</v>
      </c>
      <c r="CX35" s="104">
        <v>0</v>
      </c>
      <c r="CY35" s="105">
        <v>0</v>
      </c>
      <c r="CZ35" s="105">
        <v>0</v>
      </c>
      <c r="DA35" s="105">
        <v>0</v>
      </c>
      <c r="DB35" s="105">
        <v>0</v>
      </c>
      <c r="DC35" s="105">
        <v>0</v>
      </c>
      <c r="DD35" s="105">
        <v>0</v>
      </c>
      <c r="DE35" s="105">
        <v>0</v>
      </c>
      <c r="DF35" s="105">
        <v>0</v>
      </c>
      <c r="DG35" s="105">
        <v>0</v>
      </c>
      <c r="DH35" s="105">
        <v>0</v>
      </c>
      <c r="DI35" s="106">
        <v>0</v>
      </c>
      <c r="DJ35" s="104">
        <v>0</v>
      </c>
      <c r="DK35" s="105">
        <v>0</v>
      </c>
      <c r="DL35" s="105">
        <v>0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  <c r="DV35" s="341">
        <v>0</v>
      </c>
      <c r="DW35" s="341">
        <v>0</v>
      </c>
      <c r="DX35" s="341">
        <v>0</v>
      </c>
      <c r="DY35" s="341">
        <v>0</v>
      </c>
    </row>
    <row r="36" spans="1:137" ht="30" hidden="1">
      <c r="D36" s="74">
        <v>7146</v>
      </c>
      <c r="E36" s="78" t="s">
        <v>555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  <c r="DV36" s="341">
        <v>0</v>
      </c>
      <c r="DW36" s="341">
        <v>0</v>
      </c>
      <c r="DX36" s="341">
        <v>0</v>
      </c>
      <c r="DY36" s="341">
        <v>0</v>
      </c>
    </row>
    <row r="37" spans="1:137" ht="60" hidden="1">
      <c r="D37" s="74">
        <v>7147</v>
      </c>
      <c r="E37" s="78" t="s">
        <v>79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  <c r="DV37" s="341">
        <v>0</v>
      </c>
      <c r="DW37" s="341">
        <v>0</v>
      </c>
      <c r="DX37" s="341">
        <v>0</v>
      </c>
      <c r="DY37" s="341">
        <v>0</v>
      </c>
    </row>
    <row r="38" spans="1:137">
      <c r="D38" s="74">
        <v>7148</v>
      </c>
      <c r="E38" s="78" t="s">
        <v>81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200170.60000000003</v>
      </c>
      <c r="CM38" s="105">
        <v>185749.99999999997</v>
      </c>
      <c r="CN38" s="105">
        <v>228989.35000000003</v>
      </c>
      <c r="CO38" s="105">
        <v>274371.25000000006</v>
      </c>
      <c r="CP38" s="105">
        <v>243469.35</v>
      </c>
      <c r="CQ38" s="105">
        <v>383575.8299999999</v>
      </c>
      <c r="CR38" s="105">
        <v>441154.73999999993</v>
      </c>
      <c r="CS38" s="105">
        <v>390342.59</v>
      </c>
      <c r="CT38" s="105">
        <v>273601.75999999995</v>
      </c>
      <c r="CU38" s="105">
        <v>630488.81999999972</v>
      </c>
      <c r="CV38" s="105">
        <v>193495.36000000004</v>
      </c>
      <c r="CW38" s="106">
        <v>213614.54</v>
      </c>
      <c r="CX38" s="104">
        <v>125915.12</v>
      </c>
      <c r="CY38" s="105">
        <v>108356.37</v>
      </c>
      <c r="CZ38" s="105">
        <v>205665.12</v>
      </c>
      <c r="DA38" s="105">
        <v>255519.42</v>
      </c>
      <c r="DB38" s="105">
        <v>291151.05</v>
      </c>
      <c r="DC38" s="105">
        <v>361590.53</v>
      </c>
      <c r="DD38" s="105">
        <v>317192.61</v>
      </c>
      <c r="DE38" s="105">
        <v>510679.05</v>
      </c>
      <c r="DF38" s="105">
        <v>294723.99</v>
      </c>
      <c r="DG38" s="105">
        <v>197967.26</v>
      </c>
      <c r="DH38" s="105">
        <v>229075.65</v>
      </c>
      <c r="DI38" s="106">
        <v>256486.97</v>
      </c>
      <c r="DJ38" s="104">
        <v>142068.94999999998</v>
      </c>
      <c r="DK38" s="105">
        <v>145668.24</v>
      </c>
      <c r="DL38" s="105">
        <v>157379</v>
      </c>
      <c r="DM38" s="105">
        <v>246973.09999999998</v>
      </c>
      <c r="DN38" s="105">
        <v>681672.80999999994</v>
      </c>
      <c r="DO38" s="105">
        <v>2024244.6699999997</v>
      </c>
      <c r="DP38" s="105">
        <v>2143300.5900000008</v>
      </c>
      <c r="DQ38" s="105">
        <v>2473196.6099999994</v>
      </c>
      <c r="DR38" s="105">
        <v>3019846.4600000009</v>
      </c>
      <c r="DS38" s="105">
        <v>1897296.9300000002</v>
      </c>
      <c r="DT38" s="105">
        <v>1555727.4</v>
      </c>
      <c r="DU38" s="106">
        <v>873272.85000000009</v>
      </c>
      <c r="DV38" s="341">
        <v>123378.67000000004</v>
      </c>
      <c r="DW38" s="341">
        <v>119691.48000000003</v>
      </c>
      <c r="DX38" s="341">
        <v>239538.34000000011</v>
      </c>
      <c r="DY38" s="341">
        <v>217771.51999999999</v>
      </c>
      <c r="DZ38" s="341">
        <v>242258.4</v>
      </c>
    </row>
    <row r="39" spans="1:137">
      <c r="D39" s="74">
        <v>7149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384654.74999999988</v>
      </c>
      <c r="CM39" s="105">
        <v>549162.87999999966</v>
      </c>
      <c r="CN39" s="105">
        <v>692520.41</v>
      </c>
      <c r="CO39" s="105">
        <v>99217.51999999996</v>
      </c>
      <c r="CP39" s="105">
        <v>74326.66</v>
      </c>
      <c r="CQ39" s="105">
        <v>140176.44999999992</v>
      </c>
      <c r="CR39" s="105">
        <v>161394.89000000004</v>
      </c>
      <c r="CS39" s="105">
        <v>95423.950000000012</v>
      </c>
      <c r="CT39" s="105">
        <v>324870.57000000007</v>
      </c>
      <c r="CU39" s="105">
        <v>164981.72999999992</v>
      </c>
      <c r="CV39" s="105">
        <v>454757.5699999996</v>
      </c>
      <c r="CW39" s="106">
        <v>156499.71000000005</v>
      </c>
      <c r="CX39" s="104">
        <v>596310.49</v>
      </c>
      <c r="CY39" s="105">
        <v>151190.70000000001</v>
      </c>
      <c r="CZ39" s="105">
        <v>174163.47</v>
      </c>
      <c r="DA39" s="105">
        <v>162756.79</v>
      </c>
      <c r="DB39" s="105">
        <v>754025.16</v>
      </c>
      <c r="DC39" s="105">
        <v>663010.98</v>
      </c>
      <c r="DD39" s="105">
        <v>603052.30000000005</v>
      </c>
      <c r="DE39" s="105">
        <v>223047.59</v>
      </c>
      <c r="DF39" s="105">
        <v>220438.23</v>
      </c>
      <c r="DG39" s="105">
        <v>1825550.95</v>
      </c>
      <c r="DH39" s="105">
        <v>146939.47</v>
      </c>
      <c r="DI39" s="106">
        <v>656390.11</v>
      </c>
      <c r="DJ39" s="104">
        <v>122875.68999999999</v>
      </c>
      <c r="DK39" s="105">
        <v>239884.82999999993</v>
      </c>
      <c r="DL39" s="105">
        <v>911531.44999999972</v>
      </c>
      <c r="DM39" s="105">
        <v>175636.78999999998</v>
      </c>
      <c r="DN39" s="105">
        <v>719669.55000000051</v>
      </c>
      <c r="DO39" s="105">
        <v>287667.69</v>
      </c>
      <c r="DP39" s="105">
        <v>655185.99</v>
      </c>
      <c r="DQ39" s="105">
        <v>129567.57000000002</v>
      </c>
      <c r="DR39" s="105">
        <v>295495.41999999993</v>
      </c>
      <c r="DS39" s="105">
        <v>894175.60999999975</v>
      </c>
      <c r="DT39" s="105">
        <v>376816.6599999998</v>
      </c>
      <c r="DU39" s="106">
        <v>530694.27</v>
      </c>
      <c r="DV39" s="341">
        <v>769272.74000000022</v>
      </c>
      <c r="DW39" s="341">
        <v>246490.12</v>
      </c>
      <c r="DX39" s="341">
        <v>281589.77999999991</v>
      </c>
      <c r="DY39" s="341">
        <v>905472.34999999986</v>
      </c>
      <c r="DZ39" s="341">
        <v>230847.04</v>
      </c>
    </row>
    <row r="40" spans="1:137" s="9" customFormat="1">
      <c r="A40" s="140"/>
      <c r="B40" s="140"/>
      <c r="C40" s="140">
        <v>715</v>
      </c>
      <c r="D40" s="140">
        <v>715</v>
      </c>
      <c r="E40" s="141" t="s">
        <v>85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2325408.9100000015</v>
      </c>
      <c r="CM40" s="143">
        <v>1380294.78</v>
      </c>
      <c r="CN40" s="143">
        <v>1585729.3000000012</v>
      </c>
      <c r="CO40" s="143">
        <v>2752927.87</v>
      </c>
      <c r="CP40" s="143">
        <v>2926591.1800000006</v>
      </c>
      <c r="CQ40" s="143">
        <v>2018414.159999999</v>
      </c>
      <c r="CR40" s="143">
        <v>3252322.99</v>
      </c>
      <c r="CS40" s="143">
        <v>2552195.8000000003</v>
      </c>
      <c r="CT40" s="143">
        <v>2584912.9000000013</v>
      </c>
      <c r="CU40" s="143">
        <v>2305817.4300000011</v>
      </c>
      <c r="CV40" s="143">
        <v>4419328.6100000013</v>
      </c>
      <c r="CW40" s="144">
        <v>5571807.3499999987</v>
      </c>
      <c r="CX40" s="142">
        <f>+SUM(CX41:CX45)</f>
        <v>2212904.56</v>
      </c>
      <c r="CY40" s="143">
        <f t="shared" ref="CY40:DI40" si="4">+SUM(CY41:CY45)</f>
        <v>1440899.72</v>
      </c>
      <c r="CZ40" s="143">
        <f t="shared" si="4"/>
        <v>1630424.69</v>
      </c>
      <c r="DA40" s="143">
        <f t="shared" si="4"/>
        <v>2252207.5300000003</v>
      </c>
      <c r="DB40" s="143">
        <f t="shared" si="4"/>
        <v>3037379.71</v>
      </c>
      <c r="DC40" s="143">
        <f t="shared" si="4"/>
        <v>3367439.83</v>
      </c>
      <c r="DD40" s="143">
        <f t="shared" si="4"/>
        <v>2293849.2600000002</v>
      </c>
      <c r="DE40" s="143">
        <f t="shared" si="4"/>
        <v>2870214.09</v>
      </c>
      <c r="DF40" s="143">
        <f t="shared" si="4"/>
        <v>2413546.9499999997</v>
      </c>
      <c r="DG40" s="143">
        <f t="shared" si="4"/>
        <v>2077385.13</v>
      </c>
      <c r="DH40" s="143">
        <f t="shared" si="4"/>
        <v>1707765.33</v>
      </c>
      <c r="DI40" s="144">
        <f t="shared" si="4"/>
        <v>4388679.3099999996</v>
      </c>
      <c r="DJ40" s="142">
        <v>1078993.6399999997</v>
      </c>
      <c r="DK40" s="143">
        <v>1358043.4399999995</v>
      </c>
      <c r="DL40" s="143">
        <v>1983595.5099999991</v>
      </c>
      <c r="DM40" s="143">
        <v>3053596.8600000003</v>
      </c>
      <c r="DN40" s="143">
        <v>2679781.1700000013</v>
      </c>
      <c r="DO40" s="143">
        <v>2216392.2099999981</v>
      </c>
      <c r="DP40" s="143">
        <v>2313689.6500000008</v>
      </c>
      <c r="DQ40" s="143">
        <v>2702633.3299999977</v>
      </c>
      <c r="DR40" s="143">
        <v>1765568.7499999993</v>
      </c>
      <c r="DS40" s="143">
        <v>1563645.2699999993</v>
      </c>
      <c r="DT40" s="143">
        <v>2196631.1099999985</v>
      </c>
      <c r="DU40" s="144">
        <v>3657192.3399999989</v>
      </c>
      <c r="DV40" s="342">
        <v>1022331.6999999993</v>
      </c>
      <c r="DW40" s="342">
        <v>1556932.7000000044</v>
      </c>
      <c r="DX40" s="342">
        <v>3490799.6899999976</v>
      </c>
      <c r="DY40" s="342">
        <v>3838235.5599999996</v>
      </c>
      <c r="DZ40" s="342">
        <v>2337905.56</v>
      </c>
      <c r="EA40" s="342"/>
      <c r="EB40" s="342"/>
      <c r="EC40" s="342"/>
      <c r="ED40" s="342"/>
      <c r="EE40" s="342"/>
      <c r="EF40" s="342"/>
      <c r="EG40" s="342"/>
    </row>
    <row r="41" spans="1:137">
      <c r="D41" s="74">
        <v>7151</v>
      </c>
      <c r="E41" s="78" t="s">
        <v>87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94696.66</v>
      </c>
      <c r="CM41" s="105">
        <v>18969.600000000002</v>
      </c>
      <c r="CN41" s="105">
        <v>46547.31</v>
      </c>
      <c r="CO41" s="105">
        <v>990030.31</v>
      </c>
      <c r="CP41" s="105">
        <v>254972.35999999996</v>
      </c>
      <c r="CQ41" s="105">
        <v>113427.79</v>
      </c>
      <c r="CR41" s="105">
        <v>79102.33</v>
      </c>
      <c r="CS41" s="105">
        <v>7776.58</v>
      </c>
      <c r="CT41" s="105">
        <v>31884.589999999997</v>
      </c>
      <c r="CU41" s="105">
        <v>75119.199999999997</v>
      </c>
      <c r="CV41" s="105">
        <v>2100781.7800000003</v>
      </c>
      <c r="CW41" s="106">
        <v>2339576.2200000002</v>
      </c>
      <c r="CX41" s="104">
        <v>790825.44</v>
      </c>
      <c r="CY41" s="105">
        <v>6808.29</v>
      </c>
      <c r="CZ41" s="105">
        <v>31068.01</v>
      </c>
      <c r="DA41" s="105">
        <v>479404.25</v>
      </c>
      <c r="DB41" s="105">
        <v>546746.59</v>
      </c>
      <c r="DC41" s="105">
        <v>57097.79</v>
      </c>
      <c r="DD41" s="105">
        <v>132005.81</v>
      </c>
      <c r="DE41" s="105">
        <v>20548.169999999998</v>
      </c>
      <c r="DF41" s="105">
        <v>169093.45</v>
      </c>
      <c r="DG41" s="105">
        <v>272552.94</v>
      </c>
      <c r="DH41" s="105">
        <v>10087.67</v>
      </c>
      <c r="DI41" s="106">
        <v>222075.65</v>
      </c>
      <c r="DJ41" s="104">
        <v>94468.24</v>
      </c>
      <c r="DK41" s="105">
        <v>11948.380000000003</v>
      </c>
      <c r="DL41" s="105">
        <v>385981.36000000004</v>
      </c>
      <c r="DM41" s="105">
        <v>710303.47</v>
      </c>
      <c r="DN41" s="105">
        <v>301859.41000000003</v>
      </c>
      <c r="DO41" s="105">
        <v>102862.66</v>
      </c>
      <c r="DP41" s="105">
        <v>65896.25</v>
      </c>
      <c r="DQ41" s="105">
        <v>26410.94</v>
      </c>
      <c r="DR41" s="105">
        <v>54288.5</v>
      </c>
      <c r="DS41" s="105">
        <v>64386.57</v>
      </c>
      <c r="DT41" s="105">
        <v>31365.73</v>
      </c>
      <c r="DU41" s="106">
        <v>38695.960000000006</v>
      </c>
      <c r="DV41" s="341">
        <v>25654.440000000002</v>
      </c>
      <c r="DW41" s="341">
        <v>68698.909999999989</v>
      </c>
      <c r="DX41" s="341">
        <v>1198844.7199999997</v>
      </c>
      <c r="DY41" s="341">
        <v>1134153.43</v>
      </c>
      <c r="DZ41" s="341">
        <v>384689.91999999998</v>
      </c>
    </row>
    <row r="42" spans="1:137" ht="30">
      <c r="D42" s="74">
        <v>7152</v>
      </c>
      <c r="E42" s="78" t="s">
        <v>89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557860.02000000025</v>
      </c>
      <c r="CM42" s="105">
        <v>771358.4800000001</v>
      </c>
      <c r="CN42" s="105">
        <v>756900.55000000016</v>
      </c>
      <c r="CO42" s="105">
        <v>784739.93000000028</v>
      </c>
      <c r="CP42" s="105">
        <v>1021420.2400000001</v>
      </c>
      <c r="CQ42" s="105">
        <v>1082837.399999999</v>
      </c>
      <c r="CR42" s="105">
        <v>1623054.5499999996</v>
      </c>
      <c r="CS42" s="105">
        <v>1626229.2100000002</v>
      </c>
      <c r="CT42" s="105">
        <v>1195519.1200000001</v>
      </c>
      <c r="CU42" s="105">
        <v>922428.97999999975</v>
      </c>
      <c r="CV42" s="105">
        <v>869707.82999999961</v>
      </c>
      <c r="CW42" s="106">
        <v>1104644.1199999987</v>
      </c>
      <c r="CX42" s="104">
        <v>656458.4</v>
      </c>
      <c r="CY42" s="105">
        <v>837985.98</v>
      </c>
      <c r="CZ42" s="105">
        <v>970016.33</v>
      </c>
      <c r="DA42" s="105">
        <v>945260.91</v>
      </c>
      <c r="DB42" s="105">
        <v>952872.01</v>
      </c>
      <c r="DC42" s="105">
        <v>1382633.53</v>
      </c>
      <c r="DD42" s="105">
        <v>1407232.77</v>
      </c>
      <c r="DE42" s="105">
        <v>2109107.23</v>
      </c>
      <c r="DF42" s="105">
        <v>1446940.5</v>
      </c>
      <c r="DG42" s="105">
        <v>1096826.21</v>
      </c>
      <c r="DH42" s="105">
        <v>976844.31</v>
      </c>
      <c r="DI42" s="106">
        <v>1367203.26</v>
      </c>
      <c r="DJ42" s="104">
        <v>626884.89999999956</v>
      </c>
      <c r="DK42" s="105">
        <v>827022.77999999945</v>
      </c>
      <c r="DL42" s="105">
        <v>896065.73999999929</v>
      </c>
      <c r="DM42" s="105">
        <v>896678.86</v>
      </c>
      <c r="DN42" s="105">
        <v>908733.1800000004</v>
      </c>
      <c r="DO42" s="105">
        <v>1319981.7099999986</v>
      </c>
      <c r="DP42" s="105">
        <v>1454883.4800000009</v>
      </c>
      <c r="DQ42" s="105">
        <v>1669311.7199999983</v>
      </c>
      <c r="DR42" s="105">
        <v>1030777.3999999996</v>
      </c>
      <c r="DS42" s="105">
        <v>859172.7699999992</v>
      </c>
      <c r="DT42" s="105">
        <v>918744.99999999953</v>
      </c>
      <c r="DU42" s="106">
        <v>1219495.0999999987</v>
      </c>
      <c r="DV42" s="341">
        <v>599071.27999999921</v>
      </c>
      <c r="DW42" s="341">
        <v>868522.02000000072</v>
      </c>
      <c r="DX42" s="341">
        <v>1022966.5999999987</v>
      </c>
      <c r="DY42" s="341">
        <v>902917.00999999966</v>
      </c>
      <c r="DZ42" s="341">
        <v>1017499.54</v>
      </c>
    </row>
    <row r="43" spans="1:137" ht="30">
      <c r="D43" s="74">
        <v>7153</v>
      </c>
      <c r="E43" s="78" t="s">
        <v>91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90759.260000000009</v>
      </c>
      <c r="CM43" s="105">
        <v>122800.12000000001</v>
      </c>
      <c r="CN43" s="105">
        <v>196877.73000000016</v>
      </c>
      <c r="CO43" s="105">
        <v>166320.09</v>
      </c>
      <c r="CP43" s="105">
        <v>148764.78999999998</v>
      </c>
      <c r="CQ43" s="105">
        <v>212250.30999999991</v>
      </c>
      <c r="CR43" s="105">
        <v>254772.72000000012</v>
      </c>
      <c r="CS43" s="105">
        <v>246804.62</v>
      </c>
      <c r="CT43" s="105">
        <v>170264.19999999998</v>
      </c>
      <c r="CU43" s="105">
        <v>179854.41000000003</v>
      </c>
      <c r="CV43" s="105">
        <v>146602.05000000008</v>
      </c>
      <c r="CW43" s="106">
        <v>243339.96</v>
      </c>
      <c r="CX43" s="104">
        <v>109376.37</v>
      </c>
      <c r="CY43" s="105">
        <v>160251.59</v>
      </c>
      <c r="CZ43" s="105">
        <v>171488.41</v>
      </c>
      <c r="DA43" s="105">
        <v>218231.41</v>
      </c>
      <c r="DB43" s="105">
        <v>317538.11</v>
      </c>
      <c r="DC43" s="105">
        <v>227087.17</v>
      </c>
      <c r="DD43" s="105">
        <v>181729.34</v>
      </c>
      <c r="DE43" s="105">
        <v>200156.99</v>
      </c>
      <c r="DF43" s="105">
        <v>183628.91</v>
      </c>
      <c r="DG43" s="105">
        <v>177171.64</v>
      </c>
      <c r="DH43" s="105">
        <v>151926.85</v>
      </c>
      <c r="DI43" s="106">
        <v>230907.9</v>
      </c>
      <c r="DJ43" s="104">
        <v>95135.840000000026</v>
      </c>
      <c r="DK43" s="105">
        <v>145189.68000000005</v>
      </c>
      <c r="DL43" s="105">
        <v>156223.7300000001</v>
      </c>
      <c r="DM43" s="105">
        <v>204700.82999999996</v>
      </c>
      <c r="DN43" s="105">
        <v>152469.52000000002</v>
      </c>
      <c r="DO43" s="105">
        <v>225386.87000000002</v>
      </c>
      <c r="DP43" s="105">
        <v>164891.53999999998</v>
      </c>
      <c r="DQ43" s="105">
        <v>192790.5</v>
      </c>
      <c r="DR43" s="105">
        <v>161271.62000000005</v>
      </c>
      <c r="DS43" s="105">
        <v>202040.25</v>
      </c>
      <c r="DT43" s="105">
        <v>168196.06999999995</v>
      </c>
      <c r="DU43" s="106">
        <v>200038.1700000001</v>
      </c>
      <c r="DV43" s="341">
        <v>105576.56</v>
      </c>
      <c r="DW43" s="341">
        <v>144744.65000000005</v>
      </c>
      <c r="DX43" s="341">
        <v>170352.87000000002</v>
      </c>
      <c r="DY43" s="341">
        <v>180780.75000000015</v>
      </c>
      <c r="DZ43" s="341">
        <v>189649</v>
      </c>
    </row>
    <row r="44" spans="1:137" hidden="1">
      <c r="D44" s="74">
        <v>7154</v>
      </c>
      <c r="E44" s="78" t="s">
        <v>93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0</v>
      </c>
      <c r="CM44" s="105">
        <v>0</v>
      </c>
      <c r="CN44" s="105">
        <v>0</v>
      </c>
      <c r="CO44" s="105">
        <v>0</v>
      </c>
      <c r="CP44" s="105">
        <v>0</v>
      </c>
      <c r="CQ44" s="105">
        <v>0</v>
      </c>
      <c r="CR44" s="105">
        <v>0</v>
      </c>
      <c r="CS44" s="105">
        <v>0</v>
      </c>
      <c r="CT44" s="105">
        <v>0</v>
      </c>
      <c r="CU44" s="105">
        <v>0</v>
      </c>
      <c r="CV44" s="105">
        <v>0</v>
      </c>
      <c r="CW44" s="106">
        <v>0</v>
      </c>
      <c r="CX44" s="104">
        <v>0</v>
      </c>
      <c r="CY44" s="104">
        <v>0</v>
      </c>
      <c r="CZ44" s="105">
        <v>0</v>
      </c>
      <c r="DA44" s="105">
        <v>0</v>
      </c>
      <c r="DB44" s="105">
        <v>0</v>
      </c>
      <c r="DC44" s="105">
        <v>0</v>
      </c>
      <c r="DD44" s="105">
        <v>0</v>
      </c>
      <c r="DE44" s="105">
        <v>0</v>
      </c>
      <c r="DF44" s="105">
        <v>0</v>
      </c>
      <c r="DG44" s="105">
        <v>0</v>
      </c>
      <c r="DH44" s="105">
        <v>0</v>
      </c>
      <c r="DI44" s="106">
        <v>0</v>
      </c>
      <c r="DJ44" s="104">
        <v>0</v>
      </c>
      <c r="DK44" s="105">
        <v>0</v>
      </c>
      <c r="DL44" s="105">
        <v>0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  <c r="DV44" s="341">
        <v>0</v>
      </c>
      <c r="DW44" s="341">
        <v>0</v>
      </c>
      <c r="DX44" s="341">
        <v>0</v>
      </c>
      <c r="DY44" s="341">
        <v>0</v>
      </c>
    </row>
    <row r="45" spans="1:137">
      <c r="D45" s="74">
        <v>7155</v>
      </c>
      <c r="E45" s="78" t="s">
        <v>85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1582092.9700000011</v>
      </c>
      <c r="CM45" s="105">
        <v>467166.5799999999</v>
      </c>
      <c r="CN45" s="105">
        <v>585403.71000000078</v>
      </c>
      <c r="CO45" s="105">
        <v>811837.54</v>
      </c>
      <c r="CP45" s="105">
        <v>1501433.7900000005</v>
      </c>
      <c r="CQ45" s="105">
        <v>609898.66000000015</v>
      </c>
      <c r="CR45" s="105">
        <v>1295393.3900000006</v>
      </c>
      <c r="CS45" s="105">
        <v>671385.39000000013</v>
      </c>
      <c r="CT45" s="105">
        <v>1187244.9900000012</v>
      </c>
      <c r="CU45" s="105">
        <v>1128414.8400000012</v>
      </c>
      <c r="CV45" s="105">
        <v>1302236.9500000007</v>
      </c>
      <c r="CW45" s="106">
        <v>1884247.05</v>
      </c>
      <c r="CX45" s="104">
        <v>656244.35</v>
      </c>
      <c r="CY45" s="105">
        <v>435853.86</v>
      </c>
      <c r="CZ45" s="105">
        <v>457851.94</v>
      </c>
      <c r="DA45" s="105">
        <v>609310.96</v>
      </c>
      <c r="DB45" s="105">
        <v>1220223</v>
      </c>
      <c r="DC45" s="105">
        <v>1700621.34</v>
      </c>
      <c r="DD45" s="105">
        <v>572881.34</v>
      </c>
      <c r="DE45" s="105">
        <v>540401.69999999995</v>
      </c>
      <c r="DF45" s="105">
        <v>613884.09</v>
      </c>
      <c r="DG45" s="105">
        <v>530834.34</v>
      </c>
      <c r="DH45" s="105">
        <v>568906.5</v>
      </c>
      <c r="DI45" s="106">
        <v>2568492.5</v>
      </c>
      <c r="DJ45" s="104">
        <v>262504.66000000003</v>
      </c>
      <c r="DK45" s="105">
        <v>373882.59999999992</v>
      </c>
      <c r="DL45" s="105">
        <v>545324.67999999947</v>
      </c>
      <c r="DM45" s="105">
        <v>1241913.7000000004</v>
      </c>
      <c r="DN45" s="105">
        <v>1316719.060000001</v>
      </c>
      <c r="DO45" s="105">
        <v>568160.96999999951</v>
      </c>
      <c r="DP45" s="105">
        <v>628018.37999999977</v>
      </c>
      <c r="DQ45" s="105">
        <v>814120.16999999946</v>
      </c>
      <c r="DR45" s="105">
        <v>519231.22999999975</v>
      </c>
      <c r="DS45" s="105">
        <v>438045.68000000023</v>
      </c>
      <c r="DT45" s="105">
        <v>1078324.3099999994</v>
      </c>
      <c r="DU45" s="106">
        <v>2198963.1100000003</v>
      </c>
      <c r="DV45" s="341">
        <v>292029.41999999987</v>
      </c>
      <c r="DW45" s="341">
        <v>474967.12000000349</v>
      </c>
      <c r="DX45" s="341">
        <v>1098635.4999999991</v>
      </c>
      <c r="DY45" s="341">
        <v>1620384.3700000003</v>
      </c>
      <c r="DZ45" s="341">
        <v>746067.1</v>
      </c>
    </row>
    <row r="46" spans="1:137" s="9" customFormat="1">
      <c r="A46" s="140"/>
      <c r="B46" s="140">
        <v>72</v>
      </c>
      <c r="C46" s="140" t="s">
        <v>96</v>
      </c>
      <c r="D46" s="140">
        <v>72</v>
      </c>
      <c r="E46" s="141" t="s">
        <v>97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10542.3</v>
      </c>
      <c r="CM46" s="143">
        <v>34351.880000000005</v>
      </c>
      <c r="CN46" s="143">
        <v>12933.289999999999</v>
      </c>
      <c r="CO46" s="143">
        <v>120350.93999999999</v>
      </c>
      <c r="CP46" s="143">
        <v>206183.41000000003</v>
      </c>
      <c r="CQ46" s="143">
        <v>461491.11</v>
      </c>
      <c r="CR46" s="143">
        <v>435504.79999999993</v>
      </c>
      <c r="CS46" s="143">
        <v>828248.49</v>
      </c>
      <c r="CT46" s="143">
        <v>315288.5</v>
      </c>
      <c r="CU46" s="143">
        <v>261391.69</v>
      </c>
      <c r="CV46" s="143">
        <v>330347.20999999996</v>
      </c>
      <c r="CW46" s="144">
        <v>8932212.7300000004</v>
      </c>
      <c r="CX46" s="142">
        <f>+SUM(CX47:CX48)</f>
        <v>238690.3</v>
      </c>
      <c r="CY46" s="143">
        <f>+SUM(CY47:CY48)</f>
        <v>180551.59</v>
      </c>
      <c r="CZ46" s="143">
        <f>+SUM(CZ47:CZ48)</f>
        <v>238150.88</v>
      </c>
      <c r="DA46" s="143">
        <f>+SUM(DA47:DA48)</f>
        <v>57269.99</v>
      </c>
      <c r="DB46" s="143">
        <f t="shared" ref="DB46:DI46" si="5">+SUM(DB47:DB48)</f>
        <v>144908.31</v>
      </c>
      <c r="DC46" s="143">
        <f t="shared" si="5"/>
        <v>267027.43</v>
      </c>
      <c r="DD46" s="143">
        <f t="shared" si="5"/>
        <v>704985.3899999999</v>
      </c>
      <c r="DE46" s="143">
        <f t="shared" si="5"/>
        <v>471372.96</v>
      </c>
      <c r="DF46" s="143">
        <f t="shared" si="5"/>
        <v>1969746.6500000001</v>
      </c>
      <c r="DG46" s="143">
        <f t="shared" si="5"/>
        <v>882280.21</v>
      </c>
      <c r="DH46" s="143">
        <f t="shared" si="5"/>
        <v>238081.41999999998</v>
      </c>
      <c r="DI46" s="144">
        <f t="shared" si="5"/>
        <v>1298764.57</v>
      </c>
      <c r="DJ46" s="142">
        <v>11355.319999999949</v>
      </c>
      <c r="DK46" s="143">
        <v>170462.88</v>
      </c>
      <c r="DL46" s="143">
        <v>996410.07000000018</v>
      </c>
      <c r="DM46" s="143">
        <v>23946.27</v>
      </c>
      <c r="DN46" s="143">
        <v>2673826.0900000003</v>
      </c>
      <c r="DO46" s="143">
        <v>40019.590000000004</v>
      </c>
      <c r="DP46" s="143">
        <v>827672.55999999994</v>
      </c>
      <c r="DQ46" s="143">
        <v>1708340.73</v>
      </c>
      <c r="DR46" s="143">
        <v>12333.03</v>
      </c>
      <c r="DS46" s="143">
        <v>93178.12000000001</v>
      </c>
      <c r="DT46" s="143">
        <v>16527.830000000002</v>
      </c>
      <c r="DU46" s="144">
        <v>760716.39</v>
      </c>
      <c r="DV46" s="342">
        <v>32341.5</v>
      </c>
      <c r="DW46" s="342">
        <v>691978.88</v>
      </c>
      <c r="DX46" s="342">
        <f>DX47+DX48</f>
        <v>24390.81</v>
      </c>
      <c r="DY46" s="342">
        <v>112253.6</v>
      </c>
      <c r="DZ46" s="342">
        <v>103090.11</v>
      </c>
      <c r="EA46" s="342"/>
      <c r="EB46" s="342"/>
      <c r="EC46" s="342"/>
      <c r="ED46" s="342"/>
      <c r="EE46" s="342"/>
      <c r="EF46" s="342"/>
      <c r="EG46" s="342"/>
    </row>
    <row r="47" spans="1:137" ht="30">
      <c r="C47" s="74">
        <v>721</v>
      </c>
      <c r="D47" s="74">
        <v>7212</v>
      </c>
      <c r="E47" s="78" t="s">
        <v>99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0</v>
      </c>
      <c r="CM47" s="105">
        <v>0</v>
      </c>
      <c r="CN47" s="105">
        <v>0</v>
      </c>
      <c r="CO47" s="105">
        <v>0</v>
      </c>
      <c r="CP47" s="105">
        <v>0</v>
      </c>
      <c r="CQ47" s="105">
        <v>0</v>
      </c>
      <c r="CR47" s="105">
        <v>0</v>
      </c>
      <c r="CS47" s="105">
        <v>806645.4</v>
      </c>
      <c r="CT47" s="105">
        <v>0</v>
      </c>
      <c r="CU47" s="105">
        <v>42455.02</v>
      </c>
      <c r="CV47" s="105">
        <v>0</v>
      </c>
      <c r="CW47" s="106">
        <v>808096.84</v>
      </c>
      <c r="CX47" s="104">
        <v>238690.3</v>
      </c>
      <c r="CY47" s="105">
        <v>117596.01</v>
      </c>
      <c r="CZ47" s="105">
        <v>238150.88</v>
      </c>
      <c r="DA47" s="105">
        <v>2000</v>
      </c>
      <c r="DB47" s="105">
        <v>144908.31</v>
      </c>
      <c r="DC47" s="105">
        <v>81036.460000000006</v>
      </c>
      <c r="DD47" s="105">
        <v>22801.94</v>
      </c>
      <c r="DE47" s="105">
        <v>8506.2800000000007</v>
      </c>
      <c r="DF47" s="105">
        <v>1931437.28</v>
      </c>
      <c r="DG47" s="105">
        <v>180705.85</v>
      </c>
      <c r="DH47" s="105">
        <v>232737.93</v>
      </c>
      <c r="DI47" s="106">
        <v>811068.65</v>
      </c>
      <c r="DJ47" s="104">
        <v>11355.319999999949</v>
      </c>
      <c r="DK47" s="105">
        <v>170462.88</v>
      </c>
      <c r="DL47" s="105">
        <v>996410.07000000018</v>
      </c>
      <c r="DM47" s="105">
        <v>23946.27</v>
      </c>
      <c r="DN47" s="105">
        <v>2673826.0900000003</v>
      </c>
      <c r="DO47" s="105">
        <v>40019.590000000004</v>
      </c>
      <c r="DP47" s="105">
        <v>827672.55999999994</v>
      </c>
      <c r="DQ47" s="105">
        <v>1708340.73</v>
      </c>
      <c r="DR47" s="105">
        <v>12333.03</v>
      </c>
      <c r="DS47" s="105">
        <v>93178.12000000001</v>
      </c>
      <c r="DT47" s="105">
        <v>16527.830000000002</v>
      </c>
      <c r="DU47" s="106">
        <v>760716.39</v>
      </c>
      <c r="DV47" s="341">
        <v>32341.5</v>
      </c>
      <c r="DW47" s="341">
        <v>691978.88</v>
      </c>
      <c r="DX47" s="341">
        <v>24386.31</v>
      </c>
      <c r="DY47" s="341">
        <v>112253.6</v>
      </c>
      <c r="DZ47" s="397">
        <v>103090.11</v>
      </c>
    </row>
    <row r="48" spans="1:137" ht="30">
      <c r="C48" s="74">
        <v>722</v>
      </c>
      <c r="D48" s="74">
        <v>7222</v>
      </c>
      <c r="E48" s="78" t="s">
        <v>101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10542.3</v>
      </c>
      <c r="CM48" s="105">
        <v>34351.880000000005</v>
      </c>
      <c r="CN48" s="105">
        <v>12933.289999999999</v>
      </c>
      <c r="CO48" s="105">
        <v>120350.93999999999</v>
      </c>
      <c r="CP48" s="105">
        <v>206183.41000000003</v>
      </c>
      <c r="CQ48" s="105">
        <v>461491.11</v>
      </c>
      <c r="CR48" s="105">
        <v>435504.79999999993</v>
      </c>
      <c r="CS48" s="105">
        <v>21603.090000000004</v>
      </c>
      <c r="CT48" s="105">
        <v>315288.5</v>
      </c>
      <c r="CU48" s="105">
        <v>218936.67</v>
      </c>
      <c r="CV48" s="105">
        <v>330347.20999999996</v>
      </c>
      <c r="CW48" s="106">
        <v>8124115.8899999997</v>
      </c>
      <c r="CX48" s="104">
        <v>0</v>
      </c>
      <c r="CY48" s="105">
        <v>62955.58</v>
      </c>
      <c r="DA48" s="105">
        <v>55269.99</v>
      </c>
      <c r="DB48" s="105">
        <v>0</v>
      </c>
      <c r="DC48" s="105">
        <v>185990.97</v>
      </c>
      <c r="DD48" s="105">
        <v>682183.45</v>
      </c>
      <c r="DE48" s="105">
        <v>462866.68</v>
      </c>
      <c r="DF48" s="105">
        <v>38309.370000000003</v>
      </c>
      <c r="DG48" s="105">
        <v>701574.36</v>
      </c>
      <c r="DH48" s="105">
        <v>5343.49</v>
      </c>
      <c r="DI48" s="106">
        <v>487695.92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41">
        <v>0</v>
      </c>
      <c r="DW48" s="341">
        <v>0</v>
      </c>
      <c r="DX48" s="341">
        <v>4.5</v>
      </c>
      <c r="DY48" s="341">
        <v>0</v>
      </c>
    </row>
    <row r="49" spans="1:137" s="9" customFormat="1" ht="45">
      <c r="A49" s="140"/>
      <c r="B49" s="140">
        <v>73</v>
      </c>
      <c r="C49" s="140"/>
      <c r="D49" s="140">
        <v>73</v>
      </c>
      <c r="E49" s="141" t="s">
        <v>103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206949.9</v>
      </c>
      <c r="CM49" s="143">
        <v>235107.78999999998</v>
      </c>
      <c r="CN49" s="143">
        <v>299748.19</v>
      </c>
      <c r="CO49" s="143">
        <v>298965.78000000003</v>
      </c>
      <c r="CP49" s="143">
        <v>208873.82</v>
      </c>
      <c r="CQ49" s="143">
        <v>273742.46000000002</v>
      </c>
      <c r="CR49" s="143">
        <v>3435190.4099999997</v>
      </c>
      <c r="CS49" s="143">
        <v>586185.70000000007</v>
      </c>
      <c r="CT49" s="143">
        <v>401482.51</v>
      </c>
      <c r="CU49" s="143">
        <v>614629.94999999995</v>
      </c>
      <c r="CV49" s="143">
        <v>171580.47</v>
      </c>
      <c r="CW49" s="144">
        <v>1810625.69</v>
      </c>
      <c r="CX49" s="142">
        <f>+SUM(CX50:CX51)</f>
        <v>145969.23000000001</v>
      </c>
      <c r="CY49" s="143">
        <f t="shared" ref="CY49:DI49" si="6">+SUM(CY50:CY51)</f>
        <v>107462.68</v>
      </c>
      <c r="CZ49" s="143">
        <f t="shared" si="6"/>
        <v>292731.87</v>
      </c>
      <c r="DA49" s="143">
        <f t="shared" si="6"/>
        <v>369726.11</v>
      </c>
      <c r="DB49" s="143">
        <f t="shared" si="6"/>
        <v>118088.34</v>
      </c>
      <c r="DC49" s="143">
        <f t="shared" si="6"/>
        <v>988773.85</v>
      </c>
      <c r="DD49" s="143">
        <f t="shared" si="6"/>
        <v>98780.82</v>
      </c>
      <c r="DE49" s="143">
        <f t="shared" si="6"/>
        <v>305044.76</v>
      </c>
      <c r="DF49" s="143">
        <f t="shared" si="6"/>
        <v>476893.98</v>
      </c>
      <c r="DG49" s="143">
        <f t="shared" si="6"/>
        <v>368051.05</v>
      </c>
      <c r="DH49" s="143">
        <f t="shared" si="6"/>
        <v>1895040.21</v>
      </c>
      <c r="DI49" s="144">
        <f t="shared" si="6"/>
        <v>3355488.29</v>
      </c>
      <c r="DJ49" s="142">
        <v>444135.32</v>
      </c>
      <c r="DK49" s="143">
        <v>1847442.89</v>
      </c>
      <c r="DL49" s="143">
        <v>506716.21999999991</v>
      </c>
      <c r="DM49" s="143">
        <v>364215.68999999994</v>
      </c>
      <c r="DN49" s="143">
        <v>411816.75</v>
      </c>
      <c r="DO49" s="143">
        <v>1029407.6</v>
      </c>
      <c r="DP49" s="143">
        <v>90543.209999999992</v>
      </c>
      <c r="DQ49" s="143">
        <v>79534.3</v>
      </c>
      <c r="DR49" s="143">
        <v>141338.74</v>
      </c>
      <c r="DS49" s="143">
        <v>599188.87</v>
      </c>
      <c r="DT49" s="143">
        <v>330568.99</v>
      </c>
      <c r="DU49" s="144">
        <v>2084879.29</v>
      </c>
      <c r="DV49" s="342">
        <v>148151.22999999998</v>
      </c>
      <c r="DW49" s="342">
        <v>82290.95</v>
      </c>
      <c r="DX49" s="342">
        <v>119438.56999999999</v>
      </c>
      <c r="DY49" s="342">
        <v>103043.65999999999</v>
      </c>
      <c r="DZ49" s="342">
        <v>921596.33</v>
      </c>
      <c r="EA49" s="342"/>
      <c r="EB49" s="342"/>
      <c r="EC49" s="342"/>
      <c r="ED49" s="342"/>
      <c r="EE49" s="342"/>
      <c r="EF49" s="342"/>
      <c r="EG49" s="342"/>
    </row>
    <row r="50" spans="1:137">
      <c r="B50" s="74" t="s">
        <v>96</v>
      </c>
      <c r="C50" s="74">
        <v>731</v>
      </c>
      <c r="D50" s="74">
        <v>7311</v>
      </c>
      <c r="E50" s="78" t="s">
        <v>105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206949.9</v>
      </c>
      <c r="CM50" s="105">
        <v>235107.78999999998</v>
      </c>
      <c r="CN50" s="105">
        <v>299748.19</v>
      </c>
      <c r="CO50" s="105">
        <v>298965.78000000003</v>
      </c>
      <c r="CP50" s="105">
        <v>208873.82</v>
      </c>
      <c r="CQ50" s="105">
        <v>273742.46000000002</v>
      </c>
      <c r="CR50" s="105">
        <v>3435190.4099999997</v>
      </c>
      <c r="CS50" s="105">
        <v>586185.70000000007</v>
      </c>
      <c r="CT50" s="105">
        <v>401482.51</v>
      </c>
      <c r="CU50" s="105">
        <v>614629.94999999995</v>
      </c>
      <c r="CV50" s="105">
        <v>171580.47</v>
      </c>
      <c r="CW50" s="106">
        <v>1810625.69</v>
      </c>
      <c r="CX50" s="104">
        <v>145969.23000000001</v>
      </c>
      <c r="CY50" s="105">
        <v>107462.68</v>
      </c>
      <c r="CZ50" s="105">
        <v>292731.87</v>
      </c>
      <c r="DA50" s="105">
        <v>369726.11</v>
      </c>
      <c r="DB50" s="105">
        <v>118088.34</v>
      </c>
      <c r="DC50" s="105">
        <v>988773.85</v>
      </c>
      <c r="DD50" s="105">
        <v>98780.82</v>
      </c>
      <c r="DE50" s="105">
        <v>305044.76</v>
      </c>
      <c r="DF50" s="105">
        <v>476893.98</v>
      </c>
      <c r="DG50" s="105">
        <v>368051.05</v>
      </c>
      <c r="DH50" s="105">
        <v>1895040.21</v>
      </c>
      <c r="DI50" s="106">
        <v>3355488.29</v>
      </c>
      <c r="DJ50" s="104">
        <v>444135.32</v>
      </c>
      <c r="DK50" s="105">
        <v>1847442.89</v>
      </c>
      <c r="DL50" s="105">
        <v>506716.21999999991</v>
      </c>
      <c r="DM50" s="105">
        <v>364215.68999999994</v>
      </c>
      <c r="DN50" s="105">
        <v>411816.75</v>
      </c>
      <c r="DO50" s="105">
        <v>1029407.6</v>
      </c>
      <c r="DP50" s="105">
        <v>90543.209999999992</v>
      </c>
      <c r="DQ50" s="105">
        <v>79534.3</v>
      </c>
      <c r="DR50" s="105">
        <v>141338.74</v>
      </c>
      <c r="DS50" s="105">
        <v>599188.87</v>
      </c>
      <c r="DT50" s="105">
        <v>330568.99</v>
      </c>
      <c r="DU50" s="106">
        <v>2084879.29</v>
      </c>
      <c r="DV50" s="341">
        <v>148151.22999999998</v>
      </c>
      <c r="DW50" s="341">
        <v>82290.95</v>
      </c>
      <c r="DX50" s="341">
        <v>119438.56999999999</v>
      </c>
      <c r="DY50" s="341">
        <v>103043.65999999999</v>
      </c>
      <c r="DZ50" s="397">
        <v>921596.33</v>
      </c>
    </row>
    <row r="51" spans="1:137" ht="30">
      <c r="C51" s="74">
        <v>732</v>
      </c>
      <c r="D51" s="74">
        <v>7321</v>
      </c>
      <c r="E51" s="78" t="s">
        <v>107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0</v>
      </c>
      <c r="CN51" s="105">
        <v>0</v>
      </c>
      <c r="CO51" s="105">
        <v>0</v>
      </c>
      <c r="CP51" s="105">
        <v>0</v>
      </c>
      <c r="CQ51" s="105">
        <v>0</v>
      </c>
      <c r="CR51" s="105">
        <v>0</v>
      </c>
      <c r="CS51" s="105">
        <v>0</v>
      </c>
      <c r="CT51" s="105">
        <v>0</v>
      </c>
      <c r="CU51" s="105">
        <v>0</v>
      </c>
      <c r="CV51" s="105">
        <v>0</v>
      </c>
      <c r="CW51" s="106">
        <v>0</v>
      </c>
      <c r="CX51" s="104">
        <v>0</v>
      </c>
      <c r="CY51" s="105">
        <v>0</v>
      </c>
      <c r="CZ51" s="105">
        <v>0</v>
      </c>
      <c r="DA51" s="105">
        <v>0</v>
      </c>
      <c r="DB51" s="105">
        <v>0</v>
      </c>
      <c r="DC51" s="105">
        <v>0</v>
      </c>
      <c r="DD51" s="105">
        <v>0</v>
      </c>
      <c r="DE51" s="105">
        <v>0</v>
      </c>
      <c r="DF51" s="105">
        <v>0</v>
      </c>
      <c r="DG51" s="105">
        <v>0</v>
      </c>
      <c r="DH51" s="105">
        <v>0</v>
      </c>
      <c r="DI51" s="106">
        <v>0</v>
      </c>
      <c r="DJ51" s="104">
        <v>0</v>
      </c>
      <c r="DK51" s="105">
        <v>0</v>
      </c>
      <c r="DL51" s="105">
        <v>0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  <c r="DV51" s="341">
        <v>0</v>
      </c>
      <c r="DW51" s="341">
        <v>0</v>
      </c>
      <c r="DX51" s="341">
        <v>0</v>
      </c>
      <c r="DY51" s="341">
        <v>0</v>
      </c>
    </row>
    <row r="52" spans="1:137" s="9" customFormat="1">
      <c r="A52" s="140"/>
      <c r="B52" s="140">
        <v>74</v>
      </c>
      <c r="C52" s="140" t="s">
        <v>96</v>
      </c>
      <c r="D52" s="140">
        <v>74</v>
      </c>
      <c r="E52" s="141" t="s">
        <v>109</v>
      </c>
      <c r="F52" s="142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4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4"/>
      <c r="AD52" s="142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4"/>
      <c r="AP52" s="142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4"/>
      <c r="BB52" s="142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4"/>
      <c r="BN52" s="142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4"/>
      <c r="BZ52" s="142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2">
        <v>165851.26</v>
      </c>
      <c r="CM52" s="143">
        <v>158391.43</v>
      </c>
      <c r="CN52" s="143">
        <v>618410.81000000006</v>
      </c>
      <c r="CO52" s="143">
        <v>143255.71000000002</v>
      </c>
      <c r="CP52" s="143">
        <v>330184.12999999995</v>
      </c>
      <c r="CQ52" s="143">
        <v>460006.45</v>
      </c>
      <c r="CR52" s="143">
        <v>487486.95</v>
      </c>
      <c r="CS52" s="143">
        <v>225390.90000000002</v>
      </c>
      <c r="CT52" s="143">
        <v>761867.5299999998</v>
      </c>
      <c r="CU52" s="143">
        <v>1447115.8099999996</v>
      </c>
      <c r="CV52" s="143">
        <v>707499.84000000008</v>
      </c>
      <c r="CW52" s="144">
        <v>1108546.8899999999</v>
      </c>
      <c r="CX52" s="142">
        <f>+SUM(CX53:CX54)</f>
        <v>149764.72</v>
      </c>
      <c r="CY52" s="143">
        <f t="shared" ref="CY52:DI52" si="7">+SUM(CY53:CY54)</f>
        <v>720536.12</v>
      </c>
      <c r="CZ52" s="143">
        <f t="shared" si="7"/>
        <v>173095.78</v>
      </c>
      <c r="DA52" s="143">
        <f t="shared" si="7"/>
        <v>636951.02</v>
      </c>
      <c r="DB52" s="143">
        <f t="shared" si="7"/>
        <v>295224.23</v>
      </c>
      <c r="DC52" s="143">
        <f t="shared" si="7"/>
        <v>145661.5</v>
      </c>
      <c r="DD52" s="143">
        <f t="shared" si="7"/>
        <v>289870.69</v>
      </c>
      <c r="DE52" s="143">
        <f t="shared" si="7"/>
        <v>331260.12</v>
      </c>
      <c r="DF52" s="143">
        <f t="shared" si="7"/>
        <v>407300.13</v>
      </c>
      <c r="DG52" s="143">
        <f t="shared" si="7"/>
        <v>306869.74</v>
      </c>
      <c r="DH52" s="143">
        <f t="shared" si="7"/>
        <v>983922.2</v>
      </c>
      <c r="DI52" s="144">
        <f t="shared" si="7"/>
        <v>1114471.47</v>
      </c>
      <c r="DJ52" s="142">
        <v>261888.06</v>
      </c>
      <c r="DK52" s="143">
        <v>275848.11000000004</v>
      </c>
      <c r="DL52" s="143">
        <v>287203.82000000007</v>
      </c>
      <c r="DM52" s="143">
        <v>571154.25999999989</v>
      </c>
      <c r="DN52" s="143">
        <v>142862.19000000003</v>
      </c>
      <c r="DO52" s="143">
        <v>349110.17999999993</v>
      </c>
      <c r="DP52" s="143">
        <v>735788.29</v>
      </c>
      <c r="DQ52" s="143">
        <v>159688.91999999998</v>
      </c>
      <c r="DR52" s="143">
        <v>386068.30999999988</v>
      </c>
      <c r="DS52" s="143">
        <v>623176.68999999994</v>
      </c>
      <c r="DT52" s="143">
        <v>442043.53999999992</v>
      </c>
      <c r="DU52" s="144">
        <v>2363231.5299999993</v>
      </c>
      <c r="DV52" s="342">
        <v>196891.75999999998</v>
      </c>
      <c r="DW52" s="342">
        <v>153797.53999999995</v>
      </c>
      <c r="DX52" s="342">
        <v>730633.8600000001</v>
      </c>
      <c r="DY52" s="342">
        <v>546087.31000000006</v>
      </c>
      <c r="DZ52" s="342">
        <v>968262.62</v>
      </c>
      <c r="EA52" s="342"/>
      <c r="EB52" s="342"/>
      <c r="EC52" s="342"/>
      <c r="ED52" s="342"/>
      <c r="EE52" s="342"/>
      <c r="EF52" s="342"/>
      <c r="EG52" s="342"/>
    </row>
    <row r="53" spans="1:137">
      <c r="C53" s="74">
        <v>741</v>
      </c>
      <c r="D53" s="74">
        <v>7411</v>
      </c>
      <c r="E53" s="78" t="s">
        <v>111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165851.26</v>
      </c>
      <c r="CM53" s="105">
        <v>158391.43</v>
      </c>
      <c r="CN53" s="105">
        <v>618410.81000000006</v>
      </c>
      <c r="CO53" s="105">
        <v>143255.71000000002</v>
      </c>
      <c r="CP53" s="105">
        <v>330184.12999999995</v>
      </c>
      <c r="CQ53" s="105">
        <v>460006.45</v>
      </c>
      <c r="CR53" s="105">
        <v>487486.95</v>
      </c>
      <c r="CS53" s="105">
        <v>225390.90000000002</v>
      </c>
      <c r="CT53" s="105">
        <v>761867.5299999998</v>
      </c>
      <c r="CU53" s="105">
        <v>1447115.8099999996</v>
      </c>
      <c r="CV53" s="105">
        <v>707499.84000000008</v>
      </c>
      <c r="CW53" s="106">
        <v>1108546.8899999999</v>
      </c>
      <c r="CX53" s="104">
        <v>149764.72</v>
      </c>
      <c r="CY53" s="105">
        <v>720536.12</v>
      </c>
      <c r="CZ53" s="105">
        <v>173095.78</v>
      </c>
      <c r="DA53" s="105">
        <v>636951.02</v>
      </c>
      <c r="DB53" s="105">
        <v>295224.23</v>
      </c>
      <c r="DC53" s="105">
        <v>145661.5</v>
      </c>
      <c r="DD53" s="105">
        <v>289870.69</v>
      </c>
      <c r="DE53" s="105">
        <v>331260.12</v>
      </c>
      <c r="DF53" s="105">
        <v>407300.13</v>
      </c>
      <c r="DG53" s="105">
        <v>306869.74</v>
      </c>
      <c r="DH53" s="105">
        <v>983922.2</v>
      </c>
      <c r="DI53" s="106">
        <v>1114471.47</v>
      </c>
      <c r="DJ53" s="104">
        <v>261888.06</v>
      </c>
      <c r="DK53" s="105">
        <v>275848.11000000004</v>
      </c>
      <c r="DL53" s="105">
        <v>287203.82000000007</v>
      </c>
      <c r="DM53" s="105">
        <v>571154.25999999989</v>
      </c>
      <c r="DN53" s="105">
        <v>142862.19000000003</v>
      </c>
      <c r="DO53" s="105">
        <v>349110.17999999993</v>
      </c>
      <c r="DP53" s="105">
        <v>735788.29</v>
      </c>
      <c r="DQ53" s="105">
        <v>159688.91999999998</v>
      </c>
      <c r="DR53" s="105">
        <v>386068.30999999988</v>
      </c>
      <c r="DS53" s="105">
        <v>623176.68999999994</v>
      </c>
      <c r="DT53" s="105">
        <v>442043.53999999992</v>
      </c>
      <c r="DU53" s="106">
        <v>2363231.5299999993</v>
      </c>
      <c r="DV53" s="341">
        <v>196891.75999999998</v>
      </c>
      <c r="DW53" s="341">
        <v>153797.54</v>
      </c>
      <c r="DX53" s="341">
        <v>730633.8600000001</v>
      </c>
      <c r="DY53" s="341">
        <v>546087.31000000006</v>
      </c>
      <c r="DZ53" s="341">
        <v>968262.62</v>
      </c>
    </row>
    <row r="54" spans="1:137">
      <c r="C54" s="74">
        <v>742</v>
      </c>
      <c r="D54" s="74">
        <v>7421</v>
      </c>
      <c r="E54" s="78" t="s">
        <v>113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0</v>
      </c>
      <c r="CM54" s="105">
        <v>0</v>
      </c>
      <c r="CN54" s="105">
        <v>0</v>
      </c>
      <c r="CO54" s="105">
        <v>0</v>
      </c>
      <c r="CP54" s="105">
        <v>0</v>
      </c>
      <c r="CQ54" s="105">
        <v>0</v>
      </c>
      <c r="CR54" s="105">
        <v>0</v>
      </c>
      <c r="CS54" s="105">
        <v>0</v>
      </c>
      <c r="CT54" s="105">
        <v>0</v>
      </c>
      <c r="CU54" s="105">
        <v>0</v>
      </c>
      <c r="CV54" s="105">
        <v>0</v>
      </c>
      <c r="CW54" s="106">
        <v>0</v>
      </c>
      <c r="CX54" s="104">
        <v>0</v>
      </c>
      <c r="CY54" s="105">
        <v>0</v>
      </c>
      <c r="CZ54" s="105">
        <v>0</v>
      </c>
      <c r="DA54" s="105">
        <v>0</v>
      </c>
      <c r="DB54" s="105">
        <v>0</v>
      </c>
      <c r="DC54" s="105">
        <v>0</v>
      </c>
      <c r="DD54" s="105">
        <v>0</v>
      </c>
      <c r="DE54" s="105">
        <v>0</v>
      </c>
      <c r="DF54" s="105">
        <v>0</v>
      </c>
      <c r="DG54" s="105">
        <v>0</v>
      </c>
      <c r="DH54" s="105">
        <v>0</v>
      </c>
      <c r="DI54" s="106">
        <v>0</v>
      </c>
      <c r="DJ54" s="104">
        <v>0</v>
      </c>
      <c r="DK54" s="105">
        <v>0</v>
      </c>
      <c r="DL54" s="105">
        <v>0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  <c r="DV54" s="341">
        <v>0</v>
      </c>
      <c r="DW54" s="341">
        <v>0</v>
      </c>
      <c r="DX54" s="341">
        <v>0</v>
      </c>
      <c r="DY54" s="341">
        <v>0</v>
      </c>
    </row>
    <row r="55" spans="1:137" s="9" customFormat="1">
      <c r="A55" s="140"/>
      <c r="B55" s="140">
        <v>75</v>
      </c>
      <c r="C55" s="140"/>
      <c r="D55" s="140">
        <v>75</v>
      </c>
      <c r="E55" s="141" t="s">
        <v>115</v>
      </c>
      <c r="F55" s="142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4"/>
      <c r="R55" s="142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4"/>
      <c r="AD55" s="142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4"/>
      <c r="AP55" s="142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4"/>
      <c r="BB55" s="142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4"/>
      <c r="BN55" s="142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4"/>
      <c r="BZ55" s="142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2">
        <v>35315594.670000009</v>
      </c>
      <c r="CM55" s="143">
        <v>5268335.01</v>
      </c>
      <c r="CN55" s="143">
        <v>24101008.739999998</v>
      </c>
      <c r="CO55" s="143">
        <v>15271204.140000001</v>
      </c>
      <c r="CP55" s="143">
        <v>5539143.8399999999</v>
      </c>
      <c r="CQ55" s="143">
        <v>11192069.119999999</v>
      </c>
      <c r="CR55" s="143">
        <v>70863883.469999999</v>
      </c>
      <c r="CS55" s="143">
        <v>45329380.350000009</v>
      </c>
      <c r="CT55" s="143">
        <v>16107867.279999999</v>
      </c>
      <c r="CU55" s="143">
        <v>443723.68999999994</v>
      </c>
      <c r="CV55" s="143">
        <v>890239.71000000008</v>
      </c>
      <c r="CW55" s="144">
        <v>103544900.23000002</v>
      </c>
      <c r="CX55" s="142">
        <f>+CX56</f>
        <v>8633399.2100000009</v>
      </c>
      <c r="CY55" s="143">
        <f t="shared" ref="CY55:DI55" si="8">+CY56</f>
        <v>43700264.219999999</v>
      </c>
      <c r="CZ55" s="143">
        <f t="shared" si="8"/>
        <v>83407940.25</v>
      </c>
      <c r="DA55" s="143">
        <f t="shared" si="8"/>
        <v>32989063.890000001</v>
      </c>
      <c r="DB55" s="143">
        <f t="shared" si="8"/>
        <v>280177927.55000001</v>
      </c>
      <c r="DC55" s="143">
        <f t="shared" si="8"/>
        <v>524720.3600000001</v>
      </c>
      <c r="DD55" s="143">
        <f t="shared" si="8"/>
        <v>15730778.189999999</v>
      </c>
      <c r="DE55" s="143">
        <f t="shared" si="8"/>
        <v>41036448.079999998</v>
      </c>
      <c r="DF55" s="143">
        <f t="shared" si="8"/>
        <v>15186675.5</v>
      </c>
      <c r="DG55" s="143">
        <f t="shared" si="8"/>
        <v>4181439.2199999997</v>
      </c>
      <c r="DH55" s="143">
        <f t="shared" si="8"/>
        <v>3184747.73</v>
      </c>
      <c r="DI55" s="144">
        <f t="shared" si="8"/>
        <v>6995721.2999999998</v>
      </c>
      <c r="DJ55" s="142">
        <v>35537903.219999999</v>
      </c>
      <c r="DK55" s="143">
        <v>41805682.140000001</v>
      </c>
      <c r="DL55" s="143">
        <v>521661464.60999995</v>
      </c>
      <c r="DM55" s="143">
        <v>70720087.209999979</v>
      </c>
      <c r="DN55" s="143">
        <v>844590.42999999993</v>
      </c>
      <c r="DO55" s="143">
        <v>69787474.810000002</v>
      </c>
      <c r="DP55" s="143">
        <v>19292311.539999999</v>
      </c>
      <c r="DQ55" s="143">
        <v>40857073.5</v>
      </c>
      <c r="DR55" s="143">
        <v>21843054.989999998</v>
      </c>
      <c r="DS55" s="143">
        <v>6340749.1400000006</v>
      </c>
      <c r="DT55" s="143">
        <v>1224576.83</v>
      </c>
      <c r="DU55" s="144">
        <v>2875354.7999999993</v>
      </c>
      <c r="DV55" s="342">
        <v>329543.97999999992</v>
      </c>
      <c r="DW55" s="342">
        <v>12278352.51</v>
      </c>
      <c r="DX55" s="342">
        <v>306502708.47000003</v>
      </c>
      <c r="DY55" s="342">
        <v>2811208.7399999998</v>
      </c>
      <c r="DZ55" s="342">
        <v>547929.06000000006</v>
      </c>
      <c r="EA55" s="342"/>
      <c r="EB55" s="342"/>
      <c r="EC55" s="342"/>
      <c r="ED55" s="342"/>
      <c r="EE55" s="342"/>
      <c r="EF55" s="342"/>
      <c r="EG55" s="342"/>
    </row>
    <row r="56" spans="1:137">
      <c r="C56" s="74">
        <v>751</v>
      </c>
      <c r="D56" s="74">
        <v>751</v>
      </c>
      <c r="E56" s="78" t="s">
        <v>117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35315594.670000009</v>
      </c>
      <c r="CM56" s="105">
        <v>5268335.01</v>
      </c>
      <c r="CN56" s="105">
        <v>24101008.739999998</v>
      </c>
      <c r="CO56" s="105">
        <v>15271204.140000001</v>
      </c>
      <c r="CP56" s="105">
        <v>5539143.8399999999</v>
      </c>
      <c r="CQ56" s="105">
        <v>11192069.119999999</v>
      </c>
      <c r="CR56" s="105">
        <v>70863883.469999999</v>
      </c>
      <c r="CS56" s="105">
        <v>45329380.350000009</v>
      </c>
      <c r="CT56" s="105">
        <v>16107867.279999999</v>
      </c>
      <c r="CU56" s="105">
        <v>443723.68999999994</v>
      </c>
      <c r="CV56" s="105">
        <v>890239.71000000008</v>
      </c>
      <c r="CW56" s="106">
        <v>103544900.23000002</v>
      </c>
      <c r="CX56" s="104">
        <f>+SUM(CX57:CX58)</f>
        <v>8633399.2100000009</v>
      </c>
      <c r="CY56" s="105">
        <f t="shared" ref="CY56:DI56" si="9">+SUM(CY57:CY58)</f>
        <v>43700264.219999999</v>
      </c>
      <c r="CZ56" s="105">
        <f t="shared" si="9"/>
        <v>83407940.25</v>
      </c>
      <c r="DA56" s="105">
        <f t="shared" si="9"/>
        <v>32989063.890000001</v>
      </c>
      <c r="DB56" s="105">
        <f t="shared" si="9"/>
        <v>280177927.55000001</v>
      </c>
      <c r="DC56" s="105">
        <f t="shared" si="9"/>
        <v>524720.3600000001</v>
      </c>
      <c r="DD56" s="105">
        <f t="shared" si="9"/>
        <v>15730778.189999999</v>
      </c>
      <c r="DE56" s="105">
        <f t="shared" si="9"/>
        <v>41036448.079999998</v>
      </c>
      <c r="DF56" s="105">
        <f t="shared" si="9"/>
        <v>15186675.5</v>
      </c>
      <c r="DG56" s="105">
        <f t="shared" si="9"/>
        <v>4181439.2199999997</v>
      </c>
      <c r="DH56" s="105">
        <f t="shared" si="9"/>
        <v>3184747.73</v>
      </c>
      <c r="DI56" s="106">
        <f t="shared" si="9"/>
        <v>6995721.2999999998</v>
      </c>
      <c r="DJ56" s="104">
        <v>35537903.219999999</v>
      </c>
      <c r="DK56" s="105">
        <v>41805682.140000001</v>
      </c>
      <c r="DL56" s="105">
        <v>521661464.60999995</v>
      </c>
      <c r="DM56" s="105">
        <v>70720087.209999979</v>
      </c>
      <c r="DN56" s="105">
        <v>844590.42999999993</v>
      </c>
      <c r="DO56" s="105">
        <v>69787474.810000002</v>
      </c>
      <c r="DP56" s="105">
        <v>19292311.539999999</v>
      </c>
      <c r="DQ56" s="105">
        <v>40857073.5</v>
      </c>
      <c r="DR56" s="105">
        <v>21843054.989999998</v>
      </c>
      <c r="DS56" s="105">
        <v>6340749.1400000006</v>
      </c>
      <c r="DT56" s="105">
        <v>1224576.83</v>
      </c>
      <c r="DU56" s="106">
        <v>2875354.7999999993</v>
      </c>
      <c r="DV56" s="341">
        <v>329543.97999999992</v>
      </c>
      <c r="DW56" s="341">
        <v>12278352.51</v>
      </c>
      <c r="DX56" s="341">
        <v>306502708.47000003</v>
      </c>
      <c r="DY56" s="341">
        <v>2811208.7399999998</v>
      </c>
      <c r="DZ56" s="341">
        <v>547929.06000000006</v>
      </c>
    </row>
    <row r="57" spans="1:137" ht="30">
      <c r="D57" s="74">
        <v>7511</v>
      </c>
      <c r="E57" s="78" t="s">
        <v>118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0</v>
      </c>
      <c r="CM57" s="105">
        <v>3971500</v>
      </c>
      <c r="CN57" s="105">
        <v>23000000</v>
      </c>
      <c r="CO57" s="105">
        <v>14499142</v>
      </c>
      <c r="CP57" s="105">
        <v>4400000</v>
      </c>
      <c r="CQ57" s="105">
        <v>7801000</v>
      </c>
      <c r="CR57" s="105">
        <v>11000000</v>
      </c>
      <c r="CS57" s="105">
        <v>44678500</v>
      </c>
      <c r="CT57" s="105">
        <v>16000000</v>
      </c>
      <c r="CU57" s="105">
        <v>0</v>
      </c>
      <c r="CV57" s="105">
        <v>0</v>
      </c>
      <c r="CW57" s="106">
        <v>20000000</v>
      </c>
      <c r="CX57" s="104">
        <v>8520000</v>
      </c>
      <c r="CY57" s="105">
        <v>43408500</v>
      </c>
      <c r="CZ57" s="105">
        <v>83100000</v>
      </c>
      <c r="DA57" s="105">
        <v>32192300</v>
      </c>
      <c r="DB57" s="105">
        <v>0</v>
      </c>
      <c r="DC57" s="105">
        <v>0</v>
      </c>
      <c r="DD57" s="105">
        <v>13700000</v>
      </c>
      <c r="DE57" s="105">
        <v>40000000</v>
      </c>
      <c r="DF57" s="105">
        <v>14500000</v>
      </c>
      <c r="DG57" s="105">
        <v>3514300</v>
      </c>
      <c r="DH57" s="105">
        <v>0</v>
      </c>
      <c r="DI57" s="106">
        <v>6000000</v>
      </c>
      <c r="DJ57" s="104">
        <v>34828188.379999995</v>
      </c>
      <c r="DK57" s="105">
        <v>41475711.619999997</v>
      </c>
      <c r="DL57" s="105">
        <v>21230003.140000001</v>
      </c>
      <c r="DM57" s="105">
        <v>0</v>
      </c>
      <c r="DN57" s="105">
        <v>0</v>
      </c>
      <c r="DO57" s="105">
        <v>0</v>
      </c>
      <c r="DP57" s="105">
        <v>15234209.67</v>
      </c>
      <c r="DQ57" s="105">
        <v>40000000</v>
      </c>
      <c r="DR57" s="105">
        <v>21230000</v>
      </c>
      <c r="DS57" s="105">
        <v>1250090.33</v>
      </c>
      <c r="DT57" s="105">
        <v>0</v>
      </c>
      <c r="DU57" s="106">
        <v>0</v>
      </c>
      <c r="DV57" s="341">
        <v>0</v>
      </c>
      <c r="DW57" s="341">
        <v>11250217.07</v>
      </c>
      <c r="DX57" s="341">
        <v>4489782.9300000006</v>
      </c>
      <c r="DY57" s="341">
        <v>2200000</v>
      </c>
      <c r="DZ57" s="341">
        <v>0</v>
      </c>
    </row>
    <row r="58" spans="1:137" ht="30">
      <c r="D58" s="74">
        <v>7512</v>
      </c>
      <c r="E58" s="78" t="s">
        <v>120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35315594.670000009</v>
      </c>
      <c r="CM58" s="105">
        <v>1296835.0099999998</v>
      </c>
      <c r="CN58" s="105">
        <v>1101008.7399999998</v>
      </c>
      <c r="CO58" s="105">
        <v>772062.14000000025</v>
      </c>
      <c r="CP58" s="105">
        <v>1139143.8399999999</v>
      </c>
      <c r="CQ58" s="105">
        <v>3391069.1199999996</v>
      </c>
      <c r="CR58" s="105">
        <v>59863883.469999999</v>
      </c>
      <c r="CS58" s="105">
        <v>650880.35000001104</v>
      </c>
      <c r="CT58" s="105">
        <v>107867.28</v>
      </c>
      <c r="CU58" s="105">
        <v>443723.68999999994</v>
      </c>
      <c r="CV58" s="105">
        <v>890239.71000000008</v>
      </c>
      <c r="CW58" s="106">
        <v>83544900.230000019</v>
      </c>
      <c r="CX58" s="104">
        <v>113399.21</v>
      </c>
      <c r="CY58" s="105">
        <v>291764.21999999997</v>
      </c>
      <c r="CZ58" s="105">
        <v>307940.25</v>
      </c>
      <c r="DA58" s="105">
        <v>796763.89</v>
      </c>
      <c r="DB58" s="105">
        <v>280177927.55000001</v>
      </c>
      <c r="DC58" s="105">
        <v>524720.3600000001</v>
      </c>
      <c r="DD58" s="105">
        <v>2030778.19</v>
      </c>
      <c r="DE58" s="105">
        <v>1036448.0800000001</v>
      </c>
      <c r="DF58" s="105">
        <v>686675.49999999988</v>
      </c>
      <c r="DG58" s="105">
        <v>667139.21999999974</v>
      </c>
      <c r="DH58" s="105">
        <v>3184747.73</v>
      </c>
      <c r="DI58" s="106">
        <v>995721.3</v>
      </c>
      <c r="DJ58" s="104">
        <v>709714.84</v>
      </c>
      <c r="DK58" s="105">
        <v>329970.52</v>
      </c>
      <c r="DL58" s="105">
        <v>500431461.46999997</v>
      </c>
      <c r="DM58" s="105">
        <v>70720087.209999979</v>
      </c>
      <c r="DN58" s="105">
        <v>844590.42999999993</v>
      </c>
      <c r="DO58" s="105">
        <v>69787474.810000002</v>
      </c>
      <c r="DP58" s="105">
        <v>4058101.87</v>
      </c>
      <c r="DQ58" s="105">
        <v>857073.49999999988</v>
      </c>
      <c r="DR58" s="105">
        <v>613054.99</v>
      </c>
      <c r="DS58" s="105">
        <v>5090658.8100000005</v>
      </c>
      <c r="DT58" s="105">
        <v>1224576.83</v>
      </c>
      <c r="DU58" s="106">
        <v>2875354.7999999993</v>
      </c>
      <c r="DV58" s="341">
        <v>329543.97999999992</v>
      </c>
      <c r="DW58" s="341">
        <v>1028135.4400000001</v>
      </c>
      <c r="DX58" s="341">
        <v>302012925.54000002</v>
      </c>
      <c r="DY58" s="341">
        <v>611208.73999999987</v>
      </c>
      <c r="DZ58" s="341">
        <v>547929.06000000006</v>
      </c>
    </row>
    <row r="59" spans="1:137">
      <c r="A59" s="74">
        <v>4</v>
      </c>
      <c r="B59" s="74" t="s">
        <v>96</v>
      </c>
      <c r="E59" s="78" t="s">
        <v>122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94307949.460000023</v>
      </c>
      <c r="CM59" s="105">
        <v>96306254.559999973</v>
      </c>
      <c r="CN59" s="105">
        <v>105643727.31999998</v>
      </c>
      <c r="CO59" s="105">
        <v>123882956.18999998</v>
      </c>
      <c r="CP59" s="105">
        <v>104952049.41000001</v>
      </c>
      <c r="CQ59" s="105">
        <v>107208498.05000001</v>
      </c>
      <c r="CR59" s="105">
        <v>183973851.75</v>
      </c>
      <c r="CS59" s="105">
        <v>153443488.11999997</v>
      </c>
      <c r="CT59" s="105">
        <v>138489025.28</v>
      </c>
      <c r="CU59" s="105">
        <v>110071743.03999998</v>
      </c>
      <c r="CV59" s="105">
        <v>108715971.88000003</v>
      </c>
      <c r="CW59" s="106">
        <v>215842736.36999997</v>
      </c>
      <c r="CX59" s="104">
        <v>79942495.040000007</v>
      </c>
      <c r="CY59" s="105">
        <v>127014848.97</v>
      </c>
      <c r="CZ59" s="105">
        <v>138520718.91999999</v>
      </c>
      <c r="DA59" s="105">
        <v>187643170.75</v>
      </c>
      <c r="DB59" s="105">
        <v>202332268.41999999</v>
      </c>
      <c r="DC59" s="105">
        <v>160054179.16999999</v>
      </c>
      <c r="DD59" s="105">
        <v>157652918.66</v>
      </c>
      <c r="DE59" s="105">
        <v>164821601.02000001</v>
      </c>
      <c r="DF59" s="105">
        <v>147812523.28</v>
      </c>
      <c r="DG59" s="105">
        <v>183488295.22999999</v>
      </c>
      <c r="DH59" s="105">
        <v>103670820.14</v>
      </c>
      <c r="DI59" s="106">
        <v>238900713.08000001</v>
      </c>
      <c r="DJ59" s="104">
        <v>122995229.47000003</v>
      </c>
      <c r="DK59" s="105">
        <v>148045843.31000003</v>
      </c>
      <c r="DL59" s="105">
        <v>173787626.72999999</v>
      </c>
      <c r="DM59" s="105">
        <v>246732915.36000001</v>
      </c>
      <c r="DN59" s="105">
        <v>116025153.78000002</v>
      </c>
      <c r="DO59" s="105">
        <v>215435486.06999999</v>
      </c>
      <c r="DP59" s="105">
        <v>183206323.35000005</v>
      </c>
      <c r="DQ59" s="105">
        <v>140381694.63</v>
      </c>
      <c r="DR59" s="105">
        <v>309275945.12000006</v>
      </c>
      <c r="DS59" s="105">
        <v>110895845.78000002</v>
      </c>
      <c r="DT59" s="105">
        <v>112390835.38000003</v>
      </c>
      <c r="DU59" s="106">
        <v>203117834.02999997</v>
      </c>
      <c r="DV59" s="341">
        <v>103413046.31</v>
      </c>
      <c r="DW59" s="341">
        <v>102142955.61000003</v>
      </c>
      <c r="DX59" s="341">
        <v>146200718.82999995</v>
      </c>
      <c r="DY59" s="341">
        <v>109135680.37</v>
      </c>
      <c r="DZ59" s="395">
        <v>126288268.34999999</v>
      </c>
      <c r="EA59" s="395"/>
    </row>
    <row r="60" spans="1:137">
      <c r="A60" s="74" t="s">
        <v>96</v>
      </c>
      <c r="B60" s="74">
        <v>41</v>
      </c>
      <c r="D60" s="74">
        <v>41</v>
      </c>
      <c r="E60" s="78" t="s">
        <v>124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37559259.920000024</v>
      </c>
      <c r="CM60" s="105">
        <v>43448523.989999987</v>
      </c>
      <c r="CN60" s="105">
        <v>45712746.45000001</v>
      </c>
      <c r="CO60" s="105">
        <v>66765798.219999984</v>
      </c>
      <c r="CP60" s="105">
        <v>47578093.07</v>
      </c>
      <c r="CQ60" s="105">
        <v>39972707.770000003</v>
      </c>
      <c r="CR60" s="105">
        <v>52244035.139999993</v>
      </c>
      <c r="CS60" s="105">
        <v>46109305.099999987</v>
      </c>
      <c r="CT60" s="105">
        <v>64428387.520000018</v>
      </c>
      <c r="CU60" s="105">
        <v>44963115.269999988</v>
      </c>
      <c r="CV60" s="105">
        <v>46191093.280000009</v>
      </c>
      <c r="CW60" s="106">
        <v>70669565.129999951</v>
      </c>
      <c r="CX60" s="104">
        <v>21406349.600000001</v>
      </c>
      <c r="CY60" s="105">
        <v>34812757.530000001</v>
      </c>
      <c r="CZ60" s="105">
        <v>47702041.880000003</v>
      </c>
      <c r="DA60" s="105">
        <v>82349471.900000006</v>
      </c>
      <c r="DB60" s="105">
        <v>49949051.460000001</v>
      </c>
      <c r="DC60" s="105">
        <v>157652918.66</v>
      </c>
      <c r="DD60" s="105">
        <v>45833422.189999998</v>
      </c>
      <c r="DE60" s="105">
        <v>50688339.799999997</v>
      </c>
      <c r="DF60" s="105">
        <v>59253752.030000001</v>
      </c>
      <c r="DG60" s="105">
        <v>56219372.969999999</v>
      </c>
      <c r="DH60" s="105">
        <v>36609532.700000003</v>
      </c>
      <c r="DI60" s="106">
        <v>105642624.81</v>
      </c>
      <c r="DJ60" s="104">
        <v>40781953.019999988</v>
      </c>
      <c r="DK60" s="105">
        <v>45944664.780000031</v>
      </c>
      <c r="DL60" s="105">
        <v>56680452.190000005</v>
      </c>
      <c r="DM60" s="105">
        <v>64330063.780000009</v>
      </c>
      <c r="DN60" s="105">
        <v>59571599.050000004</v>
      </c>
      <c r="DO60" s="105">
        <v>46793158.849999994</v>
      </c>
      <c r="DP60" s="105">
        <v>57574449.550000034</v>
      </c>
      <c r="DQ60" s="105">
        <v>43874279.889999986</v>
      </c>
      <c r="DR60" s="105">
        <v>67422898.13000001</v>
      </c>
      <c r="DS60" s="105">
        <v>46476897.330000006</v>
      </c>
      <c r="DT60" s="105">
        <v>49435943.500000015</v>
      </c>
      <c r="DU60" s="106">
        <v>80350897.759999931</v>
      </c>
      <c r="DV60" s="341">
        <v>41183127.179999992</v>
      </c>
      <c r="DW60" s="341">
        <v>44161664.020000011</v>
      </c>
      <c r="DX60" s="341">
        <v>56793036.859999985</v>
      </c>
      <c r="DY60" s="341">
        <v>39745019.130000018</v>
      </c>
      <c r="DZ60" s="395">
        <v>52886075.979999997</v>
      </c>
      <c r="EA60" s="395"/>
    </row>
    <row r="61" spans="1:137" ht="30">
      <c r="C61" s="74">
        <v>411</v>
      </c>
      <c r="D61" s="74">
        <v>411</v>
      </c>
      <c r="E61" s="78" t="s">
        <v>126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30971376.560000021</v>
      </c>
      <c r="CM61" s="105">
        <v>31767543.569999989</v>
      </c>
      <c r="CN61" s="105">
        <v>27281136.950000007</v>
      </c>
      <c r="CO61" s="105">
        <v>29258745.93999999</v>
      </c>
      <c r="CP61" s="105">
        <v>36008593.489999995</v>
      </c>
      <c r="CQ61" s="105">
        <v>25859054.300000004</v>
      </c>
      <c r="CR61" s="105">
        <v>34643447.109999992</v>
      </c>
      <c r="CS61" s="105">
        <v>30708364.169999976</v>
      </c>
      <c r="CT61" s="105">
        <v>31076205.190000027</v>
      </c>
      <c r="CU61" s="105">
        <v>30090664.149999991</v>
      </c>
      <c r="CV61" s="105">
        <v>33509791.740000006</v>
      </c>
      <c r="CW61" s="106">
        <v>29829446.999999981</v>
      </c>
      <c r="CX61" s="104">
        <v>23924065.489999998</v>
      </c>
      <c r="CY61" s="105">
        <v>21726936.789999999</v>
      </c>
      <c r="CZ61" s="105">
        <v>28535773.460000001</v>
      </c>
      <c r="DA61" s="105">
        <v>41975696.229999997</v>
      </c>
      <c r="DB61" s="105">
        <v>33852284.299999997</v>
      </c>
      <c r="DC61" s="105">
        <v>24811426.859999999</v>
      </c>
      <c r="DD61" s="105">
        <v>34292978.649999999</v>
      </c>
      <c r="DE61" s="105">
        <v>31454503.149999999</v>
      </c>
      <c r="DF61" s="105">
        <v>30286190.710000001</v>
      </c>
      <c r="DG61" s="105">
        <v>29992284.260000002</v>
      </c>
      <c r="DH61" s="105">
        <v>33842065.600000001</v>
      </c>
      <c r="DI61" s="106">
        <v>52649267.810000002</v>
      </c>
      <c r="DJ61" s="104">
        <v>31417131.419999998</v>
      </c>
      <c r="DK61" s="105">
        <v>31713123.150000025</v>
      </c>
      <c r="DL61" s="105">
        <v>31097646.160000004</v>
      </c>
      <c r="DM61" s="105">
        <v>30027106.569999997</v>
      </c>
      <c r="DN61" s="105">
        <v>30719874.460000001</v>
      </c>
      <c r="DO61" s="105">
        <v>31555486.389999993</v>
      </c>
      <c r="DP61" s="105">
        <v>33924786.88000004</v>
      </c>
      <c r="DQ61" s="105">
        <v>28021328.509999987</v>
      </c>
      <c r="DR61" s="105">
        <v>34903249.240000002</v>
      </c>
      <c r="DS61" s="105">
        <v>29141461.659999989</v>
      </c>
      <c r="DT61" s="105">
        <v>35946041.440000005</v>
      </c>
      <c r="DU61" s="106">
        <v>33709845.93999996</v>
      </c>
      <c r="DV61" s="390">
        <v>31820224.659999993</v>
      </c>
      <c r="DW61" s="341">
        <v>30464008.450000003</v>
      </c>
      <c r="DX61" s="341">
        <v>35219650.599999987</v>
      </c>
      <c r="DY61" s="341">
        <v>34632929.020000003</v>
      </c>
      <c r="DZ61" s="396">
        <v>35116227.890000001</v>
      </c>
    </row>
    <row r="62" spans="1:137">
      <c r="D62" s="74">
        <v>4111</v>
      </c>
      <c r="E62" s="78" t="s">
        <v>128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18758147.750000019</v>
      </c>
      <c r="CM62" s="105">
        <v>18989881.539999992</v>
      </c>
      <c r="CN62" s="105">
        <v>18491769.340000004</v>
      </c>
      <c r="CO62" s="105">
        <v>18557037.069999985</v>
      </c>
      <c r="CP62" s="105">
        <v>18809546.539999992</v>
      </c>
      <c r="CQ62" s="105">
        <v>18845356.610000007</v>
      </c>
      <c r="CR62" s="105">
        <v>18329118.359999999</v>
      </c>
      <c r="CS62" s="105">
        <v>17729850.409999985</v>
      </c>
      <c r="CT62" s="105">
        <v>18635314.670000028</v>
      </c>
      <c r="CU62" s="105">
        <v>18568296.599999987</v>
      </c>
      <c r="CV62" s="105">
        <v>18594970.310000006</v>
      </c>
      <c r="CW62" s="106">
        <v>17457834.379999984</v>
      </c>
      <c r="CX62" s="104">
        <v>8161268.1699999999</v>
      </c>
      <c r="CY62" s="105">
        <v>19006831.740000017</v>
      </c>
      <c r="CZ62" s="105">
        <v>18690045.350000009</v>
      </c>
      <c r="DA62" s="105">
        <v>18847542.830000032</v>
      </c>
      <c r="DB62" s="105">
        <v>18962976.520000003</v>
      </c>
      <c r="DC62" s="105">
        <v>18798683.290000021</v>
      </c>
      <c r="DD62" s="105">
        <v>18728690.680000022</v>
      </c>
      <c r="DE62" s="105">
        <v>18176066.640000004</v>
      </c>
      <c r="DF62" s="105">
        <v>18820822.929999996</v>
      </c>
      <c r="DG62" s="105">
        <v>18899273.949999981</v>
      </c>
      <c r="DH62" s="105">
        <v>19064032.809999999</v>
      </c>
      <c r="DI62" s="106">
        <v>19808287.590000004</v>
      </c>
      <c r="DJ62" s="104">
        <v>18672267.489999995</v>
      </c>
      <c r="DK62" s="105">
        <v>18755401.350000016</v>
      </c>
      <c r="DL62" s="105">
        <v>18490790.249999996</v>
      </c>
      <c r="DM62" s="105">
        <v>18512111.879999995</v>
      </c>
      <c r="DN62" s="105">
        <v>18703654.850000005</v>
      </c>
      <c r="DO62" s="105">
        <v>18407099.799999993</v>
      </c>
      <c r="DP62" s="105">
        <v>18296180.900000039</v>
      </c>
      <c r="DQ62" s="105">
        <v>17822778.239999987</v>
      </c>
      <c r="DR62" s="105">
        <v>18750182.190000005</v>
      </c>
      <c r="DS62" s="105">
        <v>18466417.239999983</v>
      </c>
      <c r="DT62" s="105">
        <v>19240845.700000007</v>
      </c>
      <c r="DU62" s="106">
        <v>19226281.349999957</v>
      </c>
      <c r="DV62" s="341">
        <v>19112030.059999995</v>
      </c>
      <c r="DW62" s="341">
        <v>19284187.590000007</v>
      </c>
      <c r="DX62" s="341">
        <v>19569136.619999982</v>
      </c>
      <c r="DY62" s="341">
        <v>20109230.530000001</v>
      </c>
      <c r="DZ62" s="395">
        <v>20765765.32</v>
      </c>
    </row>
    <row r="63" spans="1:137">
      <c r="D63" s="74">
        <v>4112</v>
      </c>
      <c r="E63" s="78" t="s">
        <v>130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2431094.8300000015</v>
      </c>
      <c r="CM63" s="105">
        <v>2651304.4</v>
      </c>
      <c r="CN63" s="105">
        <v>1609026.9900000007</v>
      </c>
      <c r="CO63" s="105">
        <v>2182272.67</v>
      </c>
      <c r="CP63" s="105">
        <v>3617366.3199999994</v>
      </c>
      <c r="CQ63" s="105">
        <v>1485049.0899999999</v>
      </c>
      <c r="CR63" s="105">
        <v>3587807.7899999991</v>
      </c>
      <c r="CS63" s="105">
        <v>2639815.1</v>
      </c>
      <c r="CT63" s="105">
        <v>2531424.3000000003</v>
      </c>
      <c r="CU63" s="105">
        <v>2534399.5599999996</v>
      </c>
      <c r="CV63" s="105">
        <v>3159372.88</v>
      </c>
      <c r="CW63" s="106">
        <v>2753289.49</v>
      </c>
      <c r="CX63" s="104">
        <v>2675264.75</v>
      </c>
      <c r="CY63" s="105">
        <v>2705751.2</v>
      </c>
      <c r="CZ63" s="105">
        <v>2103408.4899999993</v>
      </c>
      <c r="DA63" s="105">
        <v>3206091.22</v>
      </c>
      <c r="DB63" s="105">
        <v>3060411.29</v>
      </c>
      <c r="DC63" s="105">
        <v>2151902.8800000013</v>
      </c>
      <c r="DD63" s="105">
        <v>2665901.8399999994</v>
      </c>
      <c r="DE63" s="105">
        <v>3141726.9400000004</v>
      </c>
      <c r="DF63" s="105">
        <v>2763120.8400000008</v>
      </c>
      <c r="DG63" s="105">
        <v>1664258.1799999992</v>
      </c>
      <c r="DH63" s="105">
        <v>3999693.7899999996</v>
      </c>
      <c r="DI63" s="106">
        <v>3380577.3200000003</v>
      </c>
      <c r="DJ63" s="104">
        <v>2653067.73</v>
      </c>
      <c r="DK63" s="105">
        <v>2593668</v>
      </c>
      <c r="DL63" s="105">
        <v>2630710.9099999988</v>
      </c>
      <c r="DM63" s="105">
        <v>2468617.7200000002</v>
      </c>
      <c r="DN63" s="105">
        <v>2210217.2400000012</v>
      </c>
      <c r="DO63" s="105">
        <v>2694234.419999999</v>
      </c>
      <c r="DP63" s="105">
        <v>3135529.2400000016</v>
      </c>
      <c r="DQ63" s="105">
        <v>2002758.5399999996</v>
      </c>
      <c r="DR63" s="105">
        <v>3298968.2999999984</v>
      </c>
      <c r="DS63" s="105">
        <v>2101454.4200000004</v>
      </c>
      <c r="DT63" s="105">
        <v>3913359.4899999993</v>
      </c>
      <c r="DU63" s="106">
        <v>2605460.7599999979</v>
      </c>
      <c r="DV63" s="341">
        <v>2579225.5899999989</v>
      </c>
      <c r="DW63" s="341">
        <v>2209930.1100000003</v>
      </c>
      <c r="DX63" s="341">
        <v>3166058.2000000011</v>
      </c>
      <c r="DY63" s="341">
        <v>2833612.56</v>
      </c>
      <c r="DZ63" s="395">
        <v>2845756.22</v>
      </c>
    </row>
    <row r="64" spans="1:137">
      <c r="D64" s="74">
        <v>4113</v>
      </c>
      <c r="E64" s="78" t="s">
        <v>131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6343908.7599999979</v>
      </c>
      <c r="CM64" s="105">
        <v>6417211.330000001</v>
      </c>
      <c r="CN64" s="105">
        <v>4181642.1700000013</v>
      </c>
      <c r="CO64" s="105">
        <v>5287956.8800000045</v>
      </c>
      <c r="CP64" s="105">
        <v>8800435.3200000022</v>
      </c>
      <c r="CQ64" s="105">
        <v>3046457.2</v>
      </c>
      <c r="CR64" s="105">
        <v>8138688.8899999941</v>
      </c>
      <c r="CS64" s="105">
        <v>6611090.3299999945</v>
      </c>
      <c r="CT64" s="105">
        <v>6272723.6099999985</v>
      </c>
      <c r="CU64" s="105">
        <v>5646318.7200000035</v>
      </c>
      <c r="CV64" s="105">
        <v>7714058.6300000018</v>
      </c>
      <c r="CW64" s="106">
        <v>6070028.1499999966</v>
      </c>
      <c r="CX64" s="104">
        <v>6537985.2499999963</v>
      </c>
      <c r="CY64" s="105">
        <v>6565570.8700000001</v>
      </c>
      <c r="CZ64" s="105">
        <v>5120485.9700000007</v>
      </c>
      <c r="DA64" s="105">
        <v>6909301.370000002</v>
      </c>
      <c r="DB64" s="105">
        <v>7837021.7299999967</v>
      </c>
      <c r="DC64" s="105">
        <v>5312936.7400000021</v>
      </c>
      <c r="DD64" s="105">
        <v>6511278.9899999956</v>
      </c>
      <c r="DE64" s="105">
        <v>7870507.089999998</v>
      </c>
      <c r="DF64" s="105">
        <v>6748205.0299999965</v>
      </c>
      <c r="DG64" s="105">
        <v>5155134.6600000048</v>
      </c>
      <c r="DH64" s="105">
        <v>8404579.709999986</v>
      </c>
      <c r="DI64" s="106">
        <v>7898105.0900000008</v>
      </c>
      <c r="DJ64" s="104">
        <v>6459838.0800000019</v>
      </c>
      <c r="DK64" s="105">
        <v>6483082.8700000048</v>
      </c>
      <c r="DL64" s="105">
        <v>6393423.8700000057</v>
      </c>
      <c r="DM64" s="105">
        <v>5397618.7200000035</v>
      </c>
      <c r="DN64" s="105">
        <v>6107437.1499999994</v>
      </c>
      <c r="DO64" s="105">
        <v>6523721.7100000046</v>
      </c>
      <c r="DP64" s="105">
        <v>7913168.7099999972</v>
      </c>
      <c r="DQ64" s="105">
        <v>5060799.5999999968</v>
      </c>
      <c r="DR64" s="105">
        <v>8081364.7399999993</v>
      </c>
      <c r="DS64" s="105">
        <v>5301625.0700000022</v>
      </c>
      <c r="DT64" s="105">
        <v>8428394.6099999994</v>
      </c>
      <c r="DU64" s="106">
        <v>7185325.0800000001</v>
      </c>
      <c r="DV64" s="341">
        <v>6578944.9299999978</v>
      </c>
      <c r="DW64" s="341">
        <v>5762932.5100000016</v>
      </c>
      <c r="DX64" s="341">
        <v>7819877.8100000005</v>
      </c>
      <c r="DY64" s="341">
        <v>7142795.0800000001</v>
      </c>
      <c r="DZ64" s="395">
        <v>7281303.6100000003</v>
      </c>
    </row>
    <row r="65" spans="3:132">
      <c r="D65" s="74">
        <v>4114</v>
      </c>
      <c r="E65" s="78" t="s">
        <v>133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3322321.0100000007</v>
      </c>
      <c r="CM65" s="105">
        <v>3390483.3899999987</v>
      </c>
      <c r="CN65" s="105">
        <v>2701315.0200000009</v>
      </c>
      <c r="CO65" s="105">
        <v>2868289.1900000018</v>
      </c>
      <c r="CP65" s="105">
        <v>4326169.6700000009</v>
      </c>
      <c r="CQ65" s="105">
        <v>2193301.4299999992</v>
      </c>
      <c r="CR65" s="105">
        <v>3951470.6399999983</v>
      </c>
      <c r="CS65" s="105">
        <v>3347001.8199999933</v>
      </c>
      <c r="CT65" s="105">
        <v>3269202.2800000026</v>
      </c>
      <c r="CU65" s="105">
        <v>3242322.49</v>
      </c>
      <c r="CV65" s="105">
        <v>3315110.6299999994</v>
      </c>
      <c r="CW65" s="106">
        <v>3155457.2800000007</v>
      </c>
      <c r="CX65" s="104">
        <v>3348368.9899999993</v>
      </c>
      <c r="CY65" s="105">
        <v>3600953.8299999982</v>
      </c>
      <c r="CZ65" s="105">
        <v>2741076.2599999974</v>
      </c>
      <c r="DA65" s="105">
        <v>3971889.810000001</v>
      </c>
      <c r="DB65" s="105">
        <v>3439099.7700000005</v>
      </c>
      <c r="DC65" s="105">
        <v>2874066.7999999993</v>
      </c>
      <c r="DD65" s="105">
        <v>3346931.6500000013</v>
      </c>
      <c r="DE65" s="105">
        <v>3895981.3400000026</v>
      </c>
      <c r="DF65" s="105">
        <v>3516555.9799999995</v>
      </c>
      <c r="DG65" s="105">
        <v>2321253.34</v>
      </c>
      <c r="DH65" s="105">
        <v>4573579.5700000012</v>
      </c>
      <c r="DI65" s="106">
        <v>4015725.6599999978</v>
      </c>
      <c r="DJ65" s="104">
        <v>3373120.6799999983</v>
      </c>
      <c r="DK65" s="105">
        <v>3503325.820000005</v>
      </c>
      <c r="DL65" s="105">
        <v>3476486.85</v>
      </c>
      <c r="DM65" s="105">
        <v>2985803.3000000017</v>
      </c>
      <c r="DN65" s="105">
        <v>3403057.2899999972</v>
      </c>
      <c r="DO65" s="105">
        <v>3553842.7799999975</v>
      </c>
      <c r="DP65" s="105">
        <v>4133837.5100000016</v>
      </c>
      <c r="DQ65" s="105">
        <v>2815699.8800000013</v>
      </c>
      <c r="DR65" s="105">
        <v>4297429.7400000067</v>
      </c>
      <c r="DS65" s="105">
        <v>2973218.0700000008</v>
      </c>
      <c r="DT65" s="105">
        <v>4185686.9399999962</v>
      </c>
      <c r="DU65" s="106">
        <v>3984201.4200000055</v>
      </c>
      <c r="DV65" s="341">
        <v>3545898.120000001</v>
      </c>
      <c r="DW65" s="341">
        <v>2930435.569999998</v>
      </c>
      <c r="DX65" s="341">
        <v>4123893.9699999988</v>
      </c>
      <c r="DY65" s="341">
        <v>3863235.38</v>
      </c>
      <c r="DZ65" s="395">
        <v>3914226.01</v>
      </c>
    </row>
    <row r="66" spans="3:132">
      <c r="D66" s="74">
        <v>4115</v>
      </c>
      <c r="E66" s="78" t="s">
        <v>135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115904.21</v>
      </c>
      <c r="CM66" s="105">
        <v>318662.90999999974</v>
      </c>
      <c r="CN66" s="105">
        <v>297383.4299999997</v>
      </c>
      <c r="CO66" s="105">
        <v>363190.12999999995</v>
      </c>
      <c r="CP66" s="105">
        <v>455075.63999999955</v>
      </c>
      <c r="CQ66" s="105">
        <v>288889.96999999974</v>
      </c>
      <c r="CR66" s="105">
        <v>636361.43000000017</v>
      </c>
      <c r="CS66" s="105">
        <v>380606.51000000036</v>
      </c>
      <c r="CT66" s="105">
        <v>367540.3299999999</v>
      </c>
      <c r="CU66" s="105">
        <v>99326.77999999997</v>
      </c>
      <c r="CV66" s="105">
        <v>726279.28999999992</v>
      </c>
      <c r="CW66" s="106">
        <v>392837.70000000013</v>
      </c>
      <c r="CX66" s="104">
        <v>376570.8499999998</v>
      </c>
      <c r="CY66" s="105">
        <v>111852.08999999998</v>
      </c>
      <c r="CZ66" s="105">
        <v>295692.08000000025</v>
      </c>
      <c r="DA66" s="105">
        <v>465792.81999999977</v>
      </c>
      <c r="DB66" s="105">
        <v>692399.700000001</v>
      </c>
      <c r="DC66" s="105">
        <v>22480.79</v>
      </c>
      <c r="DD66" s="105">
        <v>385908.0400000001</v>
      </c>
      <c r="DE66" s="105">
        <v>483504.78</v>
      </c>
      <c r="DF66" s="105">
        <v>341387.68999999994</v>
      </c>
      <c r="DG66" s="105">
        <v>577094.77999999945</v>
      </c>
      <c r="DH66" s="105">
        <v>485252.67999999918</v>
      </c>
      <c r="DI66" s="106">
        <v>459099.56999999954</v>
      </c>
      <c r="DJ66" s="104">
        <v>258837.44000000012</v>
      </c>
      <c r="DK66" s="105">
        <v>377645.11000000039</v>
      </c>
      <c r="DL66" s="105">
        <v>106234.28000000001</v>
      </c>
      <c r="DM66" s="105">
        <v>662954.94999999972</v>
      </c>
      <c r="DN66" s="105">
        <v>295507.93000000011</v>
      </c>
      <c r="DO66" s="105">
        <v>376587.67999999976</v>
      </c>
      <c r="DP66" s="105">
        <v>446070.52000000014</v>
      </c>
      <c r="DQ66" s="105">
        <v>319292.24999999971</v>
      </c>
      <c r="DR66" s="105">
        <v>475304.26999999944</v>
      </c>
      <c r="DS66" s="105">
        <v>298746.86000000016</v>
      </c>
      <c r="DT66" s="105">
        <v>177754.69999999995</v>
      </c>
      <c r="DU66" s="106">
        <v>708577.32999999984</v>
      </c>
      <c r="DV66" s="341">
        <v>4125.96</v>
      </c>
      <c r="DW66" s="341">
        <v>276522.66999999975</v>
      </c>
      <c r="DX66" s="341">
        <v>540683.99999999988</v>
      </c>
      <c r="DY66" s="341">
        <v>684055.47</v>
      </c>
      <c r="DZ66" s="395">
        <v>309176.73</v>
      </c>
    </row>
    <row r="67" spans="3:132">
      <c r="C67" s="74">
        <v>412</v>
      </c>
      <c r="D67" s="74">
        <v>412</v>
      </c>
      <c r="E67" s="78" t="s">
        <v>137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1584140</v>
      </c>
      <c r="CM67" s="105">
        <v>494224.27999999968</v>
      </c>
      <c r="CN67" s="105">
        <v>1196100.0600000008</v>
      </c>
      <c r="CO67" s="105">
        <v>1826112.7700000014</v>
      </c>
      <c r="CP67" s="105">
        <v>404313.79000000004</v>
      </c>
      <c r="CQ67" s="105">
        <v>460176.8899999999</v>
      </c>
      <c r="CR67" s="105">
        <v>807342.56</v>
      </c>
      <c r="CS67" s="105">
        <v>1160483.8900000001</v>
      </c>
      <c r="CT67" s="105">
        <v>545300.30999999971</v>
      </c>
      <c r="CU67" s="105">
        <v>1094017.3800000006</v>
      </c>
      <c r="CV67" s="105">
        <v>577957.56000000029</v>
      </c>
      <c r="CW67" s="106">
        <v>1871989.5499999986</v>
      </c>
      <c r="CX67" s="104">
        <v>457230.76</v>
      </c>
      <c r="CY67" s="105">
        <v>830960.58</v>
      </c>
      <c r="CZ67" s="105">
        <v>1229108.71</v>
      </c>
      <c r="DA67" s="105">
        <v>599996.69999999995</v>
      </c>
      <c r="DB67" s="105">
        <v>632900.06000000006</v>
      </c>
      <c r="DC67" s="105">
        <v>864219.62</v>
      </c>
      <c r="DD67" s="105">
        <v>1336714.5900000001</v>
      </c>
      <c r="DE67" s="105">
        <v>741331.48</v>
      </c>
      <c r="DF67" s="105">
        <v>832925.12</v>
      </c>
      <c r="DG67" s="105">
        <v>1049704.29</v>
      </c>
      <c r="DH67" s="105">
        <v>1162813.24</v>
      </c>
      <c r="DI67" s="106">
        <v>2219902.9500000002</v>
      </c>
      <c r="DJ67" s="104">
        <v>328535.11000000004</v>
      </c>
      <c r="DK67" s="105">
        <v>786496.2300000001</v>
      </c>
      <c r="DL67" s="105">
        <v>1465514.319999998</v>
      </c>
      <c r="DM67" s="105">
        <v>2142336.950000002</v>
      </c>
      <c r="DN67" s="105">
        <v>810226.86000000068</v>
      </c>
      <c r="DO67" s="105">
        <v>1128717.030000001</v>
      </c>
      <c r="DP67" s="105">
        <v>1168960.2600000005</v>
      </c>
      <c r="DQ67" s="105">
        <v>637736.28000000026</v>
      </c>
      <c r="DR67" s="105">
        <v>956789.28</v>
      </c>
      <c r="DS67" s="105">
        <v>1028424.9800000017</v>
      </c>
      <c r="DT67" s="105">
        <v>1064836.9699999997</v>
      </c>
      <c r="DU67" s="106">
        <v>3069197.7100000023</v>
      </c>
      <c r="DV67" s="341">
        <v>373398.5</v>
      </c>
      <c r="DW67" s="343">
        <v>912951.5</v>
      </c>
      <c r="DX67" s="343">
        <v>1664641.69</v>
      </c>
      <c r="DY67" s="341">
        <v>1074250.0999999992</v>
      </c>
      <c r="DZ67" s="395">
        <v>417784.36</v>
      </c>
      <c r="EA67" s="395"/>
    </row>
    <row r="68" spans="3:132">
      <c r="D68" s="74">
        <v>4121</v>
      </c>
      <c r="E68" s="78" t="s">
        <v>139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0</v>
      </c>
      <c r="CM68" s="105">
        <v>0</v>
      </c>
      <c r="CN68" s="105">
        <v>0</v>
      </c>
      <c r="CO68" s="105">
        <v>0</v>
      </c>
      <c r="CP68" s="105">
        <v>0</v>
      </c>
      <c r="CQ68" s="105">
        <v>0</v>
      </c>
      <c r="CR68" s="105">
        <v>0</v>
      </c>
      <c r="CS68" s="105">
        <v>0</v>
      </c>
      <c r="CT68" s="105">
        <v>0</v>
      </c>
      <c r="CU68" s="105">
        <v>0</v>
      </c>
      <c r="CV68" s="105">
        <v>0</v>
      </c>
      <c r="CW68" s="106">
        <v>0</v>
      </c>
      <c r="CX68" s="104">
        <v>0</v>
      </c>
      <c r="CY68" s="105">
        <v>0</v>
      </c>
      <c r="CZ68" s="105">
        <v>0</v>
      </c>
      <c r="DA68" s="105">
        <v>0</v>
      </c>
      <c r="DB68" s="105">
        <v>0</v>
      </c>
      <c r="DC68" s="105">
        <v>0</v>
      </c>
      <c r="DD68" s="105">
        <v>0</v>
      </c>
      <c r="DE68" s="105">
        <v>0</v>
      </c>
      <c r="DF68" s="105">
        <v>0</v>
      </c>
      <c r="DG68" s="105">
        <v>0</v>
      </c>
      <c r="DH68" s="105">
        <v>0</v>
      </c>
      <c r="DI68" s="106">
        <v>0</v>
      </c>
      <c r="DJ68" s="104">
        <v>0</v>
      </c>
      <c r="DK68" s="105">
        <v>0</v>
      </c>
      <c r="DL68" s="105">
        <v>0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  <c r="DV68" s="341">
        <v>0</v>
      </c>
      <c r="DW68" s="341">
        <v>0</v>
      </c>
      <c r="DX68" s="341">
        <v>0</v>
      </c>
      <c r="DY68" s="341">
        <v>0</v>
      </c>
      <c r="DZ68" s="395"/>
      <c r="EB68" s="52"/>
    </row>
    <row r="69" spans="3:132" ht="30">
      <c r="D69" s="74">
        <v>4122</v>
      </c>
      <c r="E69" s="78" t="s">
        <v>141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95525.150000000009</v>
      </c>
      <c r="CM69" s="105">
        <v>91532.839999999778</v>
      </c>
      <c r="CN69" s="105">
        <v>259848.52999999988</v>
      </c>
      <c r="CO69" s="105">
        <v>174792.77000000002</v>
      </c>
      <c r="CP69" s="105">
        <v>62540.990000000005</v>
      </c>
      <c r="CQ69" s="105">
        <v>169673.50999999998</v>
      </c>
      <c r="CR69" s="105">
        <v>176301.60999999981</v>
      </c>
      <c r="CS69" s="105">
        <v>265807.46999999968</v>
      </c>
      <c r="CT69" s="105">
        <v>94053.199999999793</v>
      </c>
      <c r="CU69" s="105">
        <v>250038.06999999972</v>
      </c>
      <c r="CV69" s="105">
        <v>76916.069999999818</v>
      </c>
      <c r="CW69" s="106">
        <v>351202.66999999963</v>
      </c>
      <c r="CX69" s="104">
        <v>110004.98999999999</v>
      </c>
      <c r="CY69" s="105">
        <v>62670.119999999981</v>
      </c>
      <c r="CZ69" s="105">
        <v>165102.31999999972</v>
      </c>
      <c r="DA69" s="105">
        <v>221698.77999999985</v>
      </c>
      <c r="DB69" s="105">
        <v>198457.40999999983</v>
      </c>
      <c r="DC69" s="105">
        <v>163753.70999999988</v>
      </c>
      <c r="DD69" s="105">
        <v>66630.97</v>
      </c>
      <c r="DE69" s="105">
        <v>187153.51000000007</v>
      </c>
      <c r="DF69" s="105">
        <v>188558.53000000006</v>
      </c>
      <c r="DG69" s="105">
        <v>271663.46999999991</v>
      </c>
      <c r="DH69" s="105">
        <v>61567.119999999981</v>
      </c>
      <c r="DI69" s="106">
        <v>379473.51999999996</v>
      </c>
      <c r="DJ69" s="104">
        <v>99742.120000000024</v>
      </c>
      <c r="DK69" s="105">
        <v>77774.550000000017</v>
      </c>
      <c r="DL69" s="105">
        <v>179968.09999999974</v>
      </c>
      <c r="DM69" s="105">
        <v>276562.08999999979</v>
      </c>
      <c r="DN69" s="105">
        <v>176035.14999999994</v>
      </c>
      <c r="DO69" s="105">
        <v>178052.43</v>
      </c>
      <c r="DP69" s="105">
        <v>188909.78999999998</v>
      </c>
      <c r="DQ69" s="105">
        <v>159610.72000000003</v>
      </c>
      <c r="DR69" s="105">
        <v>177017.31999999998</v>
      </c>
      <c r="DS69" s="105">
        <v>184511.68999999989</v>
      </c>
      <c r="DT69" s="105">
        <v>184175.1399999999</v>
      </c>
      <c r="DU69" s="106">
        <v>283046.7999999997</v>
      </c>
      <c r="DV69" s="341">
        <v>95165.329999999987</v>
      </c>
      <c r="DW69" s="341">
        <v>104222.06</v>
      </c>
      <c r="DX69" s="341">
        <v>275227.92</v>
      </c>
      <c r="DY69" s="341">
        <v>238697.98</v>
      </c>
      <c r="DZ69" s="395">
        <v>59779.199999999997</v>
      </c>
    </row>
    <row r="70" spans="3:132">
      <c r="D70" s="74">
        <v>4123</v>
      </c>
      <c r="E70" s="78" t="s">
        <v>143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7143.1</v>
      </c>
      <c r="CM70" s="105">
        <v>7130.23</v>
      </c>
      <c r="CN70" s="105">
        <v>20976.6</v>
      </c>
      <c r="CO70" s="105">
        <v>22470.159999999996</v>
      </c>
      <c r="CP70" s="105">
        <v>8532.18</v>
      </c>
      <c r="CQ70" s="105">
        <v>7912.7800000000025</v>
      </c>
      <c r="CR70" s="105">
        <v>14068.380000000001</v>
      </c>
      <c r="CS70" s="105">
        <v>27578.57</v>
      </c>
      <c r="CT70" s="105">
        <v>6278.68</v>
      </c>
      <c r="CU70" s="105">
        <v>13598.800000000001</v>
      </c>
      <c r="CV70" s="105">
        <v>7547.7000000000007</v>
      </c>
      <c r="CW70" s="106">
        <v>28632.500000000004</v>
      </c>
      <c r="CX70" s="104">
        <v>14134.220000000005</v>
      </c>
      <c r="CY70" s="105">
        <v>1038.8</v>
      </c>
      <c r="CZ70" s="105">
        <v>13398.020000000002</v>
      </c>
      <c r="DA70" s="105">
        <v>30075.170000000002</v>
      </c>
      <c r="DB70" s="105">
        <v>14974.900000000001</v>
      </c>
      <c r="DC70" s="105">
        <v>13611.099999999999</v>
      </c>
      <c r="DD70" s="105">
        <v>1055</v>
      </c>
      <c r="DE70" s="105">
        <v>24517.22</v>
      </c>
      <c r="DF70" s="105">
        <v>6236.4900000000016</v>
      </c>
      <c r="DG70" s="105">
        <v>37585.109999999993</v>
      </c>
      <c r="DH70" s="105">
        <v>1166.4000000000001</v>
      </c>
      <c r="DI70" s="106">
        <v>35685.26</v>
      </c>
      <c r="DJ70" s="104">
        <v>16501.02</v>
      </c>
      <c r="DK70" s="105">
        <v>515.6</v>
      </c>
      <c r="DL70" s="105">
        <v>17701.669999999995</v>
      </c>
      <c r="DM70" s="105">
        <v>33216.080000000009</v>
      </c>
      <c r="DN70" s="105">
        <v>16903.580000000002</v>
      </c>
      <c r="DO70" s="105">
        <v>12818.669999999998</v>
      </c>
      <c r="DP70" s="105">
        <v>28123.150000000005</v>
      </c>
      <c r="DQ70" s="105">
        <v>9687.9699999999975</v>
      </c>
      <c r="DR70" s="105">
        <v>16575.490000000002</v>
      </c>
      <c r="DS70" s="105">
        <v>16325.65</v>
      </c>
      <c r="DT70" s="105">
        <v>28277.719999999987</v>
      </c>
      <c r="DU70" s="106">
        <v>42464.89</v>
      </c>
      <c r="DV70" s="341">
        <v>10558.88</v>
      </c>
      <c r="DW70" s="341">
        <v>15251.429999999997</v>
      </c>
      <c r="DX70" s="341">
        <v>44456.340000000004</v>
      </c>
      <c r="DY70" s="341">
        <v>38163.87000000001</v>
      </c>
      <c r="DZ70" s="395">
        <v>7883.61</v>
      </c>
    </row>
    <row r="71" spans="3:132">
      <c r="D71" s="74">
        <v>4124</v>
      </c>
      <c r="E71" s="78" t="s">
        <v>145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0</v>
      </c>
      <c r="CM71" s="105">
        <v>0</v>
      </c>
      <c r="CN71" s="105">
        <v>7919.99</v>
      </c>
      <c r="CO71" s="105">
        <v>880</v>
      </c>
      <c r="CP71" s="105">
        <v>3300</v>
      </c>
      <c r="CQ71" s="105">
        <v>275.02</v>
      </c>
      <c r="CR71" s="105">
        <v>0</v>
      </c>
      <c r="CS71" s="105">
        <v>0</v>
      </c>
      <c r="CT71" s="105">
        <v>0</v>
      </c>
      <c r="CU71" s="105">
        <v>0</v>
      </c>
      <c r="CV71" s="105">
        <v>0</v>
      </c>
      <c r="CW71" s="106">
        <v>880</v>
      </c>
      <c r="CX71" s="104">
        <v>0</v>
      </c>
      <c r="CY71" s="105">
        <v>0</v>
      </c>
      <c r="CZ71" s="105">
        <v>0</v>
      </c>
      <c r="DA71" s="105">
        <v>0</v>
      </c>
      <c r="DB71" s="105">
        <v>0</v>
      </c>
      <c r="DC71" s="105">
        <v>220</v>
      </c>
      <c r="DD71" s="105">
        <v>0</v>
      </c>
      <c r="DE71" s="105">
        <v>0</v>
      </c>
      <c r="DF71" s="105">
        <v>1260</v>
      </c>
      <c r="DG71" s="105">
        <v>4410</v>
      </c>
      <c r="DH71" s="105">
        <v>1100</v>
      </c>
      <c r="DI71" s="106">
        <v>2014.53</v>
      </c>
      <c r="DJ71" s="104">
        <v>0</v>
      </c>
      <c r="DK71" s="105">
        <v>294.91000000000003</v>
      </c>
      <c r="DL71" s="105">
        <v>1179.6199999999999</v>
      </c>
      <c r="DM71" s="105">
        <v>0</v>
      </c>
      <c r="DN71" s="105">
        <v>2000</v>
      </c>
      <c r="DO71" s="105">
        <v>324</v>
      </c>
      <c r="DP71" s="105">
        <v>540</v>
      </c>
      <c r="DQ71" s="105">
        <v>0</v>
      </c>
      <c r="DR71" s="105">
        <v>805.82</v>
      </c>
      <c r="DS71" s="105">
        <v>913.11</v>
      </c>
      <c r="DT71" s="105">
        <v>0</v>
      </c>
      <c r="DU71" s="106">
        <v>19318.559999999998</v>
      </c>
      <c r="DV71" s="341">
        <v>4233.17</v>
      </c>
      <c r="DW71" s="341">
        <v>12074.17</v>
      </c>
      <c r="DX71" s="341">
        <v>4144.1899999999978</v>
      </c>
      <c r="DY71" s="341">
        <v>12548.539999999997</v>
      </c>
      <c r="DZ71" s="395">
        <v>9697.1299999999992</v>
      </c>
    </row>
    <row r="72" spans="3:132">
      <c r="D72" s="74">
        <v>4125</v>
      </c>
      <c r="E72" s="78" t="s">
        <v>147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1221485.56</v>
      </c>
      <c r="CM72" s="105">
        <v>153412.51</v>
      </c>
      <c r="CN72" s="105">
        <v>56693.119999999995</v>
      </c>
      <c r="CO72" s="105">
        <v>567562.17999999993</v>
      </c>
      <c r="CP72" s="105">
        <v>5494.36</v>
      </c>
      <c r="CQ72" s="105">
        <v>28468.670000000002</v>
      </c>
      <c r="CR72" s="105">
        <v>22699.850000000002</v>
      </c>
      <c r="CS72" s="105">
        <v>59440.05</v>
      </c>
      <c r="CT72" s="105">
        <v>100283.12000000001</v>
      </c>
      <c r="CU72" s="105">
        <v>119534.84</v>
      </c>
      <c r="CV72" s="105">
        <v>42742.419999999991</v>
      </c>
      <c r="CW72" s="106">
        <v>104816.25</v>
      </c>
      <c r="CX72" s="104">
        <v>15491.8</v>
      </c>
      <c r="CY72" s="105">
        <v>102229.24</v>
      </c>
      <c r="CZ72" s="105">
        <v>200176.31</v>
      </c>
      <c r="DA72" s="105">
        <v>1469.3500000000001</v>
      </c>
      <c r="DB72" s="105">
        <v>11340</v>
      </c>
      <c r="DC72" s="105">
        <v>97217.66</v>
      </c>
      <c r="DD72" s="105">
        <v>219731.72000000003</v>
      </c>
      <c r="DE72" s="105">
        <v>31001.489999999994</v>
      </c>
      <c r="DF72" s="105">
        <v>60523.16</v>
      </c>
      <c r="DG72" s="105">
        <v>49442.149999999987</v>
      </c>
      <c r="DH72" s="105">
        <v>5032.93</v>
      </c>
      <c r="DI72" s="106">
        <v>384453.1</v>
      </c>
      <c r="DJ72" s="104">
        <v>0</v>
      </c>
      <c r="DK72" s="105">
        <v>274901.46999999991</v>
      </c>
      <c r="DL72" s="105">
        <v>65751.510000000009</v>
      </c>
      <c r="DM72" s="105">
        <v>1027806.8300000001</v>
      </c>
      <c r="DN72" s="105">
        <v>48147.179999999993</v>
      </c>
      <c r="DO72" s="105">
        <v>226080.84999999998</v>
      </c>
      <c r="DP72" s="105">
        <v>37414.660000000003</v>
      </c>
      <c r="DQ72" s="105">
        <v>19070</v>
      </c>
      <c r="DR72" s="105">
        <v>116401.85</v>
      </c>
      <c r="DS72" s="105">
        <v>133549.82</v>
      </c>
      <c r="DT72" s="105">
        <v>71913.899999999994</v>
      </c>
      <c r="DU72" s="106">
        <v>484010.46</v>
      </c>
      <c r="DV72" s="341">
        <v>16043.369999999999</v>
      </c>
      <c r="DW72" s="341">
        <v>94975.510000000009</v>
      </c>
      <c r="DX72" s="341">
        <v>101851.97999999995</v>
      </c>
      <c r="DY72" s="341">
        <v>46668.739999999983</v>
      </c>
      <c r="DZ72" s="395">
        <v>31685.72</v>
      </c>
    </row>
    <row r="73" spans="3:132" ht="30">
      <c r="D73" s="74">
        <v>4126</v>
      </c>
      <c r="E73" s="78" t="s">
        <v>149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31182.18</v>
      </c>
      <c r="CM73" s="105">
        <v>31469.98</v>
      </c>
      <c r="CN73" s="105">
        <v>31469.98</v>
      </c>
      <c r="CO73" s="105">
        <v>31084.34</v>
      </c>
      <c r="CP73" s="105">
        <v>31855.62</v>
      </c>
      <c r="CQ73" s="105">
        <v>0</v>
      </c>
      <c r="CR73" s="105">
        <v>31096.04</v>
      </c>
      <c r="CS73" s="105">
        <v>62885.88</v>
      </c>
      <c r="CT73" s="105">
        <v>31512.39</v>
      </c>
      <c r="CU73" s="105">
        <v>37819.769999999997</v>
      </c>
      <c r="CV73" s="105">
        <v>608.32999999999993</v>
      </c>
      <c r="CW73" s="106">
        <v>68136.239999999991</v>
      </c>
      <c r="CX73" s="104">
        <v>19725</v>
      </c>
      <c r="CY73" s="105">
        <v>11535.51</v>
      </c>
      <c r="CZ73" s="105">
        <v>51319.14</v>
      </c>
      <c r="DA73" s="105">
        <v>11121.94</v>
      </c>
      <c r="DB73" s="105">
        <v>62396.37</v>
      </c>
      <c r="DC73" s="105">
        <v>30961.360000000001</v>
      </c>
      <c r="DD73" s="105">
        <v>0</v>
      </c>
      <c r="DE73" s="105">
        <v>60775.96</v>
      </c>
      <c r="DF73" s="105">
        <v>30387.98</v>
      </c>
      <c r="DG73" s="105">
        <v>49979.39</v>
      </c>
      <c r="DH73" s="105">
        <v>29574.48</v>
      </c>
      <c r="DI73" s="106">
        <v>48672.17</v>
      </c>
      <c r="DJ73" s="104">
        <v>0</v>
      </c>
      <c r="DK73" s="105">
        <v>30596.16</v>
      </c>
      <c r="DL73" s="105">
        <v>30222.22</v>
      </c>
      <c r="DM73" s="105">
        <v>61273.450000000004</v>
      </c>
      <c r="DN73" s="105">
        <v>0</v>
      </c>
      <c r="DO73" s="105">
        <v>62783.55</v>
      </c>
      <c r="DP73" s="105">
        <v>0</v>
      </c>
      <c r="DQ73" s="105">
        <v>43620.53</v>
      </c>
      <c r="DR73" s="105">
        <v>31470.530000000002</v>
      </c>
      <c r="DS73" s="105">
        <v>31382.89</v>
      </c>
      <c r="DT73" s="105">
        <v>31078.760000000002</v>
      </c>
      <c r="DU73" s="106">
        <v>80889.11000000003</v>
      </c>
      <c r="DV73" s="341">
        <v>31222.68</v>
      </c>
      <c r="DW73" s="341">
        <v>31022.850000000002</v>
      </c>
      <c r="DX73" s="341">
        <v>14904.38</v>
      </c>
      <c r="DY73" s="341">
        <v>0</v>
      </c>
      <c r="DZ73" s="395">
        <v>5440.55</v>
      </c>
    </row>
    <row r="74" spans="3:132">
      <c r="D74" s="74">
        <v>4127</v>
      </c>
      <c r="E74" s="78" t="s">
        <v>83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228804.00999999998</v>
      </c>
      <c r="CM74" s="105">
        <v>210678.71999999988</v>
      </c>
      <c r="CN74" s="105">
        <v>819191.8400000009</v>
      </c>
      <c r="CO74" s="105">
        <v>1029323.3200000016</v>
      </c>
      <c r="CP74" s="105">
        <v>292590.64</v>
      </c>
      <c r="CQ74" s="105">
        <v>253846.90999999995</v>
      </c>
      <c r="CR74" s="105">
        <v>563176.68000000028</v>
      </c>
      <c r="CS74" s="105">
        <v>744771.92000000051</v>
      </c>
      <c r="CT74" s="105">
        <v>313172.91999999987</v>
      </c>
      <c r="CU74" s="105">
        <v>673025.90000000084</v>
      </c>
      <c r="CV74" s="105">
        <v>450143.04000000044</v>
      </c>
      <c r="CW74" s="106">
        <v>1318321.889999999</v>
      </c>
      <c r="CX74" s="104">
        <v>280523.60999999987</v>
      </c>
      <c r="CY74" s="105">
        <v>280800.70999999961</v>
      </c>
      <c r="CZ74" s="105">
        <v>882849.4399999989</v>
      </c>
      <c r="DA74" s="105">
        <v>552814.66999999969</v>
      </c>
      <c r="DB74" s="105">
        <v>337790.71999999939</v>
      </c>
      <c r="DC74" s="105">
        <v>601361.96999999951</v>
      </c>
      <c r="DD74" s="105">
        <v>748033.90999999805</v>
      </c>
      <c r="DE74" s="105">
        <v>501341.97999999911</v>
      </c>
      <c r="DF74" s="105">
        <v>556156.70999999985</v>
      </c>
      <c r="DG74" s="105">
        <v>851319.76000000094</v>
      </c>
      <c r="DH74" s="105">
        <v>794014.38</v>
      </c>
      <c r="DI74" s="106">
        <v>1575232.8199999959</v>
      </c>
      <c r="DJ74" s="104">
        <v>212291.97000000003</v>
      </c>
      <c r="DK74" s="105">
        <v>402413.54000000021</v>
      </c>
      <c r="DL74" s="105">
        <v>1170691.1999999983</v>
      </c>
      <c r="DM74" s="105">
        <v>743478.5000000021</v>
      </c>
      <c r="DN74" s="105">
        <v>567140.95000000077</v>
      </c>
      <c r="DO74" s="105">
        <v>648657.53000000096</v>
      </c>
      <c r="DP74" s="105">
        <v>913972.6600000005</v>
      </c>
      <c r="DQ74" s="105">
        <v>405747.06000000029</v>
      </c>
      <c r="DR74" s="105">
        <v>614518.27</v>
      </c>
      <c r="DS74" s="105">
        <v>661741.82000000181</v>
      </c>
      <c r="DT74" s="105">
        <v>749391.44999999972</v>
      </c>
      <c r="DU74" s="106">
        <v>2159467.8900000025</v>
      </c>
      <c r="DV74" s="341">
        <v>212456.97000000009</v>
      </c>
      <c r="DW74" s="341">
        <v>654185.91999999946</v>
      </c>
      <c r="DX74" s="341">
        <v>1221634.4399999951</v>
      </c>
      <c r="DY74" s="341">
        <v>738170.96999999904</v>
      </c>
      <c r="DZ74" s="395">
        <v>303298.15000000002</v>
      </c>
    </row>
    <row r="75" spans="3:132">
      <c r="C75" s="74">
        <v>413</v>
      </c>
      <c r="D75" s="74">
        <v>413</v>
      </c>
      <c r="E75" s="78" t="s">
        <v>152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1731979.6599999997</v>
      </c>
      <c r="CM75" s="105">
        <v>2425317.9600000009</v>
      </c>
      <c r="CN75" s="105">
        <v>2387853.52</v>
      </c>
      <c r="CO75" s="105">
        <v>1861509.3800000004</v>
      </c>
      <c r="CP75" s="105">
        <v>1558724.7399999998</v>
      </c>
      <c r="CQ75" s="105">
        <v>1781711.4100000006</v>
      </c>
      <c r="CR75" s="105">
        <v>1451041.02</v>
      </c>
      <c r="CS75" s="105">
        <v>2067913.99</v>
      </c>
      <c r="CT75" s="105">
        <v>1776948.5700000003</v>
      </c>
      <c r="CU75" s="105">
        <v>2217702.7300000004</v>
      </c>
      <c r="CV75" s="105">
        <v>2315316.7400000002</v>
      </c>
      <c r="CW75" s="106">
        <v>5693241.2300000023</v>
      </c>
      <c r="CX75" s="104">
        <v>1654244.6599999997</v>
      </c>
      <c r="CY75" s="105">
        <v>1756878.32</v>
      </c>
      <c r="CZ75" s="105">
        <v>2361059.9200000004</v>
      </c>
      <c r="DA75" s="105">
        <v>1598969.7499999995</v>
      </c>
      <c r="DB75" s="105">
        <v>1736657.1300000001</v>
      </c>
      <c r="DC75" s="105">
        <v>2742207.45</v>
      </c>
      <c r="DD75" s="105">
        <v>1644397.4700000009</v>
      </c>
      <c r="DE75" s="105">
        <v>1795823.8599999996</v>
      </c>
      <c r="DF75" s="105">
        <v>1934935.9600000004</v>
      </c>
      <c r="DG75" s="105">
        <v>1997456.8600000003</v>
      </c>
      <c r="DH75" s="105">
        <v>2609608.1299999994</v>
      </c>
      <c r="DI75" s="106">
        <v>6753045.8400000036</v>
      </c>
      <c r="DJ75" s="104">
        <v>639534.49000000011</v>
      </c>
      <c r="DK75" s="105">
        <v>2630198.0900000003</v>
      </c>
      <c r="DL75" s="105">
        <v>2148164.209999999</v>
      </c>
      <c r="DM75" s="105">
        <v>1773807.4399999995</v>
      </c>
      <c r="DN75" s="105">
        <v>1663126.3699999996</v>
      </c>
      <c r="DO75" s="105">
        <v>1398738.97</v>
      </c>
      <c r="DP75" s="105">
        <v>1570319.5000000002</v>
      </c>
      <c r="DQ75" s="105">
        <v>1897974.1600000004</v>
      </c>
      <c r="DR75" s="105">
        <v>1942170.439999999</v>
      </c>
      <c r="DS75" s="105">
        <v>1834158.5300000005</v>
      </c>
      <c r="DT75" s="105">
        <v>2650287.6800000011</v>
      </c>
      <c r="DU75" s="106">
        <v>5419563.8800000008</v>
      </c>
      <c r="DV75" s="341">
        <v>787381.81</v>
      </c>
      <c r="DW75" s="341">
        <v>1547628.84</v>
      </c>
      <c r="DX75" s="341">
        <v>3302426.14</v>
      </c>
      <c r="DY75" s="341">
        <v>1991942.8199999996</v>
      </c>
      <c r="DZ75" s="395">
        <v>3084454.09</v>
      </c>
      <c r="EA75" s="395"/>
    </row>
    <row r="76" spans="3:132">
      <c r="D76" s="74">
        <v>4131</v>
      </c>
      <c r="E76" s="78" t="s">
        <v>154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52781.939999999981</v>
      </c>
      <c r="CM76" s="105">
        <v>353552.09000000049</v>
      </c>
      <c r="CN76" s="105">
        <v>306303.07999999996</v>
      </c>
      <c r="CO76" s="105">
        <v>274757.26000000047</v>
      </c>
      <c r="CP76" s="105">
        <v>306965.56999999972</v>
      </c>
      <c r="CQ76" s="105">
        <v>389335.88999999996</v>
      </c>
      <c r="CR76" s="105">
        <v>338308.39</v>
      </c>
      <c r="CS76" s="105">
        <v>339611.0399999998</v>
      </c>
      <c r="CT76" s="105">
        <v>541850.54000000027</v>
      </c>
      <c r="CU76" s="105">
        <v>396140.75000000023</v>
      </c>
      <c r="CV76" s="105">
        <v>300982.39999999973</v>
      </c>
      <c r="CW76" s="106">
        <v>1099854.6700000011</v>
      </c>
      <c r="CX76" s="104">
        <v>191135.16999999995</v>
      </c>
      <c r="CY76" s="105">
        <v>227479.39999999997</v>
      </c>
      <c r="CZ76" s="105">
        <v>364307.9600000002</v>
      </c>
      <c r="DA76" s="105">
        <v>281048.11000000004</v>
      </c>
      <c r="DB76" s="105">
        <v>338147.74000000011</v>
      </c>
      <c r="DC76" s="105">
        <v>238038.90999999995</v>
      </c>
      <c r="DD76" s="105">
        <v>266591.60000000038</v>
      </c>
      <c r="DE76" s="105">
        <v>232904.34000000003</v>
      </c>
      <c r="DF76" s="105">
        <v>351431.87000000034</v>
      </c>
      <c r="DG76" s="105">
        <v>480146.22000000003</v>
      </c>
      <c r="DH76" s="105">
        <v>353636.01999999967</v>
      </c>
      <c r="DI76" s="106">
        <v>1154503.2300000009</v>
      </c>
      <c r="DJ76" s="104">
        <v>80079.959999999992</v>
      </c>
      <c r="DK76" s="105">
        <v>300983.50000000017</v>
      </c>
      <c r="DL76" s="105">
        <v>297501.88999999926</v>
      </c>
      <c r="DM76" s="105">
        <v>276404.5499999997</v>
      </c>
      <c r="DN76" s="105">
        <v>212854.68999999977</v>
      </c>
      <c r="DO76" s="105">
        <v>284909.66999999952</v>
      </c>
      <c r="DP76" s="105">
        <v>214198.51000000018</v>
      </c>
      <c r="DQ76" s="105">
        <v>319910.18999999994</v>
      </c>
      <c r="DR76" s="105">
        <v>395481.64999999967</v>
      </c>
      <c r="DS76" s="105">
        <v>262292.9200000001</v>
      </c>
      <c r="DT76" s="105">
        <v>351966.18000000052</v>
      </c>
      <c r="DU76" s="106">
        <v>1508867.4100000006</v>
      </c>
      <c r="DV76" s="341">
        <v>132632.83000000002</v>
      </c>
      <c r="DW76" s="341">
        <v>230088.06999999992</v>
      </c>
      <c r="DX76" s="341">
        <v>746695.36000000022</v>
      </c>
      <c r="DY76" s="341">
        <v>328614.11000000016</v>
      </c>
      <c r="DZ76" s="395">
        <v>311314.07</v>
      </c>
    </row>
    <row r="77" spans="3:132">
      <c r="D77" s="74">
        <v>4132</v>
      </c>
      <c r="E77" s="78" t="s">
        <v>156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41666.67</v>
      </c>
      <c r="CM77" s="105">
        <v>44224.53</v>
      </c>
      <c r="CN77" s="105">
        <v>48596.060000000005</v>
      </c>
      <c r="CO77" s="105">
        <v>55256.95</v>
      </c>
      <c r="CP77" s="105">
        <v>51808.34</v>
      </c>
      <c r="CQ77" s="105">
        <v>51299.899999999994</v>
      </c>
      <c r="CR77" s="105">
        <v>13018.39</v>
      </c>
      <c r="CS77" s="105">
        <v>90371.86</v>
      </c>
      <c r="CT77" s="105">
        <v>51900.630000000012</v>
      </c>
      <c r="CU77" s="105">
        <v>51161.91</v>
      </c>
      <c r="CV77" s="105">
        <v>43639.68</v>
      </c>
      <c r="CW77" s="106">
        <v>112935.21000000005</v>
      </c>
      <c r="CX77" s="104">
        <v>906.51</v>
      </c>
      <c r="CY77" s="105">
        <v>99288.55</v>
      </c>
      <c r="CZ77" s="105">
        <v>60220.399999999994</v>
      </c>
      <c r="DA77" s="105">
        <v>59557.75</v>
      </c>
      <c r="DB77" s="105">
        <v>53401.990000000005</v>
      </c>
      <c r="DC77" s="105">
        <v>57527.649999999994</v>
      </c>
      <c r="DD77" s="105">
        <v>58139.169999999984</v>
      </c>
      <c r="DE77" s="105">
        <v>75117.91</v>
      </c>
      <c r="DF77" s="105">
        <v>60518.11</v>
      </c>
      <c r="DG77" s="105">
        <v>56298.99000000002</v>
      </c>
      <c r="DH77" s="105">
        <v>57434.280000000006</v>
      </c>
      <c r="DI77" s="106">
        <v>95845.599999999991</v>
      </c>
      <c r="DJ77" s="104">
        <v>18278.789999999997</v>
      </c>
      <c r="DK77" s="105">
        <v>115910.84000000001</v>
      </c>
      <c r="DL77" s="105">
        <v>65758.37</v>
      </c>
      <c r="DM77" s="105">
        <v>71114.360000000015</v>
      </c>
      <c r="DN77" s="105">
        <v>60621.33</v>
      </c>
      <c r="DO77" s="105">
        <v>61009.72</v>
      </c>
      <c r="DP77" s="105">
        <v>100144.39</v>
      </c>
      <c r="DQ77" s="105">
        <v>65151.12</v>
      </c>
      <c r="DR77" s="105">
        <v>59732.159999999996</v>
      </c>
      <c r="DS77" s="105">
        <v>60135.98</v>
      </c>
      <c r="DT77" s="105">
        <v>86034.569999999992</v>
      </c>
      <c r="DU77" s="106">
        <v>214773.13999999993</v>
      </c>
      <c r="DV77" s="341">
        <v>59529.479999999996</v>
      </c>
      <c r="DW77" s="341">
        <v>5608.1999999999989</v>
      </c>
      <c r="DX77" s="341">
        <v>119962.43</v>
      </c>
      <c r="DY77" s="341">
        <v>89241.030000000028</v>
      </c>
      <c r="DZ77" s="395">
        <v>62917.279999999999</v>
      </c>
    </row>
    <row r="78" spans="3:132">
      <c r="D78" s="74">
        <v>4133</v>
      </c>
      <c r="E78" s="78" t="s">
        <v>158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106191.58999999998</v>
      </c>
      <c r="CM78" s="105">
        <v>228987.16</v>
      </c>
      <c r="CN78" s="105">
        <v>666204.63000000012</v>
      </c>
      <c r="CO78" s="105">
        <v>395023.24999999988</v>
      </c>
      <c r="CP78" s="105">
        <v>374579.87999999989</v>
      </c>
      <c r="CQ78" s="105">
        <v>417230.24000000046</v>
      </c>
      <c r="CR78" s="105">
        <v>493891.35999999993</v>
      </c>
      <c r="CS78" s="105">
        <v>347483.81999999995</v>
      </c>
      <c r="CT78" s="105">
        <v>376318.65</v>
      </c>
      <c r="CU78" s="105">
        <v>337698.44000000018</v>
      </c>
      <c r="CV78" s="105">
        <v>457140.49</v>
      </c>
      <c r="CW78" s="106">
        <v>1167231.1400000004</v>
      </c>
      <c r="CX78" s="104">
        <v>221647.15999999989</v>
      </c>
      <c r="CY78" s="105">
        <v>329176.18000000017</v>
      </c>
      <c r="CZ78" s="105">
        <v>519016.97999999986</v>
      </c>
      <c r="DA78" s="105">
        <v>322821.71999999962</v>
      </c>
      <c r="DB78" s="105">
        <v>481206.3499999998</v>
      </c>
      <c r="DC78" s="105">
        <v>539972.26</v>
      </c>
      <c r="DD78" s="105">
        <v>279025.43</v>
      </c>
      <c r="DE78" s="105">
        <v>372881.23999999993</v>
      </c>
      <c r="DF78" s="105">
        <v>433431.72000000009</v>
      </c>
      <c r="DG78" s="105">
        <v>615374.76</v>
      </c>
      <c r="DH78" s="105">
        <v>425428.86999999988</v>
      </c>
      <c r="DI78" s="106">
        <v>672597.6600000005</v>
      </c>
      <c r="DJ78" s="104">
        <v>52082.229999999974</v>
      </c>
      <c r="DK78" s="105">
        <v>305176.93999999983</v>
      </c>
      <c r="DL78" s="105">
        <v>509922.74999999988</v>
      </c>
      <c r="DM78" s="105">
        <v>305263.06000000011</v>
      </c>
      <c r="DN78" s="105">
        <v>277327.90999999997</v>
      </c>
      <c r="DO78" s="105">
        <v>324956.65000000002</v>
      </c>
      <c r="DP78" s="105">
        <v>271499.90999999986</v>
      </c>
      <c r="DQ78" s="105">
        <v>379815.09000000026</v>
      </c>
      <c r="DR78" s="105">
        <v>349492.41</v>
      </c>
      <c r="DS78" s="105">
        <v>361116.42000000016</v>
      </c>
      <c r="DT78" s="105">
        <v>332955.7100000002</v>
      </c>
      <c r="DU78" s="106">
        <v>1208406.2300000002</v>
      </c>
      <c r="DV78" s="341">
        <v>70646.430000000022</v>
      </c>
      <c r="DW78" s="341">
        <v>405632.18000000005</v>
      </c>
      <c r="DX78" s="341">
        <v>436810.06999999995</v>
      </c>
      <c r="DY78" s="341">
        <v>313025.9499999999</v>
      </c>
      <c r="DZ78" s="395">
        <v>1150695.06</v>
      </c>
    </row>
    <row r="79" spans="3:132">
      <c r="D79" s="74">
        <v>4134</v>
      </c>
      <c r="E79" s="78" t="s">
        <v>160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367796.15</v>
      </c>
      <c r="CM79" s="105">
        <v>932864.90000000026</v>
      </c>
      <c r="CN79" s="105">
        <v>470950.32</v>
      </c>
      <c r="CO79" s="105">
        <v>332090.72000000015</v>
      </c>
      <c r="CP79" s="105">
        <v>621423.91</v>
      </c>
      <c r="CQ79" s="105">
        <v>595192.07999999996</v>
      </c>
      <c r="CR79" s="105">
        <v>406352.31999999995</v>
      </c>
      <c r="CS79" s="105">
        <v>125974.06000000001</v>
      </c>
      <c r="CT79" s="105">
        <v>457964.40000000014</v>
      </c>
      <c r="CU79" s="105">
        <v>350811.00999999978</v>
      </c>
      <c r="CV79" s="105">
        <v>991316.97000000044</v>
      </c>
      <c r="CW79" s="106">
        <v>1177899.8700000003</v>
      </c>
      <c r="CX79" s="104">
        <v>285542.79000000004</v>
      </c>
      <c r="CY79" s="105">
        <v>238238.80000000019</v>
      </c>
      <c r="CZ79" s="105">
        <v>701843.73999999987</v>
      </c>
      <c r="DA79" s="105">
        <v>292768.44000000018</v>
      </c>
      <c r="DB79" s="105">
        <v>524744.2300000001</v>
      </c>
      <c r="DC79" s="105">
        <v>783503.76000000047</v>
      </c>
      <c r="DD79" s="105">
        <v>435800.35000000003</v>
      </c>
      <c r="DE79" s="105">
        <v>581410.33999999973</v>
      </c>
      <c r="DF79" s="105">
        <v>361900.25999999983</v>
      </c>
      <c r="DG79" s="105">
        <v>294486.82</v>
      </c>
      <c r="DH79" s="105">
        <v>701248.41</v>
      </c>
      <c r="DI79" s="106">
        <v>2160316.1400000011</v>
      </c>
      <c r="DJ79" s="104">
        <v>279982.03000000003</v>
      </c>
      <c r="DK79" s="105">
        <v>896792.38999999966</v>
      </c>
      <c r="DL79" s="105">
        <v>538842.70999999985</v>
      </c>
      <c r="DM79" s="105">
        <v>562051.24999999988</v>
      </c>
      <c r="DN79" s="105">
        <v>572952.08999999985</v>
      </c>
      <c r="DO79" s="105">
        <v>379440.70000000024</v>
      </c>
      <c r="DP79" s="105">
        <v>311280.58999999997</v>
      </c>
      <c r="DQ79" s="105">
        <v>587547.57000000007</v>
      </c>
      <c r="DR79" s="105">
        <v>780215.44999999937</v>
      </c>
      <c r="DS79" s="105">
        <v>259446.22999999998</v>
      </c>
      <c r="DT79" s="105">
        <v>571478.31000000006</v>
      </c>
      <c r="DU79" s="106">
        <v>703124.85999999964</v>
      </c>
      <c r="DV79" s="341">
        <v>279517.90999999997</v>
      </c>
      <c r="DW79" s="341">
        <v>491959.97999999975</v>
      </c>
      <c r="DX79" s="341">
        <v>856115.7200000002</v>
      </c>
      <c r="DY79" s="341">
        <v>840615.65999999968</v>
      </c>
      <c r="DZ79" s="395">
        <v>763808.8</v>
      </c>
    </row>
    <row r="80" spans="3:132">
      <c r="D80" s="74">
        <v>4135</v>
      </c>
      <c r="E80" s="78" t="s">
        <v>162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1163543.3099999998</v>
      </c>
      <c r="CM80" s="105">
        <v>865689.28000000026</v>
      </c>
      <c r="CN80" s="105">
        <v>895799.42999999993</v>
      </c>
      <c r="CO80" s="105">
        <v>804381.19999999972</v>
      </c>
      <c r="CP80" s="105">
        <v>203947.03999999998</v>
      </c>
      <c r="CQ80" s="105">
        <v>328653.30000000016</v>
      </c>
      <c r="CR80" s="105">
        <v>199470.56000000006</v>
      </c>
      <c r="CS80" s="105">
        <v>1164473.2100000002</v>
      </c>
      <c r="CT80" s="105">
        <v>348914.34999999986</v>
      </c>
      <c r="CU80" s="105">
        <v>1081890.6200000001</v>
      </c>
      <c r="CV80" s="105">
        <v>522237.20000000036</v>
      </c>
      <c r="CW80" s="106">
        <v>2135320.3400000003</v>
      </c>
      <c r="CX80" s="104">
        <v>955013.0299999998</v>
      </c>
      <c r="CY80" s="105">
        <v>848267.85999999975</v>
      </c>
      <c r="CZ80" s="105">
        <v>707904.35000000009</v>
      </c>
      <c r="DA80" s="105">
        <v>640417.37999999966</v>
      </c>
      <c r="DB80" s="105">
        <v>339156.82000000012</v>
      </c>
      <c r="DC80" s="105">
        <v>1120597.28</v>
      </c>
      <c r="DD80" s="105">
        <v>603460.94000000041</v>
      </c>
      <c r="DE80" s="105">
        <v>530769.71000000008</v>
      </c>
      <c r="DF80" s="105">
        <v>725900.94000000018</v>
      </c>
      <c r="DG80" s="105">
        <v>549665.46999999986</v>
      </c>
      <c r="DH80" s="105">
        <v>1057921.96</v>
      </c>
      <c r="DI80" s="106">
        <v>2635828.9700000002</v>
      </c>
      <c r="DJ80" s="104">
        <v>208944.81000000003</v>
      </c>
      <c r="DK80" s="105">
        <v>1008551.2500000006</v>
      </c>
      <c r="DL80" s="105">
        <v>729391.2899999998</v>
      </c>
      <c r="DM80" s="105">
        <v>556406.52999999991</v>
      </c>
      <c r="DN80" s="105">
        <v>537677.78999999992</v>
      </c>
      <c r="DO80" s="105">
        <v>318778.15000000008</v>
      </c>
      <c r="DP80" s="105">
        <v>672337.30000000028</v>
      </c>
      <c r="DQ80" s="105">
        <v>544542.09000000008</v>
      </c>
      <c r="DR80" s="105">
        <v>356430.15</v>
      </c>
      <c r="DS80" s="105">
        <v>882739.91</v>
      </c>
      <c r="DT80" s="105">
        <v>1305010.7500000002</v>
      </c>
      <c r="DU80" s="106">
        <v>1576386.1600000004</v>
      </c>
      <c r="DV80" s="341">
        <v>241388.48000000013</v>
      </c>
      <c r="DW80" s="341">
        <v>402465.93</v>
      </c>
      <c r="DX80" s="341">
        <v>1105471.7699999996</v>
      </c>
      <c r="DY80" s="341">
        <v>411987.24999999983</v>
      </c>
      <c r="DZ80" s="395">
        <v>786378.28</v>
      </c>
    </row>
    <row r="81" spans="3:131">
      <c r="D81" s="74">
        <v>4139</v>
      </c>
      <c r="E81" s="78" t="s">
        <v>164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0</v>
      </c>
      <c r="CM81" s="105">
        <v>0</v>
      </c>
      <c r="CN81" s="105">
        <v>0</v>
      </c>
      <c r="CO81" s="105">
        <v>0</v>
      </c>
      <c r="CP81" s="105">
        <v>0</v>
      </c>
      <c r="CQ81" s="105">
        <v>0</v>
      </c>
      <c r="CR81" s="105">
        <v>0</v>
      </c>
      <c r="CS81" s="105">
        <v>0</v>
      </c>
      <c r="CT81" s="105">
        <v>0</v>
      </c>
      <c r="CU81" s="105">
        <v>0</v>
      </c>
      <c r="CV81" s="105">
        <v>0</v>
      </c>
      <c r="CW81" s="106">
        <v>0</v>
      </c>
      <c r="CX81" s="104">
        <v>0</v>
      </c>
      <c r="CY81" s="105">
        <v>14427.53</v>
      </c>
      <c r="CZ81" s="105">
        <v>7766.49</v>
      </c>
      <c r="DA81" s="105">
        <v>2356.35</v>
      </c>
      <c r="DB81" s="105">
        <v>0</v>
      </c>
      <c r="DC81" s="105">
        <v>2567.5899999999997</v>
      </c>
      <c r="DD81" s="105">
        <v>1379.9800000000002</v>
      </c>
      <c r="DE81" s="105">
        <v>2740.32</v>
      </c>
      <c r="DF81" s="105">
        <v>1753.06</v>
      </c>
      <c r="DG81" s="105">
        <v>1484.6</v>
      </c>
      <c r="DH81" s="105">
        <v>13938.590000000002</v>
      </c>
      <c r="DI81" s="106">
        <v>33954.239999999998</v>
      </c>
      <c r="DJ81" s="104">
        <v>166.67</v>
      </c>
      <c r="DK81" s="105">
        <v>2783.1699999999996</v>
      </c>
      <c r="DL81" s="105">
        <v>6747.2</v>
      </c>
      <c r="DM81" s="105">
        <v>2567.69</v>
      </c>
      <c r="DN81" s="105">
        <v>1692.5600000000002</v>
      </c>
      <c r="DO81" s="105">
        <v>29644.080000000005</v>
      </c>
      <c r="DP81" s="105">
        <v>858.80000000000007</v>
      </c>
      <c r="DQ81" s="105">
        <v>1008.1</v>
      </c>
      <c r="DR81" s="105">
        <v>818.62</v>
      </c>
      <c r="DS81" s="105">
        <v>8427.0700000000015</v>
      </c>
      <c r="DT81" s="105">
        <v>2842.16</v>
      </c>
      <c r="DU81" s="106">
        <v>208006.07999999996</v>
      </c>
      <c r="DV81" s="341">
        <v>3666.6800000000003</v>
      </c>
      <c r="DW81" s="341">
        <v>7841.1400000000012</v>
      </c>
      <c r="DX81" s="341">
        <v>37370.789999999994</v>
      </c>
      <c r="DY81" s="341">
        <v>8458.82</v>
      </c>
      <c r="DZ81" s="395">
        <v>9340.6</v>
      </c>
    </row>
    <row r="82" spans="3:131">
      <c r="C82" s="74">
        <v>414</v>
      </c>
      <c r="D82" s="74">
        <v>414</v>
      </c>
      <c r="E82" s="78" t="s">
        <v>166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1344848.0100000005</v>
      </c>
      <c r="CM82" s="105">
        <v>3095515.3200000022</v>
      </c>
      <c r="CN82" s="105">
        <v>2997100.3900000025</v>
      </c>
      <c r="CO82" s="105">
        <v>4519384.7399999993</v>
      </c>
      <c r="CP82" s="105">
        <v>2812296.3000000012</v>
      </c>
      <c r="CQ82" s="105">
        <v>3053712.3000000021</v>
      </c>
      <c r="CR82" s="105">
        <v>4454753.2700000042</v>
      </c>
      <c r="CS82" s="105">
        <v>3481453.1100000064</v>
      </c>
      <c r="CT82" s="105">
        <v>4104785.9800000018</v>
      </c>
      <c r="CU82" s="105">
        <v>5063438.4500000039</v>
      </c>
      <c r="CV82" s="105">
        <v>2900734.9700000016</v>
      </c>
      <c r="CW82" s="106">
        <v>9675540.9999999739</v>
      </c>
      <c r="CX82" s="104">
        <v>2250013.13</v>
      </c>
      <c r="CY82" s="105">
        <v>3123384.73</v>
      </c>
      <c r="CZ82" s="105">
        <v>3912271.59</v>
      </c>
      <c r="DA82" s="105">
        <v>3989206.14</v>
      </c>
      <c r="DB82" s="105">
        <v>4235445.9800000004</v>
      </c>
      <c r="DC82" s="105">
        <v>4498956.45</v>
      </c>
      <c r="DD82" s="105">
        <v>5893354.8200000003</v>
      </c>
      <c r="DE82" s="105">
        <v>2737988.13</v>
      </c>
      <c r="DF82" s="105">
        <v>4470617.3600000003</v>
      </c>
      <c r="DG82" s="105">
        <v>5632175.46</v>
      </c>
      <c r="DH82" s="105">
        <v>3946928.69</v>
      </c>
      <c r="DI82" s="106">
        <v>9414831.4299999997</v>
      </c>
      <c r="DJ82" s="104">
        <v>1660331.3599999999</v>
      </c>
      <c r="DK82" s="105">
        <v>2866701.9000000027</v>
      </c>
      <c r="DL82" s="105">
        <v>3754145.9600000111</v>
      </c>
      <c r="DM82" s="105">
        <v>4647271.5800000047</v>
      </c>
      <c r="DN82" s="105">
        <v>3741705.6700000064</v>
      </c>
      <c r="DO82" s="105">
        <v>3233936.6200000029</v>
      </c>
      <c r="DP82" s="105">
        <v>5125241.7900000028</v>
      </c>
      <c r="DQ82" s="105">
        <v>3267618.9799999995</v>
      </c>
      <c r="DR82" s="105">
        <v>4130436.8099999991</v>
      </c>
      <c r="DS82" s="105">
        <v>3928940.0300000031</v>
      </c>
      <c r="DT82" s="105">
        <v>3626315.6600000076</v>
      </c>
      <c r="DU82" s="106">
        <v>10530005.939999977</v>
      </c>
      <c r="DV82" s="343">
        <v>1555097.9</v>
      </c>
      <c r="DW82" s="343">
        <v>3474344.17</v>
      </c>
      <c r="DX82" s="343">
        <v>5795141.0099999998</v>
      </c>
      <c r="DY82" s="341">
        <v>4978058.5999999996</v>
      </c>
      <c r="DZ82" s="395">
        <v>5441590.21</v>
      </c>
      <c r="EA82" s="395"/>
    </row>
    <row r="83" spans="3:131">
      <c r="D83" s="74">
        <v>4141</v>
      </c>
      <c r="E83" s="78" t="s">
        <v>168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226503.46000000005</v>
      </c>
      <c r="CM83" s="105">
        <v>398506.28000000009</v>
      </c>
      <c r="CN83" s="105">
        <v>347888.30000000005</v>
      </c>
      <c r="CO83" s="105">
        <v>482538.72999999992</v>
      </c>
      <c r="CP83" s="105">
        <v>434220.79999999987</v>
      </c>
      <c r="CQ83" s="105">
        <v>577179.18000000028</v>
      </c>
      <c r="CR83" s="105">
        <v>499353.83000000025</v>
      </c>
      <c r="CS83" s="105">
        <v>308512.45000000042</v>
      </c>
      <c r="CT83" s="105">
        <v>546623.92000000016</v>
      </c>
      <c r="CU83" s="105">
        <v>610230.16</v>
      </c>
      <c r="CV83" s="105">
        <v>474745.23000000004</v>
      </c>
      <c r="CW83" s="106">
        <v>725760.34999999986</v>
      </c>
      <c r="CX83" s="104">
        <v>305564.51</v>
      </c>
      <c r="CY83" s="105">
        <v>453617.84</v>
      </c>
      <c r="CZ83" s="105">
        <v>487681.53</v>
      </c>
      <c r="DA83" s="105">
        <v>407043.61</v>
      </c>
      <c r="DB83" s="105">
        <v>476265.81</v>
      </c>
      <c r="DC83" s="105">
        <v>645613.88</v>
      </c>
      <c r="DD83" s="105">
        <v>551091.80000000005</v>
      </c>
      <c r="DE83" s="105">
        <v>326873.34999999998</v>
      </c>
      <c r="DF83" s="105">
        <v>580936.76</v>
      </c>
      <c r="DG83" s="105">
        <v>722100.04</v>
      </c>
      <c r="DH83" s="105">
        <v>564072.31000000006</v>
      </c>
      <c r="DI83" s="106">
        <v>658670.13</v>
      </c>
      <c r="DJ83" s="104">
        <v>271826.22999999992</v>
      </c>
      <c r="DK83" s="105">
        <v>365187.02999999997</v>
      </c>
      <c r="DL83" s="105">
        <v>428637.60000000021</v>
      </c>
      <c r="DM83" s="105">
        <v>466304.72999999981</v>
      </c>
      <c r="DN83" s="105">
        <v>549922.50999999989</v>
      </c>
      <c r="DO83" s="105">
        <v>519697.60000000009</v>
      </c>
      <c r="DP83" s="105">
        <v>502101.75000000029</v>
      </c>
      <c r="DQ83" s="105">
        <v>320657.53000000003</v>
      </c>
      <c r="DR83" s="105">
        <v>624121.05999999947</v>
      </c>
      <c r="DS83" s="105">
        <v>638375.55999999982</v>
      </c>
      <c r="DT83" s="105">
        <v>481548.05999999988</v>
      </c>
      <c r="DU83" s="106">
        <v>584304.0900000002</v>
      </c>
      <c r="DV83" s="341">
        <v>323304.89</v>
      </c>
      <c r="DW83" s="341">
        <v>405353.6</v>
      </c>
      <c r="DX83" s="341">
        <v>513759.42</v>
      </c>
      <c r="DY83" s="341">
        <v>458331.5</v>
      </c>
      <c r="DZ83" s="395">
        <v>522229.81</v>
      </c>
    </row>
    <row r="84" spans="3:131">
      <c r="D84" s="74">
        <v>4142</v>
      </c>
      <c r="E84" s="78" t="s">
        <v>170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46247.10000000002</v>
      </c>
      <c r="CM84" s="105">
        <v>33679.420000000013</v>
      </c>
      <c r="CN84" s="105">
        <v>44630.640000000021</v>
      </c>
      <c r="CO84" s="105">
        <v>45134.449999999975</v>
      </c>
      <c r="CP84" s="105">
        <v>37348.049999999996</v>
      </c>
      <c r="CQ84" s="105">
        <v>31825.48000000001</v>
      </c>
      <c r="CR84" s="105">
        <v>76407.780000000042</v>
      </c>
      <c r="CS84" s="105">
        <v>45816.000000000007</v>
      </c>
      <c r="CT84" s="105">
        <v>52300.480000000003</v>
      </c>
      <c r="CU84" s="105">
        <v>49950.549999999996</v>
      </c>
      <c r="CV84" s="105">
        <v>67377.350000000006</v>
      </c>
      <c r="CW84" s="106">
        <v>186052.19000000003</v>
      </c>
      <c r="CX84" s="104">
        <v>28828.71</v>
      </c>
      <c r="CY84" s="105">
        <v>46794.83</v>
      </c>
      <c r="CZ84" s="105">
        <v>47438.27</v>
      </c>
      <c r="DA84" s="105">
        <v>25823.61</v>
      </c>
      <c r="DB84" s="105">
        <v>30414.5</v>
      </c>
      <c r="DC84" s="105">
        <v>66186.39</v>
      </c>
      <c r="DD84" s="105">
        <v>42582.79</v>
      </c>
      <c r="DE84" s="105">
        <v>24394.73</v>
      </c>
      <c r="DF84" s="105">
        <v>55526.85</v>
      </c>
      <c r="DG84" s="105">
        <v>53686.97</v>
      </c>
      <c r="DH84" s="105">
        <v>38317.660000000003</v>
      </c>
      <c r="DI84" s="106">
        <v>218530.88</v>
      </c>
      <c r="DJ84" s="104">
        <v>13459.249999999996</v>
      </c>
      <c r="DK84" s="105">
        <v>39635.539999999994</v>
      </c>
      <c r="DL84" s="105">
        <v>41603.709999999992</v>
      </c>
      <c r="DM84" s="105">
        <v>32204.420000000006</v>
      </c>
      <c r="DN84" s="105">
        <v>64523.040000000001</v>
      </c>
      <c r="DO84" s="105">
        <v>52972.710000000028</v>
      </c>
      <c r="DP84" s="105">
        <v>33111.30000000001</v>
      </c>
      <c r="DQ84" s="105">
        <v>21940.289999999997</v>
      </c>
      <c r="DR84" s="105">
        <v>44757.55999999999</v>
      </c>
      <c r="DS84" s="105">
        <v>52314.790000000052</v>
      </c>
      <c r="DT84" s="105">
        <v>43401.27</v>
      </c>
      <c r="DU84" s="106">
        <v>171521.43000000005</v>
      </c>
      <c r="DV84" s="341">
        <v>11808.25</v>
      </c>
      <c r="DW84" s="341">
        <v>44941.62</v>
      </c>
      <c r="DX84" s="341">
        <v>62507.18</v>
      </c>
      <c r="DY84" s="341">
        <v>49515.41</v>
      </c>
      <c r="DZ84" s="395">
        <v>133087.62</v>
      </c>
    </row>
    <row r="85" spans="3:131">
      <c r="D85" s="74">
        <v>4143</v>
      </c>
      <c r="E85" s="78" t="s">
        <v>172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108423.51999999996</v>
      </c>
      <c r="CM85" s="105">
        <v>434351.04999999987</v>
      </c>
      <c r="CN85" s="105">
        <v>511934.51000000077</v>
      </c>
      <c r="CO85" s="105">
        <v>488510.20000000013</v>
      </c>
      <c r="CP85" s="105">
        <v>440174.75999999972</v>
      </c>
      <c r="CQ85" s="105">
        <v>399462.03999999992</v>
      </c>
      <c r="CR85" s="105">
        <v>628497.15999999945</v>
      </c>
      <c r="CS85" s="105">
        <v>400543.24999999983</v>
      </c>
      <c r="CT85" s="105">
        <v>417515.24000000028</v>
      </c>
      <c r="CU85" s="105">
        <v>788512.48000000045</v>
      </c>
      <c r="CV85" s="105">
        <v>454890.08000000066</v>
      </c>
      <c r="CW85" s="106">
        <v>1203017.2800000003</v>
      </c>
      <c r="CX85" s="104">
        <v>284498.68</v>
      </c>
      <c r="CY85" s="105">
        <v>500092.43</v>
      </c>
      <c r="CZ85" s="105">
        <v>477288.79</v>
      </c>
      <c r="DA85" s="105">
        <v>548531.02</v>
      </c>
      <c r="DB85" s="105">
        <v>422694.1</v>
      </c>
      <c r="DC85" s="105">
        <v>376572.86</v>
      </c>
      <c r="DD85" s="105">
        <v>337804.06</v>
      </c>
      <c r="DE85" s="105">
        <v>650496.94999999995</v>
      </c>
      <c r="DF85" s="105">
        <v>548233.28</v>
      </c>
      <c r="DG85" s="105">
        <v>678938.95</v>
      </c>
      <c r="DH85" s="105">
        <v>475745</v>
      </c>
      <c r="DI85" s="106">
        <v>814395.24</v>
      </c>
      <c r="DJ85" s="104">
        <v>187995.87999999977</v>
      </c>
      <c r="DK85" s="105">
        <v>665140.56999999995</v>
      </c>
      <c r="DL85" s="105">
        <v>424891.39000000025</v>
      </c>
      <c r="DM85" s="105">
        <v>285499.40000000014</v>
      </c>
      <c r="DN85" s="105">
        <v>428513.21000000049</v>
      </c>
      <c r="DO85" s="105">
        <v>347830.65999999992</v>
      </c>
      <c r="DP85" s="105">
        <v>769400.97999999975</v>
      </c>
      <c r="DQ85" s="105">
        <v>464877.89000000054</v>
      </c>
      <c r="DR85" s="105">
        <v>424296.41000000044</v>
      </c>
      <c r="DS85" s="105">
        <v>384158.81000000011</v>
      </c>
      <c r="DT85" s="105">
        <v>360920.81000000058</v>
      </c>
      <c r="DU85" s="106">
        <v>1218954.8299999996</v>
      </c>
      <c r="DV85" s="341">
        <v>165148.45000000001</v>
      </c>
      <c r="DW85" s="341">
        <v>373237.52</v>
      </c>
      <c r="DX85" s="341">
        <v>417987.53</v>
      </c>
      <c r="DY85" s="341">
        <v>344465.27</v>
      </c>
      <c r="DZ85" s="395">
        <v>517293.55</v>
      </c>
    </row>
    <row r="86" spans="3:131" ht="30">
      <c r="D86" s="74">
        <v>4144</v>
      </c>
      <c r="E86" s="78" t="s">
        <v>174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211397.70000000013</v>
      </c>
      <c r="CM86" s="105">
        <v>139735.81000000006</v>
      </c>
      <c r="CN86" s="105">
        <v>258231.0100000001</v>
      </c>
      <c r="CO86" s="105">
        <v>803722.28</v>
      </c>
      <c r="CP86" s="105">
        <v>180118.94000000006</v>
      </c>
      <c r="CQ86" s="105">
        <v>168900.85</v>
      </c>
      <c r="CR86" s="105">
        <v>412448.97000000003</v>
      </c>
      <c r="CS86" s="105">
        <v>432834.22999999975</v>
      </c>
      <c r="CT86" s="105">
        <v>387566.27000000008</v>
      </c>
      <c r="CU86" s="105">
        <v>223074.4200000001</v>
      </c>
      <c r="CV86" s="105">
        <v>141807.76999999999</v>
      </c>
      <c r="CW86" s="106">
        <v>464433.3600000001</v>
      </c>
      <c r="CX86" s="104">
        <v>209641.58</v>
      </c>
      <c r="CY86" s="105">
        <v>120838.94</v>
      </c>
      <c r="CZ86" s="105">
        <v>293357.86</v>
      </c>
      <c r="DA86" s="105">
        <v>411489.74</v>
      </c>
      <c r="DB86" s="105">
        <v>1498201.85</v>
      </c>
      <c r="DC86" s="105">
        <v>580096.97</v>
      </c>
      <c r="DD86" s="105">
        <v>321420.59999999998</v>
      </c>
      <c r="DE86" s="105">
        <v>156064.07999999999</v>
      </c>
      <c r="DF86" s="105">
        <v>290958.78999999998</v>
      </c>
      <c r="DG86" s="105">
        <v>212310.53</v>
      </c>
      <c r="DH86" s="105">
        <v>210630.46</v>
      </c>
      <c r="DI86" s="106">
        <v>323504.56</v>
      </c>
      <c r="DJ86" s="104">
        <v>575576.33000000007</v>
      </c>
      <c r="DK86" s="105">
        <v>154031.75999999995</v>
      </c>
      <c r="DL86" s="105">
        <v>334947.97000000003</v>
      </c>
      <c r="DM86" s="105">
        <v>591578.27999999991</v>
      </c>
      <c r="DN86" s="105">
        <v>185371.44999999995</v>
      </c>
      <c r="DO86" s="105">
        <v>249294.97</v>
      </c>
      <c r="DP86" s="105">
        <v>293141.99999999988</v>
      </c>
      <c r="DQ86" s="105">
        <v>131022.75000000004</v>
      </c>
      <c r="DR86" s="105">
        <v>624562.93999999994</v>
      </c>
      <c r="DS86" s="105">
        <v>158004.75999999995</v>
      </c>
      <c r="DT86" s="105">
        <v>162407.6700000001</v>
      </c>
      <c r="DU86" s="106">
        <v>920921.320000001</v>
      </c>
      <c r="DV86" s="341">
        <v>230455.17</v>
      </c>
      <c r="DW86" s="341">
        <v>156187.92000000001</v>
      </c>
      <c r="DX86" s="341">
        <v>318883.87</v>
      </c>
      <c r="DY86" s="341">
        <v>1161990.45</v>
      </c>
      <c r="DZ86" s="395">
        <v>223316.53</v>
      </c>
    </row>
    <row r="87" spans="3:131">
      <c r="D87" s="74">
        <v>4145</v>
      </c>
      <c r="E87" s="78" t="s">
        <v>176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4112.79</v>
      </c>
      <c r="CM87" s="105">
        <v>33289.14</v>
      </c>
      <c r="CN87" s="105">
        <v>58328.62</v>
      </c>
      <c r="CO87" s="105">
        <v>88032.74000000002</v>
      </c>
      <c r="CP87" s="105">
        <v>88161.300000000017</v>
      </c>
      <c r="CQ87" s="105">
        <v>84099.11</v>
      </c>
      <c r="CR87" s="105">
        <v>66646.719999999987</v>
      </c>
      <c r="CS87" s="105">
        <v>30573.73</v>
      </c>
      <c r="CT87" s="105">
        <v>163148.0799999999</v>
      </c>
      <c r="CU87" s="105">
        <v>103825.34000000001</v>
      </c>
      <c r="CV87" s="105">
        <v>89477.15</v>
      </c>
      <c r="CW87" s="106">
        <v>256196.28999999998</v>
      </c>
      <c r="CX87" s="104">
        <v>4423.3999999999996</v>
      </c>
      <c r="CY87" s="105">
        <v>79080.740000000005</v>
      </c>
      <c r="CZ87" s="105">
        <v>75331.81</v>
      </c>
      <c r="DA87" s="105">
        <v>60242.91</v>
      </c>
      <c r="DB87" s="105">
        <v>89938.06</v>
      </c>
      <c r="DC87" s="105">
        <v>63346.15</v>
      </c>
      <c r="DD87" s="105">
        <v>70752.5</v>
      </c>
      <c r="DE87" s="105">
        <v>62237.52</v>
      </c>
      <c r="DF87" s="105">
        <v>68252.14</v>
      </c>
      <c r="DG87" s="105">
        <v>123670.39999999999</v>
      </c>
      <c r="DH87" s="105">
        <v>87898.36</v>
      </c>
      <c r="DI87" s="106">
        <v>163929.72</v>
      </c>
      <c r="DJ87" s="104">
        <v>2327.3399999999997</v>
      </c>
      <c r="DK87" s="105">
        <v>18059.009999999998</v>
      </c>
      <c r="DL87" s="105">
        <v>105509.05</v>
      </c>
      <c r="DM87" s="105">
        <v>88140.11</v>
      </c>
      <c r="DN87" s="105">
        <v>22003.85</v>
      </c>
      <c r="DO87" s="105">
        <v>71635.95</v>
      </c>
      <c r="DP87" s="105">
        <v>131594.75</v>
      </c>
      <c r="DQ87" s="105">
        <v>70128.929999999993</v>
      </c>
      <c r="DR87" s="105">
        <v>81326.840000000011</v>
      </c>
      <c r="DS87" s="105">
        <v>101200.34999999999</v>
      </c>
      <c r="DT87" s="105">
        <v>72027.41</v>
      </c>
      <c r="DU87" s="106">
        <v>158120.49000000002</v>
      </c>
      <c r="DV87" s="341">
        <v>9195.36</v>
      </c>
      <c r="DW87" s="341">
        <v>16224.6</v>
      </c>
      <c r="DX87" s="341">
        <v>138622.34</v>
      </c>
      <c r="DY87" s="341">
        <v>25604.99</v>
      </c>
      <c r="DZ87" s="395">
        <v>76279.149999999994</v>
      </c>
    </row>
    <row r="88" spans="3:131" ht="30">
      <c r="D88" s="74">
        <v>4146</v>
      </c>
      <c r="E88" s="78" t="s">
        <v>178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19164.340000000011</v>
      </c>
      <c r="CM88" s="105">
        <v>76479.920000000042</v>
      </c>
      <c r="CN88" s="105">
        <v>174865.26000000056</v>
      </c>
      <c r="CO88" s="105">
        <v>86185.309999999808</v>
      </c>
      <c r="CP88" s="105">
        <v>70042.270000000062</v>
      </c>
      <c r="CQ88" s="105">
        <v>62793.540000000299</v>
      </c>
      <c r="CR88" s="105">
        <v>85215.149999999732</v>
      </c>
      <c r="CS88" s="105">
        <v>29267.81</v>
      </c>
      <c r="CT88" s="105">
        <v>163460.76000000027</v>
      </c>
      <c r="CU88" s="105">
        <v>81544.769999999917</v>
      </c>
      <c r="CV88" s="105">
        <v>165439.28999999989</v>
      </c>
      <c r="CW88" s="106">
        <v>185721.0700000003</v>
      </c>
      <c r="CX88" s="104">
        <v>27929.279999999999</v>
      </c>
      <c r="CY88" s="105">
        <v>51253.05</v>
      </c>
      <c r="CZ88" s="105">
        <v>206416.62</v>
      </c>
      <c r="DA88" s="105">
        <v>103292.76</v>
      </c>
      <c r="DB88" s="105">
        <v>142691.85</v>
      </c>
      <c r="DC88" s="105">
        <v>62644.86</v>
      </c>
      <c r="DD88" s="105">
        <v>210170.74</v>
      </c>
      <c r="DE88" s="105">
        <v>41634.53</v>
      </c>
      <c r="DF88" s="105">
        <v>126349.77</v>
      </c>
      <c r="DG88" s="105">
        <v>375873.86</v>
      </c>
      <c r="DH88" s="105">
        <v>86475.75</v>
      </c>
      <c r="DI88" s="106">
        <v>226735.32</v>
      </c>
      <c r="DJ88" s="104">
        <v>26550.260000000002</v>
      </c>
      <c r="DK88" s="105">
        <v>113905.23</v>
      </c>
      <c r="DL88" s="105">
        <v>88963.790000000008</v>
      </c>
      <c r="DM88" s="105">
        <v>609011.47</v>
      </c>
      <c r="DN88" s="105">
        <v>89091.720000000045</v>
      </c>
      <c r="DO88" s="105">
        <v>109250.87000000004</v>
      </c>
      <c r="DP88" s="105">
        <v>83487.58</v>
      </c>
      <c r="DQ88" s="105">
        <v>38868.05999999999</v>
      </c>
      <c r="DR88" s="105">
        <v>52794.389999999985</v>
      </c>
      <c r="DS88" s="105">
        <v>91109.239999999991</v>
      </c>
      <c r="DT88" s="105">
        <v>269060.28000000038</v>
      </c>
      <c r="DU88" s="106">
        <v>529674.18000000005</v>
      </c>
      <c r="DV88" s="341">
        <v>59821.79</v>
      </c>
      <c r="DW88" s="341">
        <v>88876.09</v>
      </c>
      <c r="DX88" s="341">
        <v>301607.74</v>
      </c>
      <c r="DY88" s="341">
        <v>592025.06000000006</v>
      </c>
      <c r="DZ88" s="395">
        <v>840885.98</v>
      </c>
    </row>
    <row r="89" spans="3:131" ht="30">
      <c r="D89" s="74">
        <v>4147</v>
      </c>
      <c r="E89" s="78" t="s">
        <v>180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575542.00000000035</v>
      </c>
      <c r="CM89" s="105">
        <v>1569357.430000002</v>
      </c>
      <c r="CN89" s="105">
        <v>965269.03000000108</v>
      </c>
      <c r="CO89" s="105">
        <v>1958614.35</v>
      </c>
      <c r="CP89" s="105">
        <v>1144959.3800000013</v>
      </c>
      <c r="CQ89" s="105">
        <v>1217090.4000000015</v>
      </c>
      <c r="CR89" s="105">
        <v>1990417.9600000046</v>
      </c>
      <c r="CS89" s="105">
        <v>1689489.1800000062</v>
      </c>
      <c r="CT89" s="105">
        <v>1488943.2700000009</v>
      </c>
      <c r="CU89" s="105">
        <v>2219343.7900000028</v>
      </c>
      <c r="CV89" s="105">
        <v>1087658.1300000006</v>
      </c>
      <c r="CW89" s="106">
        <v>5123340.8499999736</v>
      </c>
      <c r="CX89" s="104">
        <v>972449.82</v>
      </c>
      <c r="CY89" s="105">
        <v>1449174.69</v>
      </c>
      <c r="CZ89" s="105">
        <v>1486845.05</v>
      </c>
      <c r="DA89" s="105">
        <v>2139753.61</v>
      </c>
      <c r="DB89" s="105">
        <v>1210738.6299999999</v>
      </c>
      <c r="DC89" s="105">
        <v>2076644.58</v>
      </c>
      <c r="DD89" s="105">
        <v>3354826.67</v>
      </c>
      <c r="DE89" s="105">
        <v>981856.09</v>
      </c>
      <c r="DF89" s="105">
        <v>2005780.81</v>
      </c>
      <c r="DG89" s="105">
        <v>2325179.6</v>
      </c>
      <c r="DH89" s="105">
        <v>1862186.98</v>
      </c>
      <c r="DI89" s="106">
        <v>5403171.1699999999</v>
      </c>
      <c r="DJ89" s="104">
        <v>283026.37</v>
      </c>
      <c r="DK89" s="105">
        <v>962237.29000000271</v>
      </c>
      <c r="DL89" s="105">
        <v>1377097.6700000104</v>
      </c>
      <c r="DM89" s="105">
        <v>1819303.7400000053</v>
      </c>
      <c r="DN89" s="105">
        <v>1684410.9400000055</v>
      </c>
      <c r="DO89" s="105">
        <v>1405786.7900000028</v>
      </c>
      <c r="DP89" s="105">
        <v>2292498.2300000028</v>
      </c>
      <c r="DQ89" s="105">
        <v>1695589.3399999992</v>
      </c>
      <c r="DR89" s="105">
        <v>1697585.68</v>
      </c>
      <c r="DS89" s="105">
        <v>1499015.1500000036</v>
      </c>
      <c r="DT89" s="105">
        <v>1609147.650000006</v>
      </c>
      <c r="DU89" s="106">
        <v>5291533.2799999779</v>
      </c>
      <c r="DV89" s="341">
        <v>548200.11</v>
      </c>
      <c r="DW89" s="341">
        <v>1967485.83</v>
      </c>
      <c r="DX89" s="341">
        <v>3318542.87</v>
      </c>
      <c r="DY89" s="341">
        <v>1713319.06</v>
      </c>
      <c r="DZ89" s="395">
        <v>2417706.4500000002</v>
      </c>
    </row>
    <row r="90" spans="3:131">
      <c r="D90" s="74">
        <v>4148</v>
      </c>
      <c r="E90" s="78" t="s">
        <v>182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23608.660000000003</v>
      </c>
      <c r="CM90" s="105">
        <v>68994.710000000006</v>
      </c>
      <c r="CN90" s="105">
        <v>56507.05</v>
      </c>
      <c r="CO90" s="105">
        <v>118610.68999999999</v>
      </c>
      <c r="CP90" s="105">
        <v>64395.270000000004</v>
      </c>
      <c r="CQ90" s="105">
        <v>38849.080000000009</v>
      </c>
      <c r="CR90" s="105">
        <v>65830.870000000068</v>
      </c>
      <c r="CS90" s="105">
        <v>20381.910000000011</v>
      </c>
      <c r="CT90" s="105">
        <v>69137.900000000038</v>
      </c>
      <c r="CU90" s="105">
        <v>61167.240000000049</v>
      </c>
      <c r="CV90" s="105">
        <v>60878.409999999996</v>
      </c>
      <c r="CW90" s="106">
        <v>175526.28999999992</v>
      </c>
      <c r="CX90" s="104">
        <v>36341.519999999997</v>
      </c>
      <c r="CY90" s="105">
        <v>68233.850000000006</v>
      </c>
      <c r="CZ90" s="105">
        <v>90141.34</v>
      </c>
      <c r="DA90" s="105">
        <v>43631.73</v>
      </c>
      <c r="DB90" s="105">
        <v>39077.86</v>
      </c>
      <c r="DC90" s="105">
        <v>113821.44</v>
      </c>
      <c r="DD90" s="105">
        <v>95159.679999999993</v>
      </c>
      <c r="DE90" s="105">
        <v>69759.39</v>
      </c>
      <c r="DF90" s="105">
        <v>76847.64</v>
      </c>
      <c r="DG90" s="105">
        <v>70884.490000000005</v>
      </c>
      <c r="DH90" s="105">
        <v>93167.33</v>
      </c>
      <c r="DI90" s="106">
        <v>190848.63</v>
      </c>
      <c r="DJ90" s="104">
        <v>22800.330000000005</v>
      </c>
      <c r="DK90" s="105">
        <v>86110.799999999988</v>
      </c>
      <c r="DL90" s="105">
        <v>71638.64</v>
      </c>
      <c r="DM90" s="105">
        <v>69449.429999999993</v>
      </c>
      <c r="DN90" s="105">
        <v>134440.69</v>
      </c>
      <c r="DO90" s="105">
        <v>47041.789999999994</v>
      </c>
      <c r="DP90" s="105">
        <v>54689.220000000059</v>
      </c>
      <c r="DQ90" s="105">
        <v>42144.87</v>
      </c>
      <c r="DR90" s="105">
        <v>78205.280000000013</v>
      </c>
      <c r="DS90" s="105">
        <v>45486.609999999979</v>
      </c>
      <c r="DT90" s="105">
        <v>58842.169999999991</v>
      </c>
      <c r="DU90" s="106">
        <v>246364.27000000016</v>
      </c>
      <c r="DV90" s="341">
        <v>24428.85</v>
      </c>
      <c r="DW90" s="341">
        <v>58681.46</v>
      </c>
      <c r="DX90" s="341">
        <v>62085.77</v>
      </c>
      <c r="DY90" s="341">
        <v>76560.350000000006</v>
      </c>
      <c r="DZ90" s="395">
        <v>65790.87</v>
      </c>
    </row>
    <row r="91" spans="3:131">
      <c r="D91" s="74">
        <v>4149</v>
      </c>
      <c r="E91" s="78" t="s">
        <v>184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129848.44</v>
      </c>
      <c r="CM91" s="105">
        <v>341121.55999999994</v>
      </c>
      <c r="CN91" s="105">
        <v>579445.97</v>
      </c>
      <c r="CO91" s="105">
        <v>448035.98999999947</v>
      </c>
      <c r="CP91" s="105">
        <v>352875.53000000009</v>
      </c>
      <c r="CQ91" s="105">
        <v>473512.61999999959</v>
      </c>
      <c r="CR91" s="105">
        <v>629934.83000000031</v>
      </c>
      <c r="CS91" s="105">
        <v>524034.55000000016</v>
      </c>
      <c r="CT91" s="105">
        <v>816090.06000000052</v>
      </c>
      <c r="CU91" s="105">
        <v>925789.70000000019</v>
      </c>
      <c r="CV91" s="105">
        <v>358461.56000000029</v>
      </c>
      <c r="CW91" s="106">
        <v>1355493.3199999989</v>
      </c>
      <c r="CX91" s="104">
        <v>380344.63</v>
      </c>
      <c r="CY91" s="105">
        <v>354298.36</v>
      </c>
      <c r="CZ91" s="105">
        <v>747770.32</v>
      </c>
      <c r="DA91" s="105">
        <v>249397.15</v>
      </c>
      <c r="DB91" s="105">
        <v>325423.32</v>
      </c>
      <c r="DC91" s="105">
        <v>514029.32</v>
      </c>
      <c r="DD91" s="105">
        <v>909545.98</v>
      </c>
      <c r="DE91" s="105">
        <v>424671.49</v>
      </c>
      <c r="DF91" s="105">
        <v>717731.32</v>
      </c>
      <c r="DG91" s="105">
        <v>1069530.6200000001</v>
      </c>
      <c r="DH91" s="105">
        <v>528434.84</v>
      </c>
      <c r="DI91" s="106">
        <v>1415045.78</v>
      </c>
      <c r="DJ91" s="104">
        <v>276769.37</v>
      </c>
      <c r="DK91" s="105">
        <v>462394.67000000027</v>
      </c>
      <c r="DL91" s="105">
        <v>880856.14</v>
      </c>
      <c r="DM91" s="105">
        <v>685779.99999999988</v>
      </c>
      <c r="DN91" s="105">
        <v>583428.26000000036</v>
      </c>
      <c r="DO91" s="105">
        <v>430425.27999999956</v>
      </c>
      <c r="DP91" s="105">
        <v>965215.97999999975</v>
      </c>
      <c r="DQ91" s="105">
        <v>482389.32</v>
      </c>
      <c r="DR91" s="105">
        <v>502786.6499999995</v>
      </c>
      <c r="DS91" s="105">
        <v>959274.75999999943</v>
      </c>
      <c r="DT91" s="105">
        <v>568960.34000000055</v>
      </c>
      <c r="DU91" s="106">
        <v>1408612.0499999996</v>
      </c>
      <c r="DV91" s="341">
        <v>182735.03</v>
      </c>
      <c r="DW91" s="341">
        <v>363355.53</v>
      </c>
      <c r="DX91" s="341">
        <v>661144.29</v>
      </c>
      <c r="DY91" s="341">
        <v>556246.51</v>
      </c>
      <c r="DZ91" s="395">
        <v>645000.25</v>
      </c>
    </row>
    <row r="92" spans="3:131">
      <c r="C92" s="74">
        <v>415</v>
      </c>
      <c r="D92" s="74">
        <v>415</v>
      </c>
      <c r="E92" s="78" t="s">
        <v>186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39625.519999999997</v>
      </c>
      <c r="CM92" s="105">
        <v>746518.12</v>
      </c>
      <c r="CN92" s="105">
        <v>2188111.64</v>
      </c>
      <c r="CO92" s="105">
        <v>860738.31999999983</v>
      </c>
      <c r="CP92" s="105">
        <v>1045961.96</v>
      </c>
      <c r="CQ92" s="105">
        <v>1586588.0699999998</v>
      </c>
      <c r="CR92" s="105">
        <v>1708745.73</v>
      </c>
      <c r="CS92" s="105">
        <v>2046173.92</v>
      </c>
      <c r="CT92" s="105">
        <v>2633936.0099999998</v>
      </c>
      <c r="CU92" s="105">
        <v>1316206.53</v>
      </c>
      <c r="CV92" s="105">
        <v>1381658.69</v>
      </c>
      <c r="CW92" s="106">
        <v>4861519.66</v>
      </c>
      <c r="CX92" s="104">
        <v>639522.21</v>
      </c>
      <c r="CY92" s="105">
        <v>185129.93999999994</v>
      </c>
      <c r="CZ92" s="105">
        <v>1189329.8499999999</v>
      </c>
      <c r="DA92" s="105">
        <v>2186869.6</v>
      </c>
      <c r="DB92" s="105">
        <v>2500201.56</v>
      </c>
      <c r="DC92" s="105">
        <v>1421763.2600000002</v>
      </c>
      <c r="DD92" s="105">
        <v>1944244.05</v>
      </c>
      <c r="DE92" s="105">
        <v>1888022.9799999997</v>
      </c>
      <c r="DF92" s="105">
        <v>2165109.09</v>
      </c>
      <c r="DG92" s="105">
        <v>2645946.2399999998</v>
      </c>
      <c r="DH92" s="105">
        <v>1134749.9900000002</v>
      </c>
      <c r="DI92" s="106">
        <v>3374454.9999999991</v>
      </c>
      <c r="DJ92" s="104">
        <v>605572.42000000004</v>
      </c>
      <c r="DK92" s="105">
        <v>1430948.2699999996</v>
      </c>
      <c r="DL92" s="105">
        <v>1541159.98</v>
      </c>
      <c r="DM92" s="105">
        <v>1495923.86</v>
      </c>
      <c r="DN92" s="105">
        <v>1537431.38</v>
      </c>
      <c r="DO92" s="105">
        <v>1471949.0899999999</v>
      </c>
      <c r="DP92" s="105">
        <v>787283.64</v>
      </c>
      <c r="DQ92" s="105">
        <v>1786413.21</v>
      </c>
      <c r="DR92" s="105">
        <v>3880961.3100000005</v>
      </c>
      <c r="DS92" s="105">
        <v>962169.45</v>
      </c>
      <c r="DT92" s="105">
        <v>1789182.7099999997</v>
      </c>
      <c r="DU92" s="106">
        <v>2826847.3199999994</v>
      </c>
      <c r="DV92" s="341">
        <v>94021.83</v>
      </c>
      <c r="DW92" s="341">
        <v>726586.2</v>
      </c>
      <c r="DX92" s="341">
        <v>1501833.8</v>
      </c>
      <c r="DY92" s="341">
        <v>817791.18</v>
      </c>
      <c r="DZ92" s="395">
        <v>1646121.33</v>
      </c>
      <c r="EA92" s="395"/>
    </row>
    <row r="93" spans="3:131" ht="30">
      <c r="D93" s="74">
        <v>4151</v>
      </c>
      <c r="E93" s="78" t="s">
        <v>188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0</v>
      </c>
      <c r="CM93" s="105">
        <v>567333.32999999996</v>
      </c>
      <c r="CN93" s="105">
        <v>1961942.4200000002</v>
      </c>
      <c r="CO93" s="105">
        <v>567000</v>
      </c>
      <c r="CP93" s="105">
        <v>831109.08</v>
      </c>
      <c r="CQ93" s="105">
        <v>1395275.75</v>
      </c>
      <c r="CR93" s="105">
        <v>1439952.94</v>
      </c>
      <c r="CS93" s="105">
        <v>1795442.42</v>
      </c>
      <c r="CT93" s="105">
        <v>2362275.7399999998</v>
      </c>
      <c r="CU93" s="105">
        <v>996275.75</v>
      </c>
      <c r="CV93" s="105">
        <v>1058825.47</v>
      </c>
      <c r="CW93" s="106">
        <v>3869101.56</v>
      </c>
      <c r="CX93" s="104">
        <v>558500</v>
      </c>
      <c r="CY93" s="105">
        <v>166.67</v>
      </c>
      <c r="CZ93" s="105">
        <v>558500</v>
      </c>
      <c r="DA93" s="105">
        <v>1886084.75</v>
      </c>
      <c r="DB93" s="105">
        <v>2215051.5</v>
      </c>
      <c r="DC93" s="105">
        <v>1118456.52</v>
      </c>
      <c r="DD93" s="105">
        <v>1686775.75</v>
      </c>
      <c r="DE93" s="105">
        <v>1436775.75</v>
      </c>
      <c r="DF93" s="105">
        <v>1752310.79</v>
      </c>
      <c r="DG93" s="105">
        <v>2272390.75</v>
      </c>
      <c r="DH93" s="105">
        <v>783152.4</v>
      </c>
      <c r="DI93" s="106">
        <v>2402498.1499999994</v>
      </c>
      <c r="DJ93" s="104">
        <v>537642.97000000009</v>
      </c>
      <c r="DK93" s="105">
        <v>1116833.3299999998</v>
      </c>
      <c r="DL93" s="105">
        <v>1305784.18</v>
      </c>
      <c r="DM93" s="105">
        <v>1242197.1600000001</v>
      </c>
      <c r="DN93" s="105">
        <v>1298294.9999999998</v>
      </c>
      <c r="DO93" s="105">
        <v>1191028.7599999998</v>
      </c>
      <c r="DP93" s="105">
        <v>601357.14</v>
      </c>
      <c r="DQ93" s="105">
        <v>1490817.88</v>
      </c>
      <c r="DR93" s="105">
        <v>3578133.5800000005</v>
      </c>
      <c r="DS93" s="105">
        <v>601357.14</v>
      </c>
      <c r="DT93" s="105">
        <v>1429629.89</v>
      </c>
      <c r="DU93" s="106">
        <v>1629283.42</v>
      </c>
      <c r="DV93" s="341">
        <v>166</v>
      </c>
      <c r="DW93" s="341">
        <v>566834.01</v>
      </c>
      <c r="DX93" s="341">
        <v>1094105.28</v>
      </c>
      <c r="DY93" s="341">
        <v>567011.84000000008</v>
      </c>
      <c r="DZ93" s="395">
        <v>1441605.28</v>
      </c>
    </row>
    <row r="94" spans="3:131" ht="30">
      <c r="D94" s="74">
        <v>4152</v>
      </c>
      <c r="E94" s="78" t="s">
        <v>190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9044.9000000000015</v>
      </c>
      <c r="CM94" s="105">
        <v>60860.650000000009</v>
      </c>
      <c r="CN94" s="105">
        <v>79115.170000000013</v>
      </c>
      <c r="CO94" s="105">
        <v>96998.14</v>
      </c>
      <c r="CP94" s="105">
        <v>69695.600000000006</v>
      </c>
      <c r="CQ94" s="105">
        <v>68808.770000000033</v>
      </c>
      <c r="CR94" s="105">
        <v>77664.74000000002</v>
      </c>
      <c r="CS94" s="105">
        <v>85421.62000000001</v>
      </c>
      <c r="CT94" s="105">
        <v>105069.08</v>
      </c>
      <c r="CU94" s="105">
        <v>137215.75000000003</v>
      </c>
      <c r="CV94" s="105">
        <v>148559.49999999994</v>
      </c>
      <c r="CW94" s="106">
        <v>377252.82000000012</v>
      </c>
      <c r="CX94" s="104">
        <v>32206.209999999995</v>
      </c>
      <c r="CY94" s="105">
        <v>57542.049999999996</v>
      </c>
      <c r="CZ94" s="105">
        <v>133172.41999999998</v>
      </c>
      <c r="DA94" s="105">
        <v>48134.829999999994</v>
      </c>
      <c r="DB94" s="105">
        <v>76474.040000000008</v>
      </c>
      <c r="DC94" s="105">
        <v>107768.05000000002</v>
      </c>
      <c r="DD94" s="105">
        <v>145315.33000000002</v>
      </c>
      <c r="DE94" s="105">
        <v>169127.42</v>
      </c>
      <c r="DF94" s="105">
        <v>189337.90999999997</v>
      </c>
      <c r="DG94" s="105">
        <v>105564.60999999999</v>
      </c>
      <c r="DH94" s="105">
        <v>91502.499999999971</v>
      </c>
      <c r="DI94" s="106">
        <v>317366.66999999975</v>
      </c>
      <c r="DJ94" s="104">
        <v>17430.63</v>
      </c>
      <c r="DK94" s="105">
        <v>99175.679999999978</v>
      </c>
      <c r="DL94" s="105">
        <v>86425.000000000015</v>
      </c>
      <c r="DM94" s="105">
        <v>80972.520000000033</v>
      </c>
      <c r="DN94" s="105">
        <v>88960.930000000008</v>
      </c>
      <c r="DO94" s="105">
        <v>99205.060000000056</v>
      </c>
      <c r="DP94" s="105">
        <v>63270.340000000004</v>
      </c>
      <c r="DQ94" s="105">
        <v>139380.09999999998</v>
      </c>
      <c r="DR94" s="105">
        <v>114079.71000000002</v>
      </c>
      <c r="DS94" s="105">
        <v>84032.610000000044</v>
      </c>
      <c r="DT94" s="105">
        <v>189563.59999999998</v>
      </c>
      <c r="DU94" s="106">
        <v>433945.65000000026</v>
      </c>
      <c r="DV94" s="341">
        <v>42547.840000000004</v>
      </c>
      <c r="DW94" s="341">
        <v>44260.23</v>
      </c>
      <c r="DX94" s="341">
        <v>197207.06</v>
      </c>
      <c r="DY94" s="341">
        <v>112167.74999999999</v>
      </c>
      <c r="DZ94" s="395">
        <v>54569.3</v>
      </c>
    </row>
    <row r="95" spans="3:131">
      <c r="D95" s="74">
        <v>4153</v>
      </c>
      <c r="E95" s="78" t="s">
        <v>192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30580.619999999995</v>
      </c>
      <c r="CM95" s="105">
        <v>118324.14000000004</v>
      </c>
      <c r="CN95" s="105">
        <v>147054.04999999993</v>
      </c>
      <c r="CO95" s="105">
        <v>196740.17999999985</v>
      </c>
      <c r="CP95" s="105">
        <v>145157.27999999997</v>
      </c>
      <c r="CQ95" s="105">
        <v>122503.54999999987</v>
      </c>
      <c r="CR95" s="105">
        <v>191128.04999999993</v>
      </c>
      <c r="CS95" s="105">
        <v>165309.87999999992</v>
      </c>
      <c r="CT95" s="105">
        <v>166591.18999999983</v>
      </c>
      <c r="CU95" s="105">
        <v>182715.02999999997</v>
      </c>
      <c r="CV95" s="105">
        <v>174273.72000000003</v>
      </c>
      <c r="CW95" s="106">
        <v>615165.2799999998</v>
      </c>
      <c r="CX95" s="104">
        <v>48815.999999999985</v>
      </c>
      <c r="CY95" s="105">
        <v>127421.21999999996</v>
      </c>
      <c r="CZ95" s="105">
        <v>497657.43</v>
      </c>
      <c r="DA95" s="105">
        <v>252650.02000000005</v>
      </c>
      <c r="DB95" s="105">
        <v>208676.01999999996</v>
      </c>
      <c r="DC95" s="105">
        <v>195538.69000000012</v>
      </c>
      <c r="DD95" s="105">
        <v>112152.97000000004</v>
      </c>
      <c r="DE95" s="105">
        <v>282119.80999999988</v>
      </c>
      <c r="DF95" s="105">
        <v>223460.38999999998</v>
      </c>
      <c r="DG95" s="105">
        <v>267990.87999999977</v>
      </c>
      <c r="DH95" s="105">
        <v>260095.09000000023</v>
      </c>
      <c r="DI95" s="106">
        <v>654590.17999999982</v>
      </c>
      <c r="DJ95" s="104">
        <v>50498.82</v>
      </c>
      <c r="DK95" s="105">
        <v>214939.25999999978</v>
      </c>
      <c r="DL95" s="105">
        <v>148950.80000000008</v>
      </c>
      <c r="DM95" s="105">
        <v>172754.18</v>
      </c>
      <c r="DN95" s="105">
        <v>150175.4500000001</v>
      </c>
      <c r="DO95" s="105">
        <v>181715.27000000014</v>
      </c>
      <c r="DP95" s="105">
        <v>122656.16</v>
      </c>
      <c r="DQ95" s="105">
        <v>156215.23000000007</v>
      </c>
      <c r="DR95" s="105">
        <v>188748.02000000019</v>
      </c>
      <c r="DS95" s="105">
        <v>276779.6999999999</v>
      </c>
      <c r="DT95" s="105">
        <v>169989.22000000003</v>
      </c>
      <c r="DU95" s="106">
        <v>763618.24999999895</v>
      </c>
      <c r="DV95" s="341">
        <v>51307.99</v>
      </c>
      <c r="DW95" s="341">
        <v>115491.95999999995</v>
      </c>
      <c r="DX95" s="341">
        <v>209821.33000000007</v>
      </c>
      <c r="DY95" s="341">
        <v>138611.59</v>
      </c>
      <c r="DZ95" s="395">
        <v>149946.75</v>
      </c>
    </row>
    <row r="96" spans="3:131">
      <c r="C96" s="74">
        <v>416</v>
      </c>
      <c r="D96" s="74">
        <v>416</v>
      </c>
      <c r="E96" s="78" t="s">
        <v>194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553790.51</v>
      </c>
      <c r="CM96" s="105">
        <v>1783760.79</v>
      </c>
      <c r="CN96" s="105">
        <v>2136902.62</v>
      </c>
      <c r="CO96" s="105">
        <v>24827472.129999999</v>
      </c>
      <c r="CP96" s="105">
        <v>1125415.9300000002</v>
      </c>
      <c r="CQ96" s="105">
        <v>3793946.4499999997</v>
      </c>
      <c r="CR96" s="105">
        <v>5739215.1899999995</v>
      </c>
      <c r="CS96" s="105">
        <v>2103580.0900000003</v>
      </c>
      <c r="CT96" s="105">
        <v>18700318.619999997</v>
      </c>
      <c r="CU96" s="105">
        <v>797388.29</v>
      </c>
      <c r="CV96" s="105">
        <v>749118.78</v>
      </c>
      <c r="CW96" s="106">
        <v>5611866.1400000006</v>
      </c>
      <c r="CX96" s="104">
        <v>2500818.23</v>
      </c>
      <c r="CY96" s="105">
        <v>1109975.3799999999</v>
      </c>
      <c r="CZ96" s="105">
        <v>4604120.0999999996</v>
      </c>
      <c r="DA96" s="105">
        <v>24681413.120000001</v>
      </c>
      <c r="DB96" s="105">
        <v>4723228.4400000004</v>
      </c>
      <c r="DC96" s="105">
        <v>5612524.4100000001</v>
      </c>
      <c r="DD96" s="105">
        <v>6811017.4000000004</v>
      </c>
      <c r="DE96" s="105">
        <v>1194574.1499999999</v>
      </c>
      <c r="DF96" s="105">
        <v>17531674.219999999</v>
      </c>
      <c r="DG96" s="105">
        <v>516556.35</v>
      </c>
      <c r="DH96" s="105">
        <v>569278.71</v>
      </c>
      <c r="DI96" s="106">
        <v>5661214.9000000004</v>
      </c>
      <c r="DJ96" s="104">
        <v>2231451.0099999998</v>
      </c>
      <c r="DK96" s="105">
        <v>2890207.88</v>
      </c>
      <c r="DL96" s="105">
        <v>8942154.3000000007</v>
      </c>
      <c r="DM96" s="105">
        <v>19073852.520000003</v>
      </c>
      <c r="DN96" s="105">
        <v>15976194.35</v>
      </c>
      <c r="DO96" s="105">
        <v>4369899.47</v>
      </c>
      <c r="DP96" s="105">
        <v>6120956.6900000004</v>
      </c>
      <c r="DQ96" s="105">
        <v>983659.16</v>
      </c>
      <c r="DR96" s="105">
        <v>16142994.029999999</v>
      </c>
      <c r="DS96" s="105">
        <v>488401.27</v>
      </c>
      <c r="DT96" s="105">
        <v>462527.35</v>
      </c>
      <c r="DU96" s="106">
        <v>4120451.7199999997</v>
      </c>
      <c r="DV96" s="341">
        <v>3853176.02</v>
      </c>
      <c r="DW96" s="341">
        <v>923447.88</v>
      </c>
      <c r="DX96" s="341">
        <v>23107532.77</v>
      </c>
      <c r="DY96" s="341">
        <v>16836224.52</v>
      </c>
      <c r="DZ96" s="395">
        <v>16044663.550000001</v>
      </c>
      <c r="EA96" s="395"/>
    </row>
    <row r="97" spans="3:131">
      <c r="D97" s="74">
        <v>4161</v>
      </c>
      <c r="E97" s="78" t="s">
        <v>196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186935.47000000003</v>
      </c>
      <c r="CM97" s="105">
        <v>1089798.1599999999</v>
      </c>
      <c r="CN97" s="105">
        <v>235648.29</v>
      </c>
      <c r="CO97" s="105">
        <v>572214.51</v>
      </c>
      <c r="CP97" s="105">
        <v>347437.52</v>
      </c>
      <c r="CQ97" s="105">
        <v>628963.75</v>
      </c>
      <c r="CR97" s="105">
        <v>646150.64999999991</v>
      </c>
      <c r="CS97" s="105">
        <v>1284391.8300000003</v>
      </c>
      <c r="CT97" s="105">
        <v>1025800.6699999999</v>
      </c>
      <c r="CU97" s="105">
        <v>418836.32</v>
      </c>
      <c r="CV97" s="105">
        <v>319838.31</v>
      </c>
      <c r="CW97" s="106">
        <v>1647052.3900000001</v>
      </c>
      <c r="CX97" s="104">
        <v>111733.17</v>
      </c>
      <c r="CY97" s="105">
        <v>139373.56</v>
      </c>
      <c r="CZ97" s="105">
        <v>1993480.86</v>
      </c>
      <c r="DA97" s="105">
        <v>41946.62</v>
      </c>
      <c r="DB97" s="105">
        <v>35809.410000000003</v>
      </c>
      <c r="DC97" s="105">
        <v>829028.67</v>
      </c>
      <c r="DD97" s="105">
        <v>351656.55</v>
      </c>
      <c r="DE97" s="105">
        <v>131034.26</v>
      </c>
      <c r="DF97" s="105">
        <v>1544582.96</v>
      </c>
      <c r="DG97" s="105">
        <v>52709.01</v>
      </c>
      <c r="DH97" s="105">
        <v>96569.56</v>
      </c>
      <c r="DI97" s="106">
        <v>952094.37</v>
      </c>
      <c r="DJ97" s="104">
        <v>111733.16999999998</v>
      </c>
      <c r="DK97" s="105">
        <v>112308.35</v>
      </c>
      <c r="DL97" s="105">
        <v>2020546.0699999998</v>
      </c>
      <c r="DM97" s="105">
        <v>41946.62</v>
      </c>
      <c r="DN97" s="105">
        <v>35809.409999999989</v>
      </c>
      <c r="DO97" s="105">
        <v>829028.67000000016</v>
      </c>
      <c r="DP97" s="105">
        <v>351618.79</v>
      </c>
      <c r="DQ97" s="105">
        <v>131072.01999999999</v>
      </c>
      <c r="DR97" s="105">
        <v>1543150.85</v>
      </c>
      <c r="DS97" s="105">
        <v>52709.009999999995</v>
      </c>
      <c r="DT97" s="105">
        <v>96569.56</v>
      </c>
      <c r="DU97" s="106">
        <v>952094.37</v>
      </c>
      <c r="DV97" s="341">
        <v>73377.890000000014</v>
      </c>
      <c r="DW97" s="341">
        <v>287510.59999999998</v>
      </c>
      <c r="DX97" s="341">
        <v>1394593.96</v>
      </c>
      <c r="DY97" s="341">
        <v>207911.91</v>
      </c>
      <c r="DZ97" s="395">
        <v>67626.53</v>
      </c>
    </row>
    <row r="98" spans="3:131">
      <c r="D98" s="74">
        <v>4162</v>
      </c>
      <c r="E98" s="78" t="s">
        <v>198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366855.03999999992</v>
      </c>
      <c r="CM98" s="105">
        <v>693962.63</v>
      </c>
      <c r="CN98" s="105">
        <v>1901254.33</v>
      </c>
      <c r="CO98" s="105">
        <v>24255257.619999997</v>
      </c>
      <c r="CP98" s="105">
        <v>777978.41000000015</v>
      </c>
      <c r="CQ98" s="105">
        <v>3164982.6999999997</v>
      </c>
      <c r="CR98" s="105">
        <v>5093064.54</v>
      </c>
      <c r="CS98" s="105">
        <v>819188.26</v>
      </c>
      <c r="CT98" s="105">
        <v>17674517.949999999</v>
      </c>
      <c r="CU98" s="105">
        <v>378551.97000000009</v>
      </c>
      <c r="CV98" s="105">
        <v>429280.47000000003</v>
      </c>
      <c r="CW98" s="106">
        <v>3964813.7500000005</v>
      </c>
      <c r="CX98" s="104">
        <v>2137792.7200000002</v>
      </c>
      <c r="CY98" s="105">
        <v>2786785</v>
      </c>
      <c r="CZ98" s="105">
        <v>2996447.12</v>
      </c>
      <c r="DA98" s="105">
        <v>19095358.280000001</v>
      </c>
      <c r="DB98" s="105">
        <v>15882319.67</v>
      </c>
      <c r="DC98" s="105">
        <v>3532104.12</v>
      </c>
      <c r="DD98" s="105">
        <v>5785849.54</v>
      </c>
      <c r="DE98" s="105">
        <v>980481.95</v>
      </c>
      <c r="DF98" s="105">
        <v>14505250.550000001</v>
      </c>
      <c r="DG98" s="105">
        <v>392905.03</v>
      </c>
      <c r="DH98" s="105">
        <v>358931.20000000001</v>
      </c>
      <c r="DI98" s="106">
        <v>3168368.89</v>
      </c>
      <c r="DJ98" s="104">
        <v>2119717.84</v>
      </c>
      <c r="DK98" s="105">
        <v>2777899.53</v>
      </c>
      <c r="DL98" s="105">
        <v>6921608.2300000004</v>
      </c>
      <c r="DM98" s="105">
        <v>19031905.900000002</v>
      </c>
      <c r="DN98" s="105">
        <v>15940384.939999999</v>
      </c>
      <c r="DO98" s="105">
        <v>3540870.8</v>
      </c>
      <c r="DP98" s="105">
        <v>5769337.9000000004</v>
      </c>
      <c r="DQ98" s="105">
        <v>852587.14</v>
      </c>
      <c r="DR98" s="105">
        <v>14599843.18</v>
      </c>
      <c r="DS98" s="105">
        <v>435692.26</v>
      </c>
      <c r="DT98" s="105">
        <v>365957.79</v>
      </c>
      <c r="DU98" s="106">
        <v>3168357.3499999996</v>
      </c>
      <c r="DV98" s="341">
        <v>3779798.13</v>
      </c>
      <c r="DW98" s="341">
        <v>635937.28000000003</v>
      </c>
      <c r="DX98" s="341">
        <v>21712938.809999999</v>
      </c>
      <c r="DY98" s="341">
        <v>16628312.609999999</v>
      </c>
      <c r="DZ98" s="395">
        <v>15920481.640000001</v>
      </c>
    </row>
    <row r="99" spans="3:131">
      <c r="C99" s="74">
        <v>417</v>
      </c>
      <c r="D99" s="74">
        <v>417</v>
      </c>
      <c r="E99" s="78" t="s">
        <v>200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514851.78</v>
      </c>
      <c r="CM99" s="105">
        <v>585306.03000000014</v>
      </c>
      <c r="CN99" s="105">
        <v>717206.67999999959</v>
      </c>
      <c r="CO99" s="105">
        <v>605035.83000000007</v>
      </c>
      <c r="CP99" s="105">
        <v>812757.71</v>
      </c>
      <c r="CQ99" s="105">
        <v>562444.47999999986</v>
      </c>
      <c r="CR99" s="105">
        <v>546494.50999999989</v>
      </c>
      <c r="CS99" s="105">
        <v>583035.2899999998</v>
      </c>
      <c r="CT99" s="105">
        <v>872287.29000000015</v>
      </c>
      <c r="CU99" s="105">
        <v>927461.39000000013</v>
      </c>
      <c r="CV99" s="105">
        <v>532803.81000000006</v>
      </c>
      <c r="CW99" s="106">
        <v>668357.01</v>
      </c>
      <c r="CX99" s="104">
        <v>940663.68000000028</v>
      </c>
      <c r="CY99" s="105">
        <v>532115.69999999995</v>
      </c>
      <c r="CZ99" s="105">
        <v>635952.7300000001</v>
      </c>
      <c r="DA99" s="105">
        <v>682674.54999999993</v>
      </c>
      <c r="DB99" s="105">
        <v>791656.25</v>
      </c>
      <c r="DC99" s="105">
        <v>768899.79999999993</v>
      </c>
      <c r="DD99" s="105">
        <v>704468.67000000016</v>
      </c>
      <c r="DE99" s="105">
        <v>564493.41999999993</v>
      </c>
      <c r="DF99" s="105">
        <v>382571.17999999993</v>
      </c>
      <c r="DG99" s="105">
        <v>878175.46000000008</v>
      </c>
      <c r="DH99" s="105">
        <v>526085.07000000007</v>
      </c>
      <c r="DI99" s="106">
        <v>640245.18999999983</v>
      </c>
      <c r="DJ99" s="104">
        <v>1031507.4999999999</v>
      </c>
      <c r="DK99" s="105">
        <v>317157.60000000009</v>
      </c>
      <c r="DL99" s="105">
        <v>1109766.83</v>
      </c>
      <c r="DM99" s="105">
        <v>602143.53</v>
      </c>
      <c r="DN99" s="105">
        <v>694433.44000000006</v>
      </c>
      <c r="DO99" s="105">
        <v>646801.94999999995</v>
      </c>
      <c r="DP99" s="105">
        <v>742385.64000000025</v>
      </c>
      <c r="DQ99" s="105">
        <v>646855.39</v>
      </c>
      <c r="DR99" s="105">
        <v>645629.5</v>
      </c>
      <c r="DS99" s="105">
        <v>307234.48999999993</v>
      </c>
      <c r="DT99" s="105">
        <v>532511.6</v>
      </c>
      <c r="DU99" s="106">
        <v>642314.84999999963</v>
      </c>
      <c r="DV99" s="341">
        <v>732339.00999999978</v>
      </c>
      <c r="DW99" s="341">
        <v>864772.2</v>
      </c>
      <c r="DX99" s="341">
        <v>908359.28</v>
      </c>
      <c r="DY99" s="341">
        <v>644491.55000000005</v>
      </c>
      <c r="DZ99" s="395">
        <v>633916.04</v>
      </c>
      <c r="EA99" s="395"/>
    </row>
    <row r="100" spans="3:131">
      <c r="D100" s="74">
        <v>4171</v>
      </c>
      <c r="E100" s="78" t="s">
        <v>202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514751.78</v>
      </c>
      <c r="CM100" s="105">
        <v>582861.37000000011</v>
      </c>
      <c r="CN100" s="105">
        <v>692835.68999999959</v>
      </c>
      <c r="CO100" s="105">
        <v>590493.67000000004</v>
      </c>
      <c r="CP100" s="105">
        <v>803392.72</v>
      </c>
      <c r="CQ100" s="105">
        <v>556683.66999999981</v>
      </c>
      <c r="CR100" s="105">
        <v>543388.6399999999</v>
      </c>
      <c r="CS100" s="105">
        <v>569208.54999999981</v>
      </c>
      <c r="CT100" s="105">
        <v>859166.07000000018</v>
      </c>
      <c r="CU100" s="105">
        <v>903568.1100000001</v>
      </c>
      <c r="CV100" s="105">
        <v>530576.55000000005</v>
      </c>
      <c r="CW100" s="106">
        <v>527625.15</v>
      </c>
      <c r="CX100" s="104">
        <v>936514.28000000026</v>
      </c>
      <c r="CY100" s="105">
        <v>522916.67</v>
      </c>
      <c r="CZ100" s="105">
        <v>625117.02000000014</v>
      </c>
      <c r="DA100" s="105">
        <v>675542.83</v>
      </c>
      <c r="DB100" s="105">
        <v>736275.13</v>
      </c>
      <c r="DC100" s="105">
        <v>720893.92999999993</v>
      </c>
      <c r="DD100" s="105">
        <v>687223.75000000012</v>
      </c>
      <c r="DE100" s="105">
        <v>553618.18999999994</v>
      </c>
      <c r="DF100" s="105">
        <v>338280.82999999996</v>
      </c>
      <c r="DG100" s="105">
        <v>876646.63000000012</v>
      </c>
      <c r="DH100" s="105">
        <v>504065.32000000007</v>
      </c>
      <c r="DI100" s="106">
        <v>544633.68999999983</v>
      </c>
      <c r="DJ100" s="104">
        <v>1021315.3099999999</v>
      </c>
      <c r="DK100" s="105">
        <v>296631.2900000001</v>
      </c>
      <c r="DL100" s="105">
        <v>1078776.81</v>
      </c>
      <c r="DM100" s="105">
        <v>579689.87</v>
      </c>
      <c r="DN100" s="105">
        <v>677574.88</v>
      </c>
      <c r="DO100" s="105">
        <v>621987.55999999994</v>
      </c>
      <c r="DP100" s="105">
        <v>725283.14000000025</v>
      </c>
      <c r="DQ100" s="105">
        <v>621210.34</v>
      </c>
      <c r="DR100" s="105">
        <v>610094.97</v>
      </c>
      <c r="DS100" s="105">
        <v>282238.55999999994</v>
      </c>
      <c r="DT100" s="105">
        <v>509089.66</v>
      </c>
      <c r="DU100" s="106">
        <v>604814.53999999957</v>
      </c>
      <c r="DV100" s="341">
        <v>716401.68999999983</v>
      </c>
      <c r="DW100" s="341">
        <v>841014.30999999994</v>
      </c>
      <c r="DX100" s="341">
        <v>836284.17999999993</v>
      </c>
      <c r="DY100" s="341">
        <v>621743.63000000012</v>
      </c>
      <c r="DZ100" s="395">
        <v>588196.75</v>
      </c>
    </row>
    <row r="101" spans="3:131">
      <c r="D101" s="74">
        <v>4172</v>
      </c>
      <c r="E101" s="78" t="s">
        <v>204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100</v>
      </c>
      <c r="CM101" s="105">
        <v>2264.66</v>
      </c>
      <c r="CN101" s="105">
        <v>22048.989999999998</v>
      </c>
      <c r="CO101" s="105">
        <v>14290.16</v>
      </c>
      <c r="CP101" s="105">
        <v>8590.99</v>
      </c>
      <c r="CQ101" s="105">
        <v>4938.8099999999995</v>
      </c>
      <c r="CR101" s="105">
        <v>2259.87</v>
      </c>
      <c r="CS101" s="105">
        <v>13112.74</v>
      </c>
      <c r="CT101" s="105">
        <v>12857.220000000001</v>
      </c>
      <c r="CU101" s="105">
        <v>22393.279999999999</v>
      </c>
      <c r="CV101" s="105">
        <v>1441.2600000000002</v>
      </c>
      <c r="CW101" s="106">
        <v>139111.85999999999</v>
      </c>
      <c r="CX101" s="104">
        <v>4149.3999999999996</v>
      </c>
      <c r="CY101" s="105">
        <v>9199.0300000000007</v>
      </c>
      <c r="CZ101" s="105">
        <v>10391.710000000001</v>
      </c>
      <c r="DA101" s="105">
        <v>4203.7199999999993</v>
      </c>
      <c r="DB101" s="105">
        <v>54523.12000000001</v>
      </c>
      <c r="DC101" s="105">
        <v>47933.87</v>
      </c>
      <c r="DD101" s="105">
        <v>15344.919999999998</v>
      </c>
      <c r="DE101" s="105">
        <v>10875.23</v>
      </c>
      <c r="DF101" s="105">
        <v>42718.350000000006</v>
      </c>
      <c r="DG101" s="105">
        <v>1456.83</v>
      </c>
      <c r="DH101" s="105">
        <v>21947.75</v>
      </c>
      <c r="DI101" s="106">
        <v>92577.49</v>
      </c>
      <c r="DJ101" s="104">
        <v>10192.19</v>
      </c>
      <c r="DK101" s="105">
        <v>20322.310000000001</v>
      </c>
      <c r="DL101" s="105">
        <v>28776.019999999997</v>
      </c>
      <c r="DM101" s="105">
        <v>21667.66</v>
      </c>
      <c r="DN101" s="105">
        <v>16012.56</v>
      </c>
      <c r="DO101" s="105">
        <v>22444.389999999992</v>
      </c>
      <c r="DP101" s="105">
        <v>16316.5</v>
      </c>
      <c r="DQ101" s="105">
        <v>25328.25</v>
      </c>
      <c r="DR101" s="105">
        <v>34299.730000000003</v>
      </c>
      <c r="DS101" s="105">
        <v>24547.129999999997</v>
      </c>
      <c r="DT101" s="105">
        <v>23045.14</v>
      </c>
      <c r="DU101" s="106">
        <v>34133.51</v>
      </c>
      <c r="DV101" s="341">
        <v>15937.32</v>
      </c>
      <c r="DW101" s="341">
        <v>22584.29</v>
      </c>
      <c r="DX101" s="341">
        <v>71626.299999999988</v>
      </c>
      <c r="DY101" s="341">
        <v>21930.720000000001</v>
      </c>
      <c r="DZ101" s="395">
        <v>44173.69</v>
      </c>
    </row>
    <row r="102" spans="3:131">
      <c r="D102" s="74">
        <v>4173</v>
      </c>
      <c r="E102" s="78" t="s">
        <v>206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0</v>
      </c>
      <c r="CM102" s="105">
        <v>180</v>
      </c>
      <c r="CN102" s="105">
        <v>2322</v>
      </c>
      <c r="CO102" s="105">
        <v>252</v>
      </c>
      <c r="CP102" s="105">
        <v>774</v>
      </c>
      <c r="CQ102" s="105">
        <v>822</v>
      </c>
      <c r="CR102" s="105">
        <v>846</v>
      </c>
      <c r="CS102" s="105">
        <v>714</v>
      </c>
      <c r="CT102" s="105">
        <v>264</v>
      </c>
      <c r="CU102" s="105">
        <v>1500</v>
      </c>
      <c r="CV102" s="105">
        <v>786</v>
      </c>
      <c r="CW102" s="106">
        <v>1620</v>
      </c>
      <c r="CX102" s="104">
        <v>0</v>
      </c>
      <c r="CY102" s="105">
        <v>0</v>
      </c>
      <c r="CZ102" s="105">
        <v>444</v>
      </c>
      <c r="DA102" s="105">
        <v>2928</v>
      </c>
      <c r="DB102" s="105">
        <v>858</v>
      </c>
      <c r="DC102" s="105">
        <v>72</v>
      </c>
      <c r="DD102" s="105">
        <v>1900</v>
      </c>
      <c r="DE102" s="105">
        <v>0</v>
      </c>
      <c r="DF102" s="105">
        <v>1572</v>
      </c>
      <c r="DG102" s="105">
        <v>72</v>
      </c>
      <c r="DH102" s="105">
        <v>72</v>
      </c>
      <c r="DI102" s="106">
        <v>3034.01</v>
      </c>
      <c r="DJ102" s="104">
        <v>0</v>
      </c>
      <c r="DK102" s="105">
        <v>204</v>
      </c>
      <c r="DL102" s="105">
        <v>2214</v>
      </c>
      <c r="DM102" s="105">
        <v>786</v>
      </c>
      <c r="DN102" s="105">
        <v>846</v>
      </c>
      <c r="DO102" s="105">
        <v>2370.0000000000005</v>
      </c>
      <c r="DP102" s="105">
        <v>786</v>
      </c>
      <c r="DQ102" s="105">
        <v>316.8</v>
      </c>
      <c r="DR102" s="105">
        <v>1234.8</v>
      </c>
      <c r="DS102" s="105">
        <v>448.79999999999995</v>
      </c>
      <c r="DT102" s="105">
        <v>376.8</v>
      </c>
      <c r="DU102" s="106">
        <v>3366.8</v>
      </c>
      <c r="DV102" s="341">
        <v>0</v>
      </c>
      <c r="DW102" s="341">
        <v>1173.6000000000001</v>
      </c>
      <c r="DX102" s="341">
        <v>448.8</v>
      </c>
      <c r="DY102" s="341">
        <v>817.2</v>
      </c>
      <c r="DZ102" s="395">
        <v>1545.6</v>
      </c>
    </row>
    <row r="103" spans="3:131">
      <c r="C103" s="74">
        <v>418</v>
      </c>
      <c r="D103" s="74">
        <v>418</v>
      </c>
      <c r="E103" s="78" t="s">
        <v>208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77660</v>
      </c>
      <c r="CM103" s="105">
        <v>1074577.6399999999</v>
      </c>
      <c r="CN103" s="105">
        <v>3164428.47</v>
      </c>
      <c r="CO103" s="105">
        <v>667057.27000000025</v>
      </c>
      <c r="CP103" s="105">
        <v>1249861.7200000004</v>
      </c>
      <c r="CQ103" s="105">
        <v>697386.65000000014</v>
      </c>
      <c r="CR103" s="105">
        <v>891788.01000000024</v>
      </c>
      <c r="CS103" s="105">
        <v>1091929.3799999997</v>
      </c>
      <c r="CT103" s="105">
        <v>1191416.1399999999</v>
      </c>
      <c r="CU103" s="105">
        <v>1143142.19</v>
      </c>
      <c r="CV103" s="105">
        <v>2199265.1999999997</v>
      </c>
      <c r="CW103" s="106">
        <v>3977237.29</v>
      </c>
      <c r="CX103" s="104">
        <v>2104751.61</v>
      </c>
      <c r="CY103" s="105">
        <v>964053.87</v>
      </c>
      <c r="CZ103" s="105">
        <v>3024119.0700000003</v>
      </c>
      <c r="DA103" s="105">
        <v>1097205.76</v>
      </c>
      <c r="DB103" s="105">
        <v>593941.83000000007</v>
      </c>
      <c r="DC103" s="105">
        <v>2276344.9</v>
      </c>
      <c r="DD103" s="105">
        <v>349559.56000000006</v>
      </c>
      <c r="DE103" s="105">
        <v>1341562.3399999999</v>
      </c>
      <c r="DF103" s="105">
        <v>328229.89</v>
      </c>
      <c r="DG103" s="105">
        <v>1158637.43</v>
      </c>
      <c r="DH103" s="105">
        <v>606415.77999999991</v>
      </c>
      <c r="DI103" s="106">
        <v>4582041.3</v>
      </c>
      <c r="DJ103" s="104">
        <v>1086971.1499999999</v>
      </c>
      <c r="DK103" s="105">
        <v>1306305.6900000002</v>
      </c>
      <c r="DL103" s="105">
        <v>2404016.9299999992</v>
      </c>
      <c r="DM103" s="105">
        <v>539463.14999999991</v>
      </c>
      <c r="DN103" s="105">
        <v>455124.36999999994</v>
      </c>
      <c r="DO103" s="105">
        <v>403939.28999999992</v>
      </c>
      <c r="DP103" s="105">
        <v>762127.46000000008</v>
      </c>
      <c r="DQ103" s="105">
        <v>2984947.5200000005</v>
      </c>
      <c r="DR103" s="105">
        <v>987522.90000000037</v>
      </c>
      <c r="DS103" s="105">
        <v>2646244.100000001</v>
      </c>
      <c r="DT103" s="105">
        <v>740388.31</v>
      </c>
      <c r="DU103" s="106">
        <v>5300995.9600000009</v>
      </c>
      <c r="DV103" s="341">
        <v>10079.34</v>
      </c>
      <c r="DW103" s="341">
        <v>643210.05999999982</v>
      </c>
      <c r="DX103" s="341">
        <v>2357652.9900000002</v>
      </c>
      <c r="DY103" s="341">
        <v>1200641.0900000001</v>
      </c>
      <c r="DZ103" s="395">
        <v>2439014.4700000002</v>
      </c>
      <c r="EA103" s="395"/>
    </row>
    <row r="104" spans="3:131" ht="30">
      <c r="D104" s="74">
        <v>4181</v>
      </c>
      <c r="E104" s="78" t="s">
        <v>210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2646244.100000001</v>
      </c>
      <c r="DT104" s="105">
        <v>740388.31</v>
      </c>
      <c r="DU104" s="106">
        <v>5300995.9600000009</v>
      </c>
      <c r="DV104" s="341">
        <v>10079.34</v>
      </c>
      <c r="DW104" s="341">
        <v>643210.05999999982</v>
      </c>
      <c r="DX104" s="341">
        <v>2357652.9900000002</v>
      </c>
      <c r="DY104" s="341">
        <v>1200641.0900000001</v>
      </c>
      <c r="DZ104" s="395">
        <v>2439014.4700000002</v>
      </c>
    </row>
    <row r="105" spans="3:131">
      <c r="D105" s="74">
        <v>4182</v>
      </c>
      <c r="E105" s="78" t="s">
        <v>212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0</v>
      </c>
      <c r="CM105" s="105">
        <v>0</v>
      </c>
      <c r="CN105" s="105">
        <v>0</v>
      </c>
      <c r="CO105" s="105">
        <v>0</v>
      </c>
      <c r="CP105" s="105">
        <v>0</v>
      </c>
      <c r="CQ105" s="105">
        <v>0</v>
      </c>
      <c r="CR105" s="105">
        <v>0</v>
      </c>
      <c r="CS105" s="105">
        <v>0</v>
      </c>
      <c r="CT105" s="105">
        <v>0</v>
      </c>
      <c r="CU105" s="105">
        <v>0</v>
      </c>
      <c r="CV105" s="105">
        <v>0</v>
      </c>
      <c r="CW105" s="106">
        <v>0</v>
      </c>
      <c r="CX105" s="104">
        <v>0</v>
      </c>
      <c r="CY105" s="105">
        <v>0</v>
      </c>
      <c r="CZ105" s="105">
        <v>0</v>
      </c>
      <c r="DA105" s="105">
        <v>0</v>
      </c>
      <c r="DB105" s="105">
        <v>0</v>
      </c>
      <c r="DC105" s="105">
        <v>0</v>
      </c>
      <c r="DD105" s="105">
        <v>0</v>
      </c>
      <c r="DE105" s="105">
        <v>0</v>
      </c>
      <c r="DF105" s="105">
        <v>0</v>
      </c>
      <c r="DG105" s="105">
        <v>0</v>
      </c>
      <c r="DH105" s="105">
        <v>0</v>
      </c>
      <c r="DI105" s="106">
        <v>0</v>
      </c>
      <c r="DJ105" s="104">
        <v>0</v>
      </c>
      <c r="DK105" s="105">
        <v>0</v>
      </c>
      <c r="DL105" s="105">
        <v>0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  <c r="DV105" s="341">
        <v>0</v>
      </c>
      <c r="DW105" s="341">
        <v>0</v>
      </c>
      <c r="DX105" s="341">
        <v>0</v>
      </c>
      <c r="DY105" s="341">
        <v>0</v>
      </c>
      <c r="DZ105" s="395"/>
    </row>
    <row r="106" spans="3:131">
      <c r="D106" s="74">
        <v>4183</v>
      </c>
      <c r="E106" s="78" t="s">
        <v>214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  <c r="DV106" s="341">
        <v>0</v>
      </c>
      <c r="DW106" s="341">
        <v>0</v>
      </c>
      <c r="DX106" s="341">
        <v>0</v>
      </c>
      <c r="DY106" s="341">
        <v>0</v>
      </c>
      <c r="DZ106" s="395"/>
    </row>
    <row r="107" spans="3:131">
      <c r="C107" s="74">
        <v>419</v>
      </c>
      <c r="D107" s="74">
        <v>419</v>
      </c>
      <c r="E107" s="78" t="s">
        <v>216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581683.60000000021</v>
      </c>
      <c r="CM107" s="105">
        <v>1362314.9500000002</v>
      </c>
      <c r="CN107" s="105">
        <v>3124988.67</v>
      </c>
      <c r="CO107" s="105">
        <v>1637869.83</v>
      </c>
      <c r="CP107" s="105">
        <v>1862941.280000001</v>
      </c>
      <c r="CQ107" s="105">
        <v>1673742.2199999997</v>
      </c>
      <c r="CR107" s="105">
        <v>1597215.3400000008</v>
      </c>
      <c r="CS107" s="105">
        <v>1583362.94</v>
      </c>
      <c r="CT107" s="105">
        <v>1556662.8600000006</v>
      </c>
      <c r="CU107" s="105">
        <v>1657284.79</v>
      </c>
      <c r="CV107" s="105">
        <v>1584386.8800000004</v>
      </c>
      <c r="CW107" s="106">
        <v>3716241.4299999992</v>
      </c>
      <c r="CX107" s="104">
        <v>821797.4</v>
      </c>
      <c r="CY107" s="105">
        <v>2611405.5699999998</v>
      </c>
      <c r="CZ107" s="105">
        <v>1966059.37</v>
      </c>
      <c r="DA107" s="105">
        <v>1331079.99</v>
      </c>
      <c r="DB107" s="105">
        <v>1761449.05</v>
      </c>
      <c r="DC107" s="105">
        <v>3332910.8</v>
      </c>
      <c r="DD107" s="105">
        <v>2707785.53</v>
      </c>
      <c r="DE107" s="105">
        <v>2480482.61</v>
      </c>
      <c r="DF107" s="105">
        <v>3097475.87</v>
      </c>
      <c r="DG107" s="105">
        <v>2804532.34</v>
      </c>
      <c r="DH107" s="105">
        <v>2176272.3199999998</v>
      </c>
      <c r="DI107" s="106">
        <v>4716230.8</v>
      </c>
      <c r="DJ107" s="104">
        <v>1040513.2999999997</v>
      </c>
      <c r="DK107" s="105">
        <v>1690971.0999999989</v>
      </c>
      <c r="DL107" s="105">
        <v>2599611.33</v>
      </c>
      <c r="DM107" s="105">
        <v>1938086.8499999989</v>
      </c>
      <c r="DN107" s="105">
        <v>2819257.6400000006</v>
      </c>
      <c r="DO107" s="105">
        <v>1615135.1199999992</v>
      </c>
      <c r="DP107" s="105">
        <v>3404287.5800000015</v>
      </c>
      <c r="DQ107" s="105">
        <v>1629449.2299999995</v>
      </c>
      <c r="DR107" s="105">
        <v>2241110.2099999995</v>
      </c>
      <c r="DS107" s="105">
        <v>1981720.889999999</v>
      </c>
      <c r="DT107" s="105">
        <v>1772848.9800000004</v>
      </c>
      <c r="DU107" s="106">
        <v>5717853.3499999968</v>
      </c>
      <c r="DV107" s="343">
        <v>957980.63</v>
      </c>
      <c r="DW107" s="343">
        <v>3319870.14</v>
      </c>
      <c r="DX107" s="343">
        <v>3074118.5</v>
      </c>
      <c r="DY107" s="341">
        <v>2282641.9700000002</v>
      </c>
      <c r="DZ107" s="395">
        <v>2819109.17</v>
      </c>
      <c r="EA107" s="395"/>
    </row>
    <row r="108" spans="3:131" ht="30">
      <c r="D108" s="74">
        <v>4191</v>
      </c>
      <c r="E108" s="78" t="s">
        <v>218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283086.12000000017</v>
      </c>
      <c r="CM108" s="105">
        <v>367364.43000000005</v>
      </c>
      <c r="CN108" s="105">
        <v>444242.45999999967</v>
      </c>
      <c r="CO108" s="105">
        <v>365150.47000000015</v>
      </c>
      <c r="CP108" s="105">
        <v>388210.11000000022</v>
      </c>
      <c r="CQ108" s="105">
        <v>570502.57999999973</v>
      </c>
      <c r="CR108" s="105">
        <v>448100.37000000064</v>
      </c>
      <c r="CS108" s="105">
        <v>462249.64999999991</v>
      </c>
      <c r="CT108" s="105">
        <v>489608.62000000052</v>
      </c>
      <c r="CU108" s="105">
        <v>433406.06000000058</v>
      </c>
      <c r="CV108" s="105">
        <v>591397.98000000045</v>
      </c>
      <c r="CW108" s="106">
        <v>413093.39999999967</v>
      </c>
      <c r="CX108" s="104">
        <v>223276.44</v>
      </c>
      <c r="CY108" s="105">
        <v>435701.33</v>
      </c>
      <c r="CZ108" s="105">
        <v>530241.54</v>
      </c>
      <c r="DA108" s="105">
        <v>521938.69</v>
      </c>
      <c r="DB108" s="105">
        <v>443361.15</v>
      </c>
      <c r="DC108" s="105">
        <v>438981.08</v>
      </c>
      <c r="DD108" s="105">
        <v>677741</v>
      </c>
      <c r="DE108" s="105">
        <v>331715.65999999997</v>
      </c>
      <c r="DF108" s="105">
        <v>543994.44999999995</v>
      </c>
      <c r="DG108" s="105">
        <v>516088.11</v>
      </c>
      <c r="DH108" s="105">
        <v>521712.05</v>
      </c>
      <c r="DI108" s="106">
        <v>589448.55000000016</v>
      </c>
      <c r="DJ108" s="104">
        <v>531486.84999999974</v>
      </c>
      <c r="DK108" s="105">
        <v>516913.49999999913</v>
      </c>
      <c r="DL108" s="105">
        <v>410429.48999999993</v>
      </c>
      <c r="DM108" s="105">
        <v>511303.38999999932</v>
      </c>
      <c r="DN108" s="105">
        <v>441792.22999999952</v>
      </c>
      <c r="DO108" s="105">
        <v>548658.30999999924</v>
      </c>
      <c r="DP108" s="105">
        <v>492166.62999999954</v>
      </c>
      <c r="DQ108" s="105">
        <v>394101.95999999956</v>
      </c>
      <c r="DR108" s="105">
        <v>595246.11999999941</v>
      </c>
      <c r="DS108" s="105">
        <v>492074.81999999966</v>
      </c>
      <c r="DT108" s="105">
        <v>646040.06000000029</v>
      </c>
      <c r="DU108" s="106">
        <v>531234.81999999948</v>
      </c>
      <c r="DV108" s="341">
        <v>668748.63999999966</v>
      </c>
      <c r="DW108" s="341">
        <v>581398.2099999995</v>
      </c>
      <c r="DX108" s="341">
        <v>584947.7899999998</v>
      </c>
      <c r="DY108" s="341">
        <v>537409.48000000045</v>
      </c>
      <c r="DZ108" s="395">
        <v>590009.09</v>
      </c>
    </row>
    <row r="109" spans="3:131" ht="30">
      <c r="D109" s="74">
        <v>4192</v>
      </c>
      <c r="E109" s="78" t="s">
        <v>220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3280.2200000000003</v>
      </c>
      <c r="CM109" s="105">
        <v>85409.770000000019</v>
      </c>
      <c r="CN109" s="105">
        <v>144108.80000000005</v>
      </c>
      <c r="CO109" s="105">
        <v>79898.049999999974</v>
      </c>
      <c r="CP109" s="105">
        <v>47061.93</v>
      </c>
      <c r="CQ109" s="105">
        <v>82660.480000000069</v>
      </c>
      <c r="CR109" s="105">
        <v>61924.409999999989</v>
      </c>
      <c r="CS109" s="105">
        <v>45003.42000000002</v>
      </c>
      <c r="CT109" s="105">
        <v>55110.779999999992</v>
      </c>
      <c r="CU109" s="105">
        <v>80659.240000000034</v>
      </c>
      <c r="CV109" s="105">
        <v>137519.99000000008</v>
      </c>
      <c r="CW109" s="106">
        <v>167225.20000000016</v>
      </c>
      <c r="CX109" s="104">
        <v>36372.65</v>
      </c>
      <c r="CY109" s="105">
        <v>70289.03</v>
      </c>
      <c r="CZ109" s="105">
        <v>76064.210000000006</v>
      </c>
      <c r="DA109" s="105">
        <v>52950.81</v>
      </c>
      <c r="DB109" s="105">
        <v>97021.6</v>
      </c>
      <c r="DC109" s="105">
        <v>80975.61</v>
      </c>
      <c r="DD109" s="105">
        <v>55252.33</v>
      </c>
      <c r="DE109" s="105">
        <v>31812.06</v>
      </c>
      <c r="DF109" s="105">
        <v>59097.11</v>
      </c>
      <c r="DG109" s="105">
        <v>235746.44</v>
      </c>
      <c r="DH109" s="105">
        <v>70490.11</v>
      </c>
      <c r="DI109" s="106">
        <v>325888.15999999986</v>
      </c>
      <c r="DJ109" s="104">
        <v>34983.10000000002</v>
      </c>
      <c r="DK109" s="105">
        <v>67273.64999999998</v>
      </c>
      <c r="DL109" s="105">
        <v>74051.190000000017</v>
      </c>
      <c r="DM109" s="105">
        <v>56652.230000000025</v>
      </c>
      <c r="DN109" s="105">
        <v>91162.79</v>
      </c>
      <c r="DO109" s="105">
        <v>89550.949999999953</v>
      </c>
      <c r="DP109" s="105">
        <v>54448.450000000012</v>
      </c>
      <c r="DQ109" s="105">
        <v>31940.940000000017</v>
      </c>
      <c r="DR109" s="105">
        <v>59699.930000000044</v>
      </c>
      <c r="DS109" s="105">
        <v>229752.15999999995</v>
      </c>
      <c r="DT109" s="105">
        <v>72187.350000000006</v>
      </c>
      <c r="DU109" s="106">
        <v>261240.2600000001</v>
      </c>
      <c r="DV109" s="341">
        <v>77621.729999999981</v>
      </c>
      <c r="DW109" s="341">
        <v>83327.360000000044</v>
      </c>
      <c r="DX109" s="341">
        <v>191716.78</v>
      </c>
      <c r="DY109" s="341">
        <v>177688.4800000001</v>
      </c>
      <c r="DZ109" s="395">
        <v>144527.78</v>
      </c>
    </row>
    <row r="110" spans="3:131">
      <c r="D110" s="74">
        <v>4193</v>
      </c>
      <c r="E110" s="78" t="s">
        <v>222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4443.01</v>
      </c>
      <c r="CM110" s="105">
        <v>98765.86</v>
      </c>
      <c r="CN110" s="105">
        <v>1554970.0800000003</v>
      </c>
      <c r="CO110" s="105">
        <v>355446.48</v>
      </c>
      <c r="CP110" s="105">
        <v>257809.18000000005</v>
      </c>
      <c r="CQ110" s="105">
        <v>326013.10000000015</v>
      </c>
      <c r="CR110" s="105">
        <v>359870.15</v>
      </c>
      <c r="CS110" s="105">
        <v>199890.5499999999</v>
      </c>
      <c r="CT110" s="105">
        <v>271107.99000000005</v>
      </c>
      <c r="CU110" s="105">
        <v>359503.48</v>
      </c>
      <c r="CV110" s="105">
        <v>289512.46000000002</v>
      </c>
      <c r="CW110" s="106">
        <v>1227813.5000000002</v>
      </c>
      <c r="CX110" s="104">
        <v>150551.96</v>
      </c>
      <c r="CY110" s="105">
        <v>298723.44</v>
      </c>
      <c r="CZ110" s="105">
        <v>356976.34</v>
      </c>
      <c r="DA110" s="105">
        <v>304281.88</v>
      </c>
      <c r="DB110" s="105">
        <v>318087.78999999998</v>
      </c>
      <c r="DC110" s="105">
        <v>340827.7</v>
      </c>
      <c r="DD110" s="105">
        <v>1787711.55</v>
      </c>
      <c r="DE110" s="105">
        <v>180232.48</v>
      </c>
      <c r="DF110" s="105">
        <v>756544.74</v>
      </c>
      <c r="DG110" s="105">
        <v>476262.09</v>
      </c>
      <c r="DH110" s="105">
        <v>185307.02</v>
      </c>
      <c r="DI110" s="106">
        <v>928980.85999999987</v>
      </c>
      <c r="DJ110" s="104">
        <v>149746.10999999996</v>
      </c>
      <c r="DK110" s="105">
        <v>133119.69000000003</v>
      </c>
      <c r="DL110" s="105">
        <v>521459.83999999979</v>
      </c>
      <c r="DM110" s="105">
        <v>300202.21999999991</v>
      </c>
      <c r="DN110" s="105">
        <v>314799.64999999985</v>
      </c>
      <c r="DO110" s="105">
        <v>290482.25999999989</v>
      </c>
      <c r="DP110" s="105">
        <v>1527301.2900000007</v>
      </c>
      <c r="DQ110" s="105">
        <v>500282.08</v>
      </c>
      <c r="DR110" s="105">
        <v>756320.94</v>
      </c>
      <c r="DS110" s="105">
        <v>466485.88999999966</v>
      </c>
      <c r="DT110" s="105">
        <v>160536.93000000002</v>
      </c>
      <c r="DU110" s="106">
        <v>3053208.9299999983</v>
      </c>
      <c r="DV110" s="341">
        <v>203464.93000000002</v>
      </c>
      <c r="DW110" s="341">
        <v>1439056.7399999998</v>
      </c>
      <c r="DX110" s="341">
        <v>624594.6</v>
      </c>
      <c r="DY110" s="341">
        <v>158360.21</v>
      </c>
      <c r="DZ110" s="395">
        <v>449020</v>
      </c>
    </row>
    <row r="111" spans="3:131">
      <c r="D111" s="74">
        <v>4194</v>
      </c>
      <c r="E111" s="78" t="s">
        <v>224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55668.159999999982</v>
      </c>
      <c r="CM111" s="105">
        <v>159148.54</v>
      </c>
      <c r="CN111" s="105">
        <v>161753.49000000002</v>
      </c>
      <c r="CO111" s="105">
        <v>194593.05000000013</v>
      </c>
      <c r="CP111" s="105">
        <v>137781.41000000006</v>
      </c>
      <c r="CQ111" s="105">
        <v>86734.339999999982</v>
      </c>
      <c r="CR111" s="105">
        <v>239288.32000000001</v>
      </c>
      <c r="CS111" s="105">
        <v>119577.67000000001</v>
      </c>
      <c r="CT111" s="105">
        <v>166618.99999999997</v>
      </c>
      <c r="CU111" s="105">
        <v>120909.63999999991</v>
      </c>
      <c r="CV111" s="105">
        <v>167749.58000000007</v>
      </c>
      <c r="CW111" s="106">
        <v>381532.71999999986</v>
      </c>
      <c r="CX111" s="104">
        <v>139234.59</v>
      </c>
      <c r="CY111" s="105">
        <v>250403.33</v>
      </c>
      <c r="CZ111" s="105">
        <v>158547.73000000001</v>
      </c>
      <c r="DA111" s="105">
        <v>200070.2</v>
      </c>
      <c r="DB111" s="105">
        <v>157191.29</v>
      </c>
      <c r="DC111" s="105">
        <v>174599.52</v>
      </c>
      <c r="DD111" s="105">
        <v>184719.31</v>
      </c>
      <c r="DE111" s="105">
        <v>119763.3</v>
      </c>
      <c r="DF111" s="105">
        <v>174958.41</v>
      </c>
      <c r="DG111" s="105">
        <v>129616.6</v>
      </c>
      <c r="DH111" s="105">
        <v>227846.95</v>
      </c>
      <c r="DI111" s="106">
        <v>482141.73999999923</v>
      </c>
      <c r="DJ111" s="104">
        <v>137351.24999999997</v>
      </c>
      <c r="DK111" s="105">
        <v>248888.58</v>
      </c>
      <c r="DL111" s="105">
        <v>161205.55999999994</v>
      </c>
      <c r="DM111" s="105">
        <v>192877.9200000001</v>
      </c>
      <c r="DN111" s="105">
        <v>159923.21000000008</v>
      </c>
      <c r="DO111" s="105">
        <v>170581.3900000001</v>
      </c>
      <c r="DP111" s="105">
        <v>134513.06999999995</v>
      </c>
      <c r="DQ111" s="105">
        <v>166065.71000000005</v>
      </c>
      <c r="DR111" s="105">
        <v>174239.58000000002</v>
      </c>
      <c r="DS111" s="105">
        <v>134370.63999999998</v>
      </c>
      <c r="DT111" s="105">
        <v>201331.20000000007</v>
      </c>
      <c r="DU111" s="106">
        <v>321625.2099999999</v>
      </c>
      <c r="DV111" s="341">
        <v>104059.22</v>
      </c>
      <c r="DW111" s="341">
        <v>127121.38</v>
      </c>
      <c r="DX111" s="341">
        <v>254800.39999999979</v>
      </c>
      <c r="DY111" s="341">
        <v>137632.94000000003</v>
      </c>
      <c r="DZ111" s="395">
        <v>221373.95</v>
      </c>
    </row>
    <row r="112" spans="3:131" ht="45">
      <c r="D112" s="74">
        <v>4195</v>
      </c>
      <c r="E112" s="78" t="s">
        <v>226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93141</v>
      </c>
      <c r="CM112" s="105">
        <v>100405</v>
      </c>
      <c r="CN112" s="105">
        <v>354830.72000000009</v>
      </c>
      <c r="CO112" s="105">
        <v>93040.97</v>
      </c>
      <c r="CP112" s="105">
        <v>370969.74999999994</v>
      </c>
      <c r="CQ112" s="105">
        <v>197877.39999999997</v>
      </c>
      <c r="CR112" s="105">
        <v>128569.82</v>
      </c>
      <c r="CS112" s="105">
        <v>60149.799999999996</v>
      </c>
      <c r="CT112" s="105">
        <v>128134.20000000001</v>
      </c>
      <c r="CU112" s="105">
        <v>105791.52</v>
      </c>
      <c r="CV112" s="105">
        <v>63015.28</v>
      </c>
      <c r="CW112" s="106">
        <v>421589.13</v>
      </c>
      <c r="CX112" s="104">
        <v>18094.45</v>
      </c>
      <c r="CY112" s="105">
        <v>781093.97</v>
      </c>
      <c r="CZ112" s="105">
        <v>243754.39</v>
      </c>
      <c r="DA112" s="105">
        <v>263878.26</v>
      </c>
      <c r="DB112" s="105">
        <v>307914.58</v>
      </c>
      <c r="DC112" s="105">
        <v>876484.87</v>
      </c>
      <c r="DD112" s="105">
        <v>82955.009999999995</v>
      </c>
      <c r="DE112" s="105">
        <v>38274.800000000003</v>
      </c>
      <c r="DF112" s="105">
        <v>77971.78</v>
      </c>
      <c r="DG112" s="105">
        <v>163015.42000000001</v>
      </c>
      <c r="DH112" s="105">
        <v>167234.65</v>
      </c>
      <c r="DI112" s="106">
        <v>603732.94999999984</v>
      </c>
      <c r="DJ112" s="104">
        <v>18094.45</v>
      </c>
      <c r="DK112" s="105">
        <v>185989.63000000003</v>
      </c>
      <c r="DL112" s="105">
        <v>830736.33000000042</v>
      </c>
      <c r="DM112" s="105">
        <v>211719.16</v>
      </c>
      <c r="DN112" s="105">
        <v>368196.08000000019</v>
      </c>
      <c r="DO112" s="105">
        <v>139821.4</v>
      </c>
      <c r="DP112" s="105">
        <v>792016.0000000007</v>
      </c>
      <c r="DQ112" s="105">
        <v>64773.39</v>
      </c>
      <c r="DR112" s="105">
        <v>79115.670000000013</v>
      </c>
      <c r="DS112" s="105">
        <v>163015.41999999995</v>
      </c>
      <c r="DT112" s="105">
        <v>108837.83999999998</v>
      </c>
      <c r="DU112" s="106">
        <v>464894.29999999987</v>
      </c>
      <c r="DV112" s="341">
        <v>46481.02</v>
      </c>
      <c r="DW112" s="341">
        <v>663197.18999999994</v>
      </c>
      <c r="DX112" s="341">
        <v>559198.15999999992</v>
      </c>
      <c r="DY112" s="341">
        <v>324292.06999999995</v>
      </c>
      <c r="DZ112" s="395">
        <v>499860.9</v>
      </c>
    </row>
    <row r="113" spans="2:131">
      <c r="D113" s="74">
        <v>4196</v>
      </c>
      <c r="E113" s="78" t="s">
        <v>228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16855.889999999992</v>
      </c>
      <c r="CM113" s="105">
        <v>488417.15999999992</v>
      </c>
      <c r="CN113" s="105">
        <v>270649.37999999989</v>
      </c>
      <c r="CO113" s="105">
        <v>232355.59999999992</v>
      </c>
      <c r="CP113" s="105">
        <v>486860.7700000006</v>
      </c>
      <c r="CQ113" s="105">
        <v>195989.45000000004</v>
      </c>
      <c r="CR113" s="105">
        <v>127166.01000000001</v>
      </c>
      <c r="CS113" s="105">
        <v>510335.64999999997</v>
      </c>
      <c r="CT113" s="105">
        <v>294412.88000000006</v>
      </c>
      <c r="CU113" s="105">
        <v>306769.03999999975</v>
      </c>
      <c r="CV113" s="105">
        <v>85744.699999999953</v>
      </c>
      <c r="CW113" s="106">
        <v>459162.54999999993</v>
      </c>
      <c r="CX113" s="104">
        <v>82404.14</v>
      </c>
      <c r="CY113" s="105">
        <v>514367.6</v>
      </c>
      <c r="CZ113" s="105">
        <v>205539.01</v>
      </c>
      <c r="DA113" s="105">
        <v>494562</v>
      </c>
      <c r="DB113" s="105">
        <v>205525.66</v>
      </c>
      <c r="DC113" s="105">
        <v>255324.06</v>
      </c>
      <c r="DD113" s="105">
        <v>399004.36</v>
      </c>
      <c r="DE113" s="105">
        <v>166337.51</v>
      </c>
      <c r="DF113" s="105">
        <v>363644.64</v>
      </c>
      <c r="DG113" s="105">
        <v>325797.89</v>
      </c>
      <c r="DH113" s="105">
        <v>433189.63</v>
      </c>
      <c r="DI113" s="106">
        <v>920103.55000000086</v>
      </c>
      <c r="DJ113" s="104">
        <v>80605.89</v>
      </c>
      <c r="DK113" s="105">
        <v>366165.37000000011</v>
      </c>
      <c r="DL113" s="105">
        <v>277701.41999999975</v>
      </c>
      <c r="DM113" s="105">
        <v>490653.96999999986</v>
      </c>
      <c r="DN113" s="105">
        <v>198213.58000000005</v>
      </c>
      <c r="DO113" s="105">
        <v>208544.98</v>
      </c>
      <c r="DP113" s="105">
        <v>235383.74999999997</v>
      </c>
      <c r="DQ113" s="105">
        <v>373719.19000000029</v>
      </c>
      <c r="DR113" s="105">
        <v>351863.64000000019</v>
      </c>
      <c r="DS113" s="105">
        <v>339805.98999999987</v>
      </c>
      <c r="DT113" s="105">
        <v>432965.80000000016</v>
      </c>
      <c r="DU113" s="106">
        <v>534986.67999999982</v>
      </c>
      <c r="DV113" s="341">
        <v>27282.979999999996</v>
      </c>
      <c r="DW113" s="341">
        <v>209127.41999999998</v>
      </c>
      <c r="DX113" s="341">
        <v>440465.10999999969</v>
      </c>
      <c r="DY113" s="341">
        <v>391949.35999999975</v>
      </c>
      <c r="DZ113" s="395">
        <v>223309.31</v>
      </c>
    </row>
    <row r="114" spans="2:131">
      <c r="D114" s="74">
        <v>4197</v>
      </c>
      <c r="E114" s="78" t="s">
        <v>230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33.340000000000003</v>
      </c>
      <c r="CM114" s="105">
        <v>33.340000000000003</v>
      </c>
      <c r="CN114" s="105">
        <v>33.340000000000003</v>
      </c>
      <c r="CO114" s="105">
        <v>33.340000000000003</v>
      </c>
      <c r="CP114" s="105">
        <v>33.340000000000003</v>
      </c>
      <c r="CQ114" s="105">
        <v>33.340000000000003</v>
      </c>
      <c r="CR114" s="105">
        <v>0</v>
      </c>
      <c r="CS114" s="105">
        <v>33.340000000000003</v>
      </c>
      <c r="CT114" s="105">
        <v>16.670000000000002</v>
      </c>
      <c r="CU114" s="105">
        <v>0</v>
      </c>
      <c r="CV114" s="105">
        <v>16.670000000000002</v>
      </c>
      <c r="CW114" s="106">
        <v>0</v>
      </c>
      <c r="CX114" s="104">
        <v>41.67</v>
      </c>
      <c r="CY114" s="105">
        <v>291.67</v>
      </c>
      <c r="CZ114" s="105">
        <v>161.66999999999999</v>
      </c>
      <c r="DA114" s="105">
        <v>66.67</v>
      </c>
      <c r="DB114" s="105">
        <v>66.67</v>
      </c>
      <c r="DC114" s="105">
        <v>291.67</v>
      </c>
      <c r="DD114" s="105">
        <v>41.67</v>
      </c>
      <c r="DE114" s="105">
        <v>41.67</v>
      </c>
      <c r="DF114" s="105">
        <v>41.67</v>
      </c>
      <c r="DG114" s="105">
        <v>41.67</v>
      </c>
      <c r="DH114" s="105">
        <v>41.67</v>
      </c>
      <c r="DI114" s="106">
        <v>319.88</v>
      </c>
      <c r="DJ114" s="104">
        <v>41.67</v>
      </c>
      <c r="DK114" s="105">
        <v>291.67</v>
      </c>
      <c r="DL114" s="105">
        <v>161.67000000000002</v>
      </c>
      <c r="DM114" s="105">
        <v>66.67</v>
      </c>
      <c r="DN114" s="105">
        <v>66.67</v>
      </c>
      <c r="DO114" s="105">
        <v>291.67</v>
      </c>
      <c r="DP114" s="105">
        <v>41.67</v>
      </c>
      <c r="DQ114" s="105">
        <v>41.67</v>
      </c>
      <c r="DR114" s="105">
        <v>41.67</v>
      </c>
      <c r="DS114" s="105">
        <v>41.67</v>
      </c>
      <c r="DT114" s="105">
        <v>41.67</v>
      </c>
      <c r="DU114" s="106">
        <v>41.63</v>
      </c>
      <c r="DV114" s="341">
        <v>41.67</v>
      </c>
      <c r="DW114" s="341">
        <v>41.67</v>
      </c>
      <c r="DX114" s="341">
        <v>41.67</v>
      </c>
      <c r="DY114" s="341">
        <v>41.67</v>
      </c>
      <c r="DZ114" s="395">
        <v>941.67</v>
      </c>
    </row>
    <row r="115" spans="2:131">
      <c r="D115" s="74">
        <v>4198</v>
      </c>
      <c r="E115" s="78" t="s">
        <v>51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283.26</v>
      </c>
      <c r="CM115" s="105">
        <v>288.33</v>
      </c>
      <c r="CN115" s="105">
        <v>313.27</v>
      </c>
      <c r="CO115" s="105">
        <v>343.33</v>
      </c>
      <c r="CP115" s="105">
        <v>280</v>
      </c>
      <c r="CQ115" s="105">
        <v>313.33999999999997</v>
      </c>
      <c r="CR115" s="105">
        <v>285</v>
      </c>
      <c r="CS115" s="105">
        <v>353.33</v>
      </c>
      <c r="CT115" s="105">
        <v>280</v>
      </c>
      <c r="CU115" s="105">
        <v>291</v>
      </c>
      <c r="CV115" s="105">
        <v>830</v>
      </c>
      <c r="CW115" s="106">
        <v>1054.77</v>
      </c>
      <c r="CX115" s="104">
        <v>325.01</v>
      </c>
      <c r="CY115" s="105">
        <v>1449.4</v>
      </c>
      <c r="CZ115" s="105">
        <v>801.17</v>
      </c>
      <c r="DA115" s="105">
        <v>802.67</v>
      </c>
      <c r="DB115" s="105">
        <v>525.79999999999995</v>
      </c>
      <c r="DC115" s="105">
        <v>921.28</v>
      </c>
      <c r="DD115" s="105">
        <v>968.16</v>
      </c>
      <c r="DE115" s="105">
        <v>1235.76</v>
      </c>
      <c r="DF115" s="105">
        <v>1464.94</v>
      </c>
      <c r="DG115" s="105">
        <v>1103.46</v>
      </c>
      <c r="DH115" s="105">
        <v>876.77</v>
      </c>
      <c r="DI115" s="106">
        <v>2647.24</v>
      </c>
      <c r="DJ115" s="104">
        <v>325.01</v>
      </c>
      <c r="DK115" s="105">
        <v>1419.3999999999999</v>
      </c>
      <c r="DL115" s="105">
        <v>831.17000000000007</v>
      </c>
      <c r="DM115" s="105">
        <v>802.67</v>
      </c>
      <c r="DN115" s="105">
        <v>525.79999999999995</v>
      </c>
      <c r="DO115" s="105">
        <v>921.28000000000009</v>
      </c>
      <c r="DP115" s="105">
        <v>798.71</v>
      </c>
      <c r="DQ115" s="105">
        <v>1405.2099999999998</v>
      </c>
      <c r="DR115" s="105">
        <v>1454.9400000000003</v>
      </c>
      <c r="DS115" s="105">
        <v>1113.4599999999998</v>
      </c>
      <c r="DT115" s="105">
        <v>876.77</v>
      </c>
      <c r="DU115" s="106">
        <v>3010.4399999999996</v>
      </c>
      <c r="DV115" s="341">
        <v>245.01</v>
      </c>
      <c r="DW115" s="341">
        <v>954.08999999999992</v>
      </c>
      <c r="DX115" s="341">
        <v>1024.1499999999996</v>
      </c>
      <c r="DY115" s="341">
        <v>656.57999999999981</v>
      </c>
      <c r="DZ115" s="395">
        <v>1660.12</v>
      </c>
    </row>
    <row r="116" spans="2:131">
      <c r="D116" s="74">
        <v>4199</v>
      </c>
      <c r="E116" s="78" t="s">
        <v>232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124892.60000000003</v>
      </c>
      <c r="CM116" s="105">
        <v>62482.520000000004</v>
      </c>
      <c r="CN116" s="105">
        <v>194087.13000000003</v>
      </c>
      <c r="CO116" s="105">
        <v>317008.53999999986</v>
      </c>
      <c r="CP116" s="105">
        <v>173934.78999999995</v>
      </c>
      <c r="CQ116" s="105">
        <v>213618.1899999998</v>
      </c>
      <c r="CR116" s="105">
        <v>232011.25999999995</v>
      </c>
      <c r="CS116" s="105">
        <v>185769.52999999988</v>
      </c>
      <c r="CT116" s="105">
        <v>151372.72000000006</v>
      </c>
      <c r="CU116" s="105">
        <v>249954.80999999979</v>
      </c>
      <c r="CV116" s="105">
        <v>248600.21999999962</v>
      </c>
      <c r="CW116" s="106">
        <v>644770.1599999998</v>
      </c>
      <c r="CX116" s="104">
        <v>107004.89</v>
      </c>
      <c r="CY116" s="105">
        <v>202626.26</v>
      </c>
      <c r="CZ116" s="105">
        <v>308901.21000000002</v>
      </c>
      <c r="DA116" s="105">
        <v>189125.13</v>
      </c>
      <c r="DB116" s="105">
        <v>1270565.8500000001</v>
      </c>
      <c r="DC116" s="105">
        <v>436538.33</v>
      </c>
      <c r="DD116" s="105">
        <v>205305.01</v>
      </c>
      <c r="DE116" s="105">
        <v>67993.62</v>
      </c>
      <c r="DF116" s="105">
        <v>899034.2</v>
      </c>
      <c r="DG116" s="105">
        <v>233376.06</v>
      </c>
      <c r="DH116" s="105">
        <v>322361</v>
      </c>
      <c r="DI116" s="106">
        <v>489220.76000000042</v>
      </c>
      <c r="DJ116" s="104">
        <v>87878.97</v>
      </c>
      <c r="DK116" s="105">
        <v>170909.60999999987</v>
      </c>
      <c r="DL116" s="105">
        <v>323034.66000000003</v>
      </c>
      <c r="DM116" s="105">
        <v>173808.61999999991</v>
      </c>
      <c r="DN116" s="105">
        <v>1244577.6300000008</v>
      </c>
      <c r="DO116" s="105">
        <v>166282.88</v>
      </c>
      <c r="DP116" s="105">
        <v>167618.01000000007</v>
      </c>
      <c r="DQ116" s="105">
        <v>97119.079999999973</v>
      </c>
      <c r="DR116" s="105">
        <v>223127.72000000006</v>
      </c>
      <c r="DS116" s="105">
        <v>155060.84000000003</v>
      </c>
      <c r="DT116" s="105">
        <v>150031.35999999996</v>
      </c>
      <c r="DU116" s="106">
        <v>547611.07999999926</v>
      </c>
      <c r="DV116" s="341">
        <v>307636.45000000007</v>
      </c>
      <c r="DW116" s="341">
        <v>214675.74999999977</v>
      </c>
      <c r="DX116" s="341">
        <v>142270.47</v>
      </c>
      <c r="DY116" s="341">
        <v>197509.72999999995</v>
      </c>
      <c r="DZ116" s="395">
        <v>688408.35</v>
      </c>
    </row>
    <row r="117" spans="2:131">
      <c r="B117" s="74">
        <v>42</v>
      </c>
      <c r="C117" s="74" t="s">
        <v>96</v>
      </c>
      <c r="E117" s="78" t="s">
        <v>234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38151243.679999985</v>
      </c>
      <c r="CM117" s="105">
        <v>42304307.499999993</v>
      </c>
      <c r="CN117" s="105">
        <v>40495852.529999986</v>
      </c>
      <c r="CO117" s="105">
        <v>40445889.589999996</v>
      </c>
      <c r="CP117" s="105">
        <v>39916624.779999986</v>
      </c>
      <c r="CQ117" s="105">
        <v>39873840.350000001</v>
      </c>
      <c r="CR117" s="105">
        <v>39783817.739999995</v>
      </c>
      <c r="CS117" s="105">
        <v>39183217.88000001</v>
      </c>
      <c r="CT117" s="105">
        <v>40139584.429999992</v>
      </c>
      <c r="CU117" s="105">
        <v>39790180.209999986</v>
      </c>
      <c r="CV117" s="105">
        <v>39831268.440000013</v>
      </c>
      <c r="CW117" s="106">
        <v>43051593.350000009</v>
      </c>
      <c r="CX117" s="104">
        <v>39555878.579999991</v>
      </c>
      <c r="CY117" s="105">
        <v>41425187.059999995</v>
      </c>
      <c r="CZ117" s="105">
        <v>41909906.139999978</v>
      </c>
      <c r="DA117" s="105">
        <v>40423629.729999989</v>
      </c>
      <c r="DB117" s="105">
        <v>40506895.870000027</v>
      </c>
      <c r="DC117" s="105">
        <v>40386120.24000001</v>
      </c>
      <c r="DD117" s="105">
        <v>42646776.50999999</v>
      </c>
      <c r="DE117" s="105">
        <v>41817476.330000013</v>
      </c>
      <c r="DF117" s="105">
        <v>39292859.510000005</v>
      </c>
      <c r="DG117" s="105">
        <v>40455528.219999991</v>
      </c>
      <c r="DH117" s="105">
        <v>40886054.279999994</v>
      </c>
      <c r="DI117" s="106">
        <v>42841697.649999999</v>
      </c>
      <c r="DJ117" s="104">
        <v>39786085.87000002</v>
      </c>
      <c r="DK117" s="105">
        <v>40069751.660000004</v>
      </c>
      <c r="DL117" s="105">
        <v>40864096.719999999</v>
      </c>
      <c r="DM117" s="105">
        <v>40502347.820000008</v>
      </c>
      <c r="DN117" s="105">
        <v>40971406.99000001</v>
      </c>
      <c r="DO117" s="105">
        <v>40988719.57</v>
      </c>
      <c r="DP117" s="105">
        <v>40367487.210000023</v>
      </c>
      <c r="DQ117" s="105">
        <v>39162482.690000027</v>
      </c>
      <c r="DR117" s="105">
        <v>41715778.810000032</v>
      </c>
      <c r="DS117" s="105">
        <v>40336270.130000018</v>
      </c>
      <c r="DT117" s="105">
        <v>40385800.150000006</v>
      </c>
      <c r="DU117" s="106">
        <v>41891632.480000027</v>
      </c>
      <c r="DV117" s="341">
        <v>4897395.42</v>
      </c>
      <c r="DW117" s="341">
        <v>7010560.6399999997</v>
      </c>
      <c r="DX117" s="341">
        <v>8484481.6899999995</v>
      </c>
      <c r="DY117" s="341">
        <v>11157410.01</v>
      </c>
      <c r="DZ117" s="395">
        <v>46657581.579999998</v>
      </c>
      <c r="EA117" s="395"/>
    </row>
    <row r="118" spans="2:131">
      <c r="C118" s="74">
        <v>421</v>
      </c>
      <c r="D118" s="74">
        <v>421</v>
      </c>
      <c r="E118" s="78" t="s">
        <v>236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5249177.4899999993</v>
      </c>
      <c r="CM118" s="105">
        <v>6265311.1100000003</v>
      </c>
      <c r="CN118" s="105">
        <v>5548846.8199999994</v>
      </c>
      <c r="CO118" s="105">
        <v>5564842.5499999998</v>
      </c>
      <c r="CP118" s="105">
        <v>5426012.3199999984</v>
      </c>
      <c r="CQ118" s="105">
        <v>5414506.1200000001</v>
      </c>
      <c r="CR118" s="105">
        <v>5377364.7999999998</v>
      </c>
      <c r="CS118" s="105">
        <v>4628282.3600000003</v>
      </c>
      <c r="CT118" s="105">
        <v>4825112.1500000004</v>
      </c>
      <c r="CU118" s="105">
        <v>4994196.5700000012</v>
      </c>
      <c r="CV118" s="105">
        <v>5164469.1300000008</v>
      </c>
      <c r="CW118" s="106">
        <v>5578422.5699999994</v>
      </c>
      <c r="CX118" s="104">
        <v>5197554.8999999994</v>
      </c>
      <c r="CY118" s="105">
        <v>5250468.459999999</v>
      </c>
      <c r="CZ118" s="105">
        <v>4943694.8400000008</v>
      </c>
      <c r="DA118" s="105">
        <v>5048089.1399999997</v>
      </c>
      <c r="DB118" s="105">
        <v>4807265.8800000008</v>
      </c>
      <c r="DC118" s="105">
        <v>5282073.3999999994</v>
      </c>
      <c r="DD118" s="105">
        <v>5431940.5699999994</v>
      </c>
      <c r="DE118" s="105">
        <v>5056103.28</v>
      </c>
      <c r="DF118" s="105">
        <v>5029618.1500000004</v>
      </c>
      <c r="DG118" s="105">
        <v>5059119.72</v>
      </c>
      <c r="DH118" s="105">
        <v>5502927.5499999998</v>
      </c>
      <c r="DI118" s="106">
        <v>5256058.13</v>
      </c>
      <c r="DJ118" s="104">
        <v>4939929.87</v>
      </c>
      <c r="DK118" s="105">
        <v>5097441.17</v>
      </c>
      <c r="DL118" s="105">
        <v>5071055.13</v>
      </c>
      <c r="DM118" s="105">
        <v>5139689.5999999996</v>
      </c>
      <c r="DN118" s="105">
        <v>4851223.5199999996</v>
      </c>
      <c r="DO118" s="105">
        <v>4951711.88</v>
      </c>
      <c r="DP118" s="105">
        <v>5250320.330000001</v>
      </c>
      <c r="DQ118" s="105">
        <v>4825685.17</v>
      </c>
      <c r="DR118" s="105">
        <v>5003935.6600000011</v>
      </c>
      <c r="DS118" s="105">
        <v>5224803.1099999994</v>
      </c>
      <c r="DT118" s="105">
        <v>5200634.1900000013</v>
      </c>
      <c r="DU118" s="106">
        <v>5279675.0199999996</v>
      </c>
      <c r="DV118" s="341">
        <v>4897395.42</v>
      </c>
      <c r="DW118" s="343">
        <v>7010560.6399999997</v>
      </c>
      <c r="DX118" s="343">
        <v>8484546.0899999999</v>
      </c>
      <c r="DY118" s="341">
        <v>11160120.609999999</v>
      </c>
      <c r="DZ118" s="395">
        <v>10449997.48</v>
      </c>
      <c r="EA118" s="395"/>
    </row>
    <row r="119" spans="2:131">
      <c r="C119" s="74" t="s">
        <v>96</v>
      </c>
      <c r="D119" s="74">
        <v>4211</v>
      </c>
      <c r="E119" s="78" t="s">
        <v>238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421036.79999999999</v>
      </c>
      <c r="CM119" s="105">
        <v>423451.3</v>
      </c>
      <c r="CN119" s="105">
        <v>424949.2</v>
      </c>
      <c r="CO119" s="105">
        <v>429126.5</v>
      </c>
      <c r="CP119" s="105">
        <v>429421.7</v>
      </c>
      <c r="CQ119" s="105">
        <v>433409.4</v>
      </c>
      <c r="CR119" s="105">
        <v>436273.29</v>
      </c>
      <c r="CS119" s="105">
        <v>431628.4</v>
      </c>
      <c r="CT119" s="105">
        <v>412319.2</v>
      </c>
      <c r="CU119" s="105">
        <v>471037.3</v>
      </c>
      <c r="CV119" s="105">
        <v>386243.45</v>
      </c>
      <c r="CW119" s="106">
        <v>385481.55</v>
      </c>
      <c r="CX119" s="104">
        <v>383766.05</v>
      </c>
      <c r="CY119" s="105">
        <v>386780.15</v>
      </c>
      <c r="CZ119" s="105">
        <v>393105.9</v>
      </c>
      <c r="DA119" s="105">
        <v>396123.3</v>
      </c>
      <c r="DB119" s="105">
        <v>397521</v>
      </c>
      <c r="DC119" s="105">
        <v>543431.30000000005</v>
      </c>
      <c r="DD119" s="105">
        <v>513495.1</v>
      </c>
      <c r="DE119" s="105">
        <v>400406.3</v>
      </c>
      <c r="DF119" s="105">
        <v>401150.5</v>
      </c>
      <c r="DG119" s="105">
        <v>381804.3</v>
      </c>
      <c r="DH119" s="105">
        <v>372275</v>
      </c>
      <c r="DI119" s="106">
        <v>367326.1</v>
      </c>
      <c r="DJ119" s="104">
        <v>355730.6</v>
      </c>
      <c r="DK119" s="105">
        <v>356341.33</v>
      </c>
      <c r="DL119" s="105">
        <v>363821.57</v>
      </c>
      <c r="DM119" s="105">
        <v>370220.55</v>
      </c>
      <c r="DN119" s="105">
        <v>362285.06</v>
      </c>
      <c r="DO119" s="105">
        <v>353819.58999999997</v>
      </c>
      <c r="DP119" s="105">
        <v>350668.23</v>
      </c>
      <c r="DQ119" s="105">
        <v>345178.28</v>
      </c>
      <c r="DR119" s="105">
        <v>324346.10000000003</v>
      </c>
      <c r="DS119" s="105">
        <v>435416.45</v>
      </c>
      <c r="DT119" s="105">
        <v>380176.39</v>
      </c>
      <c r="DU119" s="106">
        <v>336461.95999999996</v>
      </c>
      <c r="DV119" s="341">
        <v>334448.07</v>
      </c>
      <c r="DW119" s="341">
        <v>329345.76</v>
      </c>
      <c r="DX119" s="341">
        <v>313888.21999999997</v>
      </c>
      <c r="DY119" s="341">
        <v>282440.55</v>
      </c>
      <c r="DZ119" s="395">
        <v>265875.75</v>
      </c>
    </row>
    <row r="120" spans="2:131">
      <c r="D120" s="74">
        <v>4212</v>
      </c>
      <c r="E120" s="78" t="s">
        <v>240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692492.44000000006</v>
      </c>
      <c r="CM120" s="105">
        <v>697591.6399999999</v>
      </c>
      <c r="CN120" s="105">
        <v>683432.42999999993</v>
      </c>
      <c r="CO120" s="105">
        <v>671299.94</v>
      </c>
      <c r="CP120" s="105">
        <v>699382.33</v>
      </c>
      <c r="CQ120" s="105">
        <v>823199.11999999988</v>
      </c>
      <c r="CR120" s="105">
        <v>736957.14999999991</v>
      </c>
      <c r="CS120" s="105">
        <v>677551.94000000006</v>
      </c>
      <c r="CT120" s="105">
        <v>674250.38</v>
      </c>
      <c r="CU120" s="105">
        <v>755981.07000000007</v>
      </c>
      <c r="CV120" s="105">
        <v>657639.29</v>
      </c>
      <c r="CW120" s="106">
        <v>751583.81</v>
      </c>
      <c r="CX120" s="104">
        <v>743680.58000000007</v>
      </c>
      <c r="CY120" s="105">
        <v>856282.84</v>
      </c>
      <c r="CZ120" s="105">
        <v>644229.3899999999</v>
      </c>
      <c r="DA120" s="105">
        <v>647331.77</v>
      </c>
      <c r="DB120" s="105">
        <v>645086.06999999995</v>
      </c>
      <c r="DC120" s="105">
        <v>791696.89999999991</v>
      </c>
      <c r="DD120" s="105">
        <v>739346.28999999992</v>
      </c>
      <c r="DE120" s="105">
        <v>636311.62999999989</v>
      </c>
      <c r="DF120" s="105">
        <v>626833.76</v>
      </c>
      <c r="DG120" s="105">
        <v>622446.93000000005</v>
      </c>
      <c r="DH120" s="105">
        <v>612445.31000000006</v>
      </c>
      <c r="DI120" s="106">
        <v>612737</v>
      </c>
      <c r="DJ120" s="104">
        <v>691220.46000000008</v>
      </c>
      <c r="DK120" s="105">
        <v>818206.59000000008</v>
      </c>
      <c r="DL120" s="105">
        <v>644022.49</v>
      </c>
      <c r="DM120" s="105">
        <v>729198.6</v>
      </c>
      <c r="DN120" s="105">
        <v>591422.56000000006</v>
      </c>
      <c r="DO120" s="105">
        <v>586897.75</v>
      </c>
      <c r="DP120" s="105">
        <v>581982.98</v>
      </c>
      <c r="DQ120" s="105">
        <v>586430.07999999996</v>
      </c>
      <c r="DR120" s="105">
        <v>581917.16999999993</v>
      </c>
      <c r="DS120" s="105">
        <v>678352.48</v>
      </c>
      <c r="DT120" s="105">
        <v>577047.26</v>
      </c>
      <c r="DU120" s="106">
        <v>718676.93</v>
      </c>
      <c r="DV120" s="341">
        <v>564429.37</v>
      </c>
      <c r="DW120" s="341">
        <v>657072.82999999996</v>
      </c>
      <c r="DX120" s="341">
        <v>620609.94000000006</v>
      </c>
      <c r="DY120" s="341">
        <v>561443.18000000005</v>
      </c>
      <c r="DZ120" s="395">
        <v>551710.06999999995</v>
      </c>
    </row>
    <row r="121" spans="2:131" ht="30">
      <c r="D121" s="74">
        <v>4213</v>
      </c>
      <c r="E121" s="78" t="s">
        <v>242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1460897.35</v>
      </c>
      <c r="CM121" s="105">
        <v>1482287.73</v>
      </c>
      <c r="CN121" s="105">
        <v>1502308</v>
      </c>
      <c r="CO121" s="105">
        <v>1507261.74</v>
      </c>
      <c r="CP121" s="105">
        <v>1517082.8499999999</v>
      </c>
      <c r="CQ121" s="105">
        <v>1524181.1600000004</v>
      </c>
      <c r="CR121" s="105">
        <v>1520509.7699999998</v>
      </c>
      <c r="CS121" s="105">
        <v>1457909.3</v>
      </c>
      <c r="CT121" s="105">
        <v>1405165.4500000004</v>
      </c>
      <c r="CU121" s="105">
        <v>1394713.6800000006</v>
      </c>
      <c r="CV121" s="105">
        <v>1383388.0400000003</v>
      </c>
      <c r="CW121" s="106">
        <v>1687836.9999999995</v>
      </c>
      <c r="CX121" s="104">
        <v>1375790.2400000002</v>
      </c>
      <c r="CY121" s="105">
        <v>1399434.5899999999</v>
      </c>
      <c r="CZ121" s="105">
        <v>1439567.7500000002</v>
      </c>
      <c r="DA121" s="105">
        <v>1474379.2100000002</v>
      </c>
      <c r="DB121" s="105">
        <v>1455630.8100000003</v>
      </c>
      <c r="DC121" s="105">
        <v>1477079.5199999996</v>
      </c>
      <c r="DD121" s="105">
        <v>1448301.0399999998</v>
      </c>
      <c r="DE121" s="105">
        <v>1565932.21</v>
      </c>
      <c r="DF121" s="105">
        <v>1417693.7700000003</v>
      </c>
      <c r="DG121" s="105">
        <v>1450597.5000000002</v>
      </c>
      <c r="DH121" s="105">
        <v>1370222.7499999998</v>
      </c>
      <c r="DI121" s="106">
        <v>1337323.9200000004</v>
      </c>
      <c r="DJ121" s="104">
        <v>1307049.48</v>
      </c>
      <c r="DK121" s="105">
        <v>1328394.29</v>
      </c>
      <c r="DL121" s="105">
        <v>1481080.23</v>
      </c>
      <c r="DM121" s="105">
        <v>1510728.15</v>
      </c>
      <c r="DN121" s="105">
        <v>1219098.9400000002</v>
      </c>
      <c r="DO121" s="105">
        <v>1145000.6299999999</v>
      </c>
      <c r="DP121" s="105">
        <v>1168414.95</v>
      </c>
      <c r="DQ121" s="105">
        <v>1060525.06</v>
      </c>
      <c r="DR121" s="105">
        <v>1122304.45</v>
      </c>
      <c r="DS121" s="105">
        <v>1108062.3499999999</v>
      </c>
      <c r="DT121" s="105">
        <v>1103355.7900000003</v>
      </c>
      <c r="DU121" s="106">
        <v>1111942.99</v>
      </c>
      <c r="DV121" s="341">
        <v>1111282.95</v>
      </c>
      <c r="DW121" s="341">
        <v>1096472.2000000002</v>
      </c>
      <c r="DX121" s="341">
        <v>1014170.31</v>
      </c>
      <c r="DY121" s="341">
        <v>962641.86000000022</v>
      </c>
      <c r="DZ121" s="395">
        <v>904514.68</v>
      </c>
    </row>
    <row r="122" spans="2:131">
      <c r="D122" s="74">
        <v>4214</v>
      </c>
      <c r="E122" s="78" t="s">
        <v>244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1624645.1099999999</v>
      </c>
      <c r="CM122" s="105">
        <v>2597051.81</v>
      </c>
      <c r="CN122" s="105">
        <v>1900434.49</v>
      </c>
      <c r="CO122" s="105">
        <v>1932153.2000000004</v>
      </c>
      <c r="CP122" s="105">
        <v>1674505.9</v>
      </c>
      <c r="CQ122" s="105">
        <v>1536013.97</v>
      </c>
      <c r="CR122" s="105">
        <v>1627459.28</v>
      </c>
      <c r="CS122" s="105">
        <v>991564.94999999984</v>
      </c>
      <c r="CT122" s="105">
        <v>1146005.8800000001</v>
      </c>
      <c r="CU122" s="105">
        <v>1372886.6800000002</v>
      </c>
      <c r="CV122" s="105">
        <v>1630539.3299999998</v>
      </c>
      <c r="CW122" s="106">
        <v>1445222.44</v>
      </c>
      <c r="CX122" s="104">
        <v>1535360.8199999998</v>
      </c>
      <c r="CY122" s="105">
        <v>1479802.3099999998</v>
      </c>
      <c r="CZ122" s="105">
        <v>1365996.3599999999</v>
      </c>
      <c r="DA122" s="105">
        <v>1445854.2399999998</v>
      </c>
      <c r="DB122" s="105">
        <v>1240227.3299999998</v>
      </c>
      <c r="DC122" s="105">
        <v>1363632.5999999996</v>
      </c>
      <c r="DD122" s="105">
        <v>1500407.1399999997</v>
      </c>
      <c r="DE122" s="105">
        <v>1239582.1600000001</v>
      </c>
      <c r="DF122" s="105">
        <v>1493192.3800000001</v>
      </c>
      <c r="DG122" s="105">
        <v>1487275.4799999995</v>
      </c>
      <c r="DH122" s="105">
        <v>2004934.39</v>
      </c>
      <c r="DI122" s="106">
        <v>1670147.64</v>
      </c>
      <c r="DJ122" s="104">
        <v>1305632.7299999997</v>
      </c>
      <c r="DK122" s="105">
        <v>1410746.3599999999</v>
      </c>
      <c r="DL122" s="105">
        <v>1423076.41</v>
      </c>
      <c r="DM122" s="105">
        <v>1368918.0499999998</v>
      </c>
      <c r="DN122" s="105">
        <v>1426578.2299999997</v>
      </c>
      <c r="DO122" s="105">
        <v>1538295.4699999995</v>
      </c>
      <c r="DP122" s="105">
        <v>1606699.17</v>
      </c>
      <c r="DQ122" s="105">
        <v>1445734.21</v>
      </c>
      <c r="DR122" s="105">
        <v>1449683.0500000003</v>
      </c>
      <c r="DS122" s="105">
        <v>1627060.7399999998</v>
      </c>
      <c r="DT122" s="105">
        <v>1631564.8300000005</v>
      </c>
      <c r="DU122" s="106">
        <v>1641422.1600000001</v>
      </c>
      <c r="DV122" s="341">
        <v>1262803.2500000002</v>
      </c>
      <c r="DW122" s="341">
        <v>1385142.79</v>
      </c>
      <c r="DX122" s="341">
        <v>1479298.87</v>
      </c>
      <c r="DY122" s="341">
        <v>1423347.08</v>
      </c>
      <c r="DZ122" s="395">
        <v>1138006.3899999999</v>
      </c>
    </row>
    <row r="123" spans="2:131">
      <c r="D123" s="74">
        <v>4215</v>
      </c>
      <c r="E123" s="78" t="s">
        <v>246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788595.39999999991</v>
      </c>
      <c r="CM123" s="105">
        <v>761647.82</v>
      </c>
      <c r="CN123" s="105">
        <v>740067.1</v>
      </c>
      <c r="CO123" s="105">
        <v>731668.75999999989</v>
      </c>
      <c r="CP123" s="105">
        <v>815005.65999999957</v>
      </c>
      <c r="CQ123" s="105">
        <v>759056.20000000007</v>
      </c>
      <c r="CR123" s="105">
        <v>722754.60000000009</v>
      </c>
      <c r="CS123" s="105">
        <v>726737.9</v>
      </c>
      <c r="CT123" s="105">
        <v>728273.99999999988</v>
      </c>
      <c r="CU123" s="105">
        <v>724583.7</v>
      </c>
      <c r="CV123" s="105">
        <v>743620.99999999988</v>
      </c>
      <c r="CW123" s="106">
        <v>821496.31</v>
      </c>
      <c r="CX123" s="104">
        <v>861549.92999999993</v>
      </c>
      <c r="CY123" s="105">
        <v>827031.97999999986</v>
      </c>
      <c r="CZ123" s="105">
        <v>791606.25</v>
      </c>
      <c r="DA123" s="105">
        <v>755333.5</v>
      </c>
      <c r="DB123" s="105">
        <v>789715.93000000017</v>
      </c>
      <c r="DC123" s="105">
        <v>761287</v>
      </c>
      <c r="DD123" s="105">
        <v>899737.83999999985</v>
      </c>
      <c r="DE123" s="105">
        <v>873878.65000000014</v>
      </c>
      <c r="DF123" s="105">
        <v>788679.51</v>
      </c>
      <c r="DG123" s="105">
        <v>786024.19999999984</v>
      </c>
      <c r="DH123" s="105">
        <v>825537.49999999988</v>
      </c>
      <c r="DI123" s="106">
        <v>980926.55999999971</v>
      </c>
      <c r="DJ123" s="104">
        <v>988431.99000000011</v>
      </c>
      <c r="DK123" s="105">
        <v>887514.50000000012</v>
      </c>
      <c r="DL123" s="105">
        <v>884463.3</v>
      </c>
      <c r="DM123" s="105">
        <v>886951.09</v>
      </c>
      <c r="DN123" s="105">
        <v>951300.79999999993</v>
      </c>
      <c r="DO123" s="105">
        <v>979736.44000000006</v>
      </c>
      <c r="DP123" s="105">
        <v>1154713.53</v>
      </c>
      <c r="DQ123" s="105">
        <v>982933.07000000007</v>
      </c>
      <c r="DR123" s="105">
        <v>1023250.99</v>
      </c>
      <c r="DS123" s="105">
        <v>1020312.4400000002</v>
      </c>
      <c r="DT123" s="105">
        <v>1121064.75</v>
      </c>
      <c r="DU123" s="106">
        <v>1089837.74</v>
      </c>
      <c r="DV123" s="341">
        <v>1299678.51</v>
      </c>
      <c r="DW123" s="341">
        <v>1414898.3800000001</v>
      </c>
      <c r="DX123" s="341">
        <v>1441171.4400000002</v>
      </c>
      <c r="DY123" s="341">
        <v>1599231.26</v>
      </c>
      <c r="DZ123" s="395">
        <v>1643679.98</v>
      </c>
    </row>
    <row r="124" spans="2:131" ht="30">
      <c r="D124" s="74">
        <v>4216</v>
      </c>
      <c r="E124" s="78" t="s">
        <v>248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12532</v>
      </c>
      <c r="CM124" s="105">
        <v>33971.879999999997</v>
      </c>
      <c r="CN124" s="105">
        <v>51880.84</v>
      </c>
      <c r="CO124" s="105">
        <v>18588.95</v>
      </c>
      <c r="CP124" s="105">
        <v>20197.3</v>
      </c>
      <c r="CQ124" s="105">
        <v>62174.6</v>
      </c>
      <c r="CR124" s="105">
        <v>68967.81</v>
      </c>
      <c r="CS124" s="105">
        <v>66627.28</v>
      </c>
      <c r="CT124" s="105">
        <v>188624.2</v>
      </c>
      <c r="CU124" s="105">
        <v>25674.480000000003</v>
      </c>
      <c r="CV124" s="105">
        <v>17648.79</v>
      </c>
      <c r="CW124" s="106">
        <v>41767.22</v>
      </c>
      <c r="CX124" s="104">
        <v>40978.35</v>
      </c>
      <c r="CY124" s="105">
        <v>31691.62</v>
      </c>
      <c r="CZ124" s="105">
        <v>14642.58</v>
      </c>
      <c r="DA124" s="105">
        <v>33633.120000000003</v>
      </c>
      <c r="DB124" s="105">
        <v>16130.039999999999</v>
      </c>
      <c r="DC124" s="105">
        <v>18769.850000000002</v>
      </c>
      <c r="DD124" s="105">
        <v>88447.09</v>
      </c>
      <c r="DE124" s="105">
        <v>101855.59000000001</v>
      </c>
      <c r="DF124" s="105">
        <v>60002.899999999994</v>
      </c>
      <c r="DG124" s="105">
        <v>81717.89</v>
      </c>
      <c r="DH124" s="105">
        <v>61778.16</v>
      </c>
      <c r="DI124" s="106">
        <v>22075.050000000003</v>
      </c>
      <c r="DJ124" s="104">
        <v>43811.109999999993</v>
      </c>
      <c r="DK124" s="105">
        <v>35142.22</v>
      </c>
      <c r="DL124" s="105">
        <v>13879.85</v>
      </c>
      <c r="DM124" s="105">
        <v>23074.18</v>
      </c>
      <c r="DN124" s="105">
        <v>19524.849999999999</v>
      </c>
      <c r="DO124" s="105">
        <v>30374.03</v>
      </c>
      <c r="DP124" s="105">
        <v>114079.9</v>
      </c>
      <c r="DQ124" s="105">
        <v>120386.34</v>
      </c>
      <c r="DR124" s="105">
        <v>179287.87</v>
      </c>
      <c r="DS124" s="105">
        <v>50427.02</v>
      </c>
      <c r="DT124" s="105">
        <v>74787.23000000001</v>
      </c>
      <c r="DU124" s="106">
        <v>82061.390000000014</v>
      </c>
      <c r="DV124" s="341">
        <v>31603.559999999998</v>
      </c>
      <c r="DW124" s="341">
        <v>68793.59</v>
      </c>
      <c r="DX124" s="341">
        <v>26546.82</v>
      </c>
      <c r="DY124" s="341">
        <v>26862.21</v>
      </c>
      <c r="DZ124" s="395">
        <v>31636.59</v>
      </c>
    </row>
    <row r="125" spans="2:131" ht="30">
      <c r="D125" s="74">
        <v>4217</v>
      </c>
      <c r="E125" s="78" t="s">
        <v>250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248978.39000000004</v>
      </c>
      <c r="CM125" s="105">
        <v>269308.93000000005</v>
      </c>
      <c r="CN125" s="105">
        <v>245774.75999999995</v>
      </c>
      <c r="CO125" s="105">
        <v>274743.45999999996</v>
      </c>
      <c r="CP125" s="105">
        <v>270416.57999999996</v>
      </c>
      <c r="CQ125" s="105">
        <v>276471.67</v>
      </c>
      <c r="CR125" s="105">
        <v>264442.90000000002</v>
      </c>
      <c r="CS125" s="105">
        <v>276262.59000000003</v>
      </c>
      <c r="CT125" s="105">
        <v>270473.03999999992</v>
      </c>
      <c r="CU125" s="105">
        <v>249319.65999999997</v>
      </c>
      <c r="CV125" s="105">
        <v>345389.2300000001</v>
      </c>
      <c r="CW125" s="106">
        <v>445034.23999999999</v>
      </c>
      <c r="CX125" s="104">
        <v>256428.93000000002</v>
      </c>
      <c r="CY125" s="105">
        <v>269444.97000000003</v>
      </c>
      <c r="CZ125" s="105">
        <v>294546.60999999993</v>
      </c>
      <c r="DA125" s="105">
        <v>295433.99999999994</v>
      </c>
      <c r="DB125" s="105">
        <v>262954.69999999995</v>
      </c>
      <c r="DC125" s="105">
        <v>326176.23000000004</v>
      </c>
      <c r="DD125" s="105">
        <v>242206.07</v>
      </c>
      <c r="DE125" s="105">
        <v>238136.74</v>
      </c>
      <c r="DF125" s="105">
        <v>242065.33</v>
      </c>
      <c r="DG125" s="105">
        <v>249253.42</v>
      </c>
      <c r="DH125" s="105">
        <v>255734.44</v>
      </c>
      <c r="DI125" s="106">
        <v>265521.86</v>
      </c>
      <c r="DJ125" s="104">
        <v>248053.49999999994</v>
      </c>
      <c r="DK125" s="105">
        <v>261095.87999999998</v>
      </c>
      <c r="DL125" s="105">
        <v>260711.28</v>
      </c>
      <c r="DM125" s="105">
        <v>250598.97999999998</v>
      </c>
      <c r="DN125" s="105">
        <v>281013.07999999996</v>
      </c>
      <c r="DO125" s="105">
        <v>317587.96999999997</v>
      </c>
      <c r="DP125" s="105">
        <v>273761.57</v>
      </c>
      <c r="DQ125" s="105">
        <v>284498.13</v>
      </c>
      <c r="DR125" s="105">
        <v>323146.02999999997</v>
      </c>
      <c r="DS125" s="105">
        <v>305171.62999999995</v>
      </c>
      <c r="DT125" s="105">
        <v>312637.93999999989</v>
      </c>
      <c r="DU125" s="106">
        <v>299271.84999999998</v>
      </c>
      <c r="DV125" s="341">
        <v>293149.71000000002</v>
      </c>
      <c r="DW125" s="341">
        <v>377483.81000000006</v>
      </c>
      <c r="DX125" s="341">
        <v>327950.01</v>
      </c>
      <c r="DY125" s="341">
        <v>371372.44</v>
      </c>
      <c r="DZ125" s="395">
        <v>289652.03999999998</v>
      </c>
    </row>
    <row r="126" spans="2:131">
      <c r="D126" s="74">
        <v>4218</v>
      </c>
      <c r="E126" s="78" t="s">
        <v>739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6"/>
      <c r="CX126" s="104"/>
      <c r="CY126" s="105"/>
      <c r="CZ126" s="105"/>
      <c r="DA126" s="105"/>
      <c r="DB126" s="105"/>
      <c r="DC126" s="105"/>
      <c r="DD126" s="105"/>
      <c r="DE126" s="105"/>
      <c r="DF126" s="105"/>
      <c r="DG126" s="105"/>
      <c r="DH126" s="105"/>
      <c r="DI126" s="106"/>
      <c r="DJ126" s="104"/>
      <c r="DK126" s="105"/>
      <c r="DL126" s="105"/>
      <c r="DM126" s="105"/>
      <c r="DN126" s="105"/>
      <c r="DO126" s="105"/>
      <c r="DP126" s="105"/>
      <c r="DQ126" s="105"/>
      <c r="DR126" s="105"/>
      <c r="DS126" s="105"/>
      <c r="DT126" s="105"/>
      <c r="DU126" s="106"/>
      <c r="DV126" s="341">
        <v>0</v>
      </c>
      <c r="DW126" s="341">
        <v>1681351.28</v>
      </c>
      <c r="DX126" s="341">
        <v>3260910.48</v>
      </c>
      <c r="DY126" s="341">
        <v>5932782.0300000003</v>
      </c>
      <c r="DZ126" s="395">
        <v>5624921.9800000004</v>
      </c>
    </row>
    <row r="127" spans="2:131">
      <c r="C127" s="74">
        <v>422</v>
      </c>
      <c r="D127" s="74">
        <v>422</v>
      </c>
      <c r="E127" s="78" t="s">
        <v>252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975222.94</v>
      </c>
      <c r="DQ127" s="105">
        <v>683868.67</v>
      </c>
      <c r="DR127" s="105">
        <v>2245233.77</v>
      </c>
      <c r="DS127" s="105">
        <v>787040.37000000011</v>
      </c>
      <c r="DT127" s="105">
        <v>1015844.7199999999</v>
      </c>
      <c r="DU127" s="106">
        <v>1806274.54</v>
      </c>
      <c r="DV127" s="341">
        <v>743628.17999999993</v>
      </c>
      <c r="DW127" s="341">
        <v>3195817.4000000004</v>
      </c>
      <c r="DX127" s="341">
        <v>2020678.7799999998</v>
      </c>
      <c r="DY127" s="341">
        <v>1078405.83</v>
      </c>
      <c r="DZ127" s="395">
        <v>919763.99</v>
      </c>
      <c r="EA127" s="395"/>
    </row>
    <row r="128" spans="2:131">
      <c r="D128" s="74">
        <v>4221</v>
      </c>
      <c r="E128" s="78" t="s">
        <v>254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  <c r="DV128" s="341">
        <v>0</v>
      </c>
      <c r="DW128" s="341">
        <v>0</v>
      </c>
      <c r="DX128" s="341">
        <v>0</v>
      </c>
      <c r="DY128" s="341">
        <v>0</v>
      </c>
      <c r="DZ128" s="395"/>
    </row>
    <row r="129" spans="3:131" ht="30">
      <c r="D129" s="74">
        <v>4222</v>
      </c>
      <c r="E129" s="78" t="s">
        <v>256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235778.37000000002</v>
      </c>
      <c r="DQ129" s="105">
        <v>85410</v>
      </c>
      <c r="DR129" s="105">
        <v>1346957.91</v>
      </c>
      <c r="DS129" s="105">
        <v>98603.880000000019</v>
      </c>
      <c r="DT129" s="105">
        <v>335652.55999999994</v>
      </c>
      <c r="DU129" s="106">
        <v>411667.56000000006</v>
      </c>
      <c r="DV129" s="341">
        <v>743628.17999999993</v>
      </c>
      <c r="DW129" s="341">
        <v>2398905.5700000003</v>
      </c>
      <c r="DX129" s="341">
        <v>1355528.6199999999</v>
      </c>
      <c r="DY129" s="341">
        <v>416462.36</v>
      </c>
      <c r="DZ129" s="395">
        <v>283681.84999999998</v>
      </c>
    </row>
    <row r="130" spans="3:131">
      <c r="D130" s="74">
        <v>4223</v>
      </c>
      <c r="E130" s="78" t="s">
        <v>258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  <c r="DV130" s="341">
        <v>0</v>
      </c>
      <c r="DW130" s="341">
        <v>0</v>
      </c>
      <c r="DX130" s="341">
        <v>0</v>
      </c>
      <c r="DY130" s="341">
        <v>0</v>
      </c>
      <c r="DZ130" s="395"/>
    </row>
    <row r="131" spans="3:131">
      <c r="D131" s="74">
        <v>4224</v>
      </c>
      <c r="E131" s="78" t="s">
        <v>260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739444.57</v>
      </c>
      <c r="DQ131" s="105">
        <v>598458.67000000004</v>
      </c>
      <c r="DR131" s="105">
        <v>898275.86</v>
      </c>
      <c r="DS131" s="105">
        <v>688436.49000000011</v>
      </c>
      <c r="DT131" s="105">
        <v>680192.15999999992</v>
      </c>
      <c r="DU131" s="106">
        <v>1394606.98</v>
      </c>
      <c r="DV131" s="341">
        <v>0</v>
      </c>
      <c r="DW131" s="341">
        <v>796911.82999999984</v>
      </c>
      <c r="DX131" s="341">
        <v>665150.15999999992</v>
      </c>
      <c r="DY131" s="341">
        <v>661943.47</v>
      </c>
      <c r="DZ131" s="395">
        <v>636082.14</v>
      </c>
    </row>
    <row r="132" spans="3:131">
      <c r="D132" s="74">
        <v>4225</v>
      </c>
      <c r="E132" s="78" t="s">
        <v>232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  <c r="DV132" s="341">
        <v>0</v>
      </c>
      <c r="DW132" s="341">
        <v>0</v>
      </c>
      <c r="DX132" s="341">
        <v>0</v>
      </c>
      <c r="DY132" s="341">
        <v>0</v>
      </c>
      <c r="DZ132" s="395"/>
    </row>
    <row r="133" spans="3:131" ht="30">
      <c r="C133" s="74">
        <v>423</v>
      </c>
      <c r="D133" s="74">
        <v>423</v>
      </c>
      <c r="E133" s="78" t="s">
        <v>263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32230821.330000017</v>
      </c>
      <c r="DQ133" s="105">
        <v>32321913.98000003</v>
      </c>
      <c r="DR133" s="105">
        <v>32215414.010000028</v>
      </c>
      <c r="DS133" s="105">
        <v>32423340.340000022</v>
      </c>
      <c r="DT133" s="105">
        <v>32644778.940000001</v>
      </c>
      <c r="DU133" s="106">
        <v>32438337.290000025</v>
      </c>
      <c r="DV133" s="341">
        <v>32281605.010000002</v>
      </c>
      <c r="DW133" s="341">
        <v>31443351.879999999</v>
      </c>
      <c r="DX133" s="341">
        <v>33552061.699999999</v>
      </c>
      <c r="DY133" s="341">
        <v>31462357.489999998</v>
      </c>
      <c r="DZ133" s="396">
        <v>32266203.640000001</v>
      </c>
      <c r="EA133" s="396"/>
    </row>
    <row r="134" spans="3:131">
      <c r="D134" s="74">
        <v>4231</v>
      </c>
      <c r="E134" s="78" t="s">
        <v>265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18579479.900000013</v>
      </c>
      <c r="DQ134" s="105">
        <v>18605661.530000027</v>
      </c>
      <c r="DR134" s="105">
        <v>18652141.210000023</v>
      </c>
      <c r="DS134" s="105">
        <v>18787969.120000023</v>
      </c>
      <c r="DT134" s="105">
        <v>18892491.040000007</v>
      </c>
      <c r="DU134" s="106">
        <v>18840760.500000019</v>
      </c>
      <c r="DV134" s="341">
        <v>18813398.870000001</v>
      </c>
      <c r="DW134" s="341">
        <v>18901618.190000001</v>
      </c>
      <c r="DX134" s="341">
        <v>18754598.859999999</v>
      </c>
      <c r="DY134" s="341">
        <v>18841144.77</v>
      </c>
      <c r="DZ134" s="395">
        <v>18834572.629999999</v>
      </c>
    </row>
    <row r="135" spans="3:131">
      <c r="D135" s="74">
        <v>4232</v>
      </c>
      <c r="E135" s="78" t="s">
        <v>267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5786947.3300000001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5625058.0300000003</v>
      </c>
      <c r="DQ135" s="105">
        <v>5614423.9000000004</v>
      </c>
      <c r="DR135" s="105">
        <v>5585563.7200000025</v>
      </c>
      <c r="DS135" s="105">
        <v>5596628.5399999954</v>
      </c>
      <c r="DT135" s="105">
        <v>5554966.8799999999</v>
      </c>
      <c r="DU135" s="106">
        <v>5509099.6800000016</v>
      </c>
      <c r="DV135" s="341">
        <v>5500295.8499999996</v>
      </c>
      <c r="DW135" s="341">
        <v>5532688.4900000002</v>
      </c>
      <c r="DX135" s="341">
        <v>5480065.9699999997</v>
      </c>
      <c r="DY135" s="341">
        <v>5474281.8099999996</v>
      </c>
      <c r="DZ135" s="395">
        <v>5409798.4900000002</v>
      </c>
    </row>
    <row r="136" spans="3:131">
      <c r="D136" s="74">
        <v>4233</v>
      </c>
      <c r="E136" s="78" t="s">
        <v>269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6347123.6000000006</v>
      </c>
      <c r="DQ136" s="105">
        <v>6339821.9099999992</v>
      </c>
      <c r="DR136" s="105">
        <v>6322847.9700000016</v>
      </c>
      <c r="DS136" s="105">
        <v>6286233.4000000032</v>
      </c>
      <c r="DT136" s="105">
        <v>6371403.799999997</v>
      </c>
      <c r="DU136" s="106">
        <v>6328009.1700000037</v>
      </c>
      <c r="DV136" s="341">
        <v>6326669.5099999998</v>
      </c>
      <c r="DW136" s="341">
        <v>6356214.0599999996</v>
      </c>
      <c r="DX136" s="341">
        <v>6384202.9000000004</v>
      </c>
      <c r="DY136" s="341">
        <v>6384789.5</v>
      </c>
      <c r="DZ136" s="395">
        <v>6307783.0599999996</v>
      </c>
    </row>
    <row r="137" spans="3:131">
      <c r="D137" s="74">
        <v>4234</v>
      </c>
      <c r="E137" s="78" t="s">
        <v>65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705165.37999999954</v>
      </c>
      <c r="DQ137" s="105">
        <v>809794.60999999975</v>
      </c>
      <c r="DR137" s="105">
        <v>776691.32999999973</v>
      </c>
      <c r="DS137" s="105">
        <v>729121.30999999971</v>
      </c>
      <c r="DT137" s="105">
        <v>826863.25999999966</v>
      </c>
      <c r="DU137" s="106">
        <v>761813.04999999958</v>
      </c>
      <c r="DV137" s="341">
        <v>689198.37999999977</v>
      </c>
      <c r="DW137" s="341">
        <v>899706.73</v>
      </c>
      <c r="DX137" s="341">
        <v>741032.79</v>
      </c>
      <c r="DY137" s="341">
        <v>776480.21</v>
      </c>
      <c r="DZ137" s="395">
        <v>732760.29</v>
      </c>
    </row>
    <row r="138" spans="3:131">
      <c r="D138" s="74">
        <v>4235</v>
      </c>
      <c r="E138" s="78" t="s">
        <v>272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188869.26</v>
      </c>
      <c r="DQ138" s="105">
        <v>187850.05000000002</v>
      </c>
      <c r="DR138" s="105">
        <v>186152.52999999997</v>
      </c>
      <c r="DS138" s="105">
        <v>185419.8</v>
      </c>
      <c r="DT138" s="105">
        <v>180133.82000000004</v>
      </c>
      <c r="DU138" s="106">
        <v>183978.78999999998</v>
      </c>
      <c r="DV138" s="341">
        <v>182624.38</v>
      </c>
      <c r="DW138" s="341">
        <v>183769.76</v>
      </c>
      <c r="DX138" s="341">
        <v>182327.99</v>
      </c>
      <c r="DY138" s="341">
        <v>181004.32</v>
      </c>
      <c r="DZ138" s="395">
        <v>179538.61</v>
      </c>
    </row>
    <row r="139" spans="3:131">
      <c r="D139" s="74">
        <v>4236</v>
      </c>
      <c r="E139" s="78" t="s">
        <v>274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785125.16</v>
      </c>
      <c r="DQ139" s="105">
        <v>764361.98</v>
      </c>
      <c r="DR139" s="105">
        <v>692017.25</v>
      </c>
      <c r="DS139" s="105">
        <v>837968.17</v>
      </c>
      <c r="DT139" s="105">
        <v>818920.14</v>
      </c>
      <c r="DU139" s="106">
        <v>814676.10000000009</v>
      </c>
      <c r="DV139" s="341">
        <v>769418.02</v>
      </c>
      <c r="DW139" s="341">
        <v>831563.57000000007</v>
      </c>
      <c r="DX139" s="341">
        <v>783624.27</v>
      </c>
      <c r="DY139" s="341">
        <v>819805.42</v>
      </c>
      <c r="DZ139" s="395">
        <v>801750.56</v>
      </c>
    </row>
    <row r="140" spans="3:131" ht="30">
      <c r="D140" s="74">
        <v>4237</v>
      </c>
      <c r="E140" s="78" t="s">
        <v>276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  <c r="DV140" s="341">
        <v>0</v>
      </c>
      <c r="DW140" s="341">
        <v>0</v>
      </c>
      <c r="DX140" s="341">
        <v>0</v>
      </c>
      <c r="DY140" s="341">
        <v>0</v>
      </c>
      <c r="DZ140" s="395"/>
    </row>
    <row r="141" spans="3:131" ht="30">
      <c r="C141" s="74">
        <v>424</v>
      </c>
      <c r="D141" s="74">
        <v>424</v>
      </c>
      <c r="E141" s="78" t="s">
        <v>278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1273205.0199999998</v>
      </c>
      <c r="DQ141" s="105">
        <v>1006470.19</v>
      </c>
      <c r="DR141" s="105">
        <v>1242793.6300000001</v>
      </c>
      <c r="DS141" s="105">
        <v>1182832.1200000001</v>
      </c>
      <c r="DT141" s="105">
        <v>745599.45999999985</v>
      </c>
      <c r="DU141" s="106">
        <v>1664459.9999999995</v>
      </c>
      <c r="DV141" s="341">
        <v>1150369.68</v>
      </c>
      <c r="DW141" s="341">
        <v>923381.67999999959</v>
      </c>
      <c r="DX141" s="341">
        <v>1480160.7099999995</v>
      </c>
      <c r="DY141" s="341">
        <v>951748.64000000013</v>
      </c>
      <c r="DZ141" s="395">
        <v>1197411.44</v>
      </c>
      <c r="EA141" s="395"/>
    </row>
    <row r="142" spans="3:131">
      <c r="D142" s="74">
        <v>4241</v>
      </c>
      <c r="E142" s="78" t="s">
        <v>280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1182832.1200000001</v>
      </c>
      <c r="DT142" s="105">
        <v>745599.45999999985</v>
      </c>
      <c r="DU142" s="106">
        <v>1664459.9999999995</v>
      </c>
      <c r="DV142" s="341">
        <v>1150369.68</v>
      </c>
      <c r="DW142" s="341">
        <v>923381.67999999959</v>
      </c>
      <c r="DX142" s="341">
        <v>1480160.7099999995</v>
      </c>
      <c r="DY142" s="341">
        <v>951748.64000000013</v>
      </c>
      <c r="DZ142" s="395">
        <v>1197411.44</v>
      </c>
    </row>
    <row r="143" spans="3:131" ht="30">
      <c r="C143" s="74">
        <v>425</v>
      </c>
      <c r="D143" s="74">
        <v>425</v>
      </c>
      <c r="E143" s="78" t="s">
        <v>282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637917.58999999985</v>
      </c>
      <c r="DQ143" s="105">
        <v>324544.67999999993</v>
      </c>
      <c r="DR143" s="105">
        <v>1008401.7400000005</v>
      </c>
      <c r="DS143" s="105">
        <v>718254.19</v>
      </c>
      <c r="DT143" s="105">
        <v>778942.84</v>
      </c>
      <c r="DU143" s="106">
        <v>702885.63</v>
      </c>
      <c r="DV143" s="341">
        <v>652321.29999999981</v>
      </c>
      <c r="DW143" s="341">
        <v>711488.03</v>
      </c>
      <c r="DX143" s="341">
        <v>727068.71999999986</v>
      </c>
      <c r="DY143" s="341">
        <v>744546.84000000008</v>
      </c>
      <c r="DZ143" s="395">
        <v>845214.7</v>
      </c>
      <c r="EA143" s="395"/>
    </row>
    <row r="144" spans="3:131">
      <c r="D144" s="74">
        <v>4251</v>
      </c>
      <c r="E144" s="78" t="s">
        <v>284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110561.47000000002</v>
      </c>
      <c r="DQ144" s="105">
        <v>112522.26</v>
      </c>
      <c r="DR144" s="105">
        <v>67718.299999999988</v>
      </c>
      <c r="DS144" s="105">
        <v>145906.90000000002</v>
      </c>
      <c r="DT144" s="105">
        <v>113457.29000000001</v>
      </c>
      <c r="DU144" s="106">
        <v>134137.47</v>
      </c>
      <c r="DV144" s="341">
        <v>110019.88999999998</v>
      </c>
      <c r="DW144" s="341">
        <v>98231.099999999991</v>
      </c>
      <c r="DX144" s="341">
        <v>132908.38</v>
      </c>
      <c r="DY144" s="341">
        <v>114458.42</v>
      </c>
      <c r="DZ144" s="395">
        <v>216275.72</v>
      </c>
    </row>
    <row r="145" spans="1:131" ht="30">
      <c r="D145" s="74">
        <v>4252</v>
      </c>
      <c r="E145" s="78" t="s">
        <v>286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203612.94999999998</v>
      </c>
      <c r="DQ145" s="105">
        <v>202119.69999999998</v>
      </c>
      <c r="DR145" s="105">
        <v>201440.21000000008</v>
      </c>
      <c r="DS145" s="105">
        <v>202643.86999999991</v>
      </c>
      <c r="DT145" s="105">
        <v>201958.02999999994</v>
      </c>
      <c r="DU145" s="106">
        <v>202301.27000000005</v>
      </c>
      <c r="DV145" s="341">
        <v>246156.83</v>
      </c>
      <c r="DW145" s="341">
        <v>218598.25999999998</v>
      </c>
      <c r="DX145" s="341">
        <v>269256.68</v>
      </c>
      <c r="DY145" s="341">
        <v>226607.22000000003</v>
      </c>
      <c r="DZ145" s="395">
        <v>277262.96000000002</v>
      </c>
    </row>
    <row r="146" spans="1:131" ht="30">
      <c r="D146" s="74">
        <v>4253</v>
      </c>
      <c r="E146" s="78" t="s">
        <v>288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323743.16999999993</v>
      </c>
      <c r="DQ146" s="105">
        <v>9902.7200000000012</v>
      </c>
      <c r="DR146" s="105">
        <v>739243.23000000045</v>
      </c>
      <c r="DS146" s="105">
        <v>369703.42</v>
      </c>
      <c r="DT146" s="105">
        <v>463527.52</v>
      </c>
      <c r="DU146" s="106">
        <v>366446.88999999996</v>
      </c>
      <c r="DV146" s="341">
        <v>296144.57999999984</v>
      </c>
      <c r="DW146" s="341">
        <v>394658.67000000004</v>
      </c>
      <c r="DX146" s="341">
        <v>324903.65999999986</v>
      </c>
      <c r="DY146" s="341">
        <v>403481.20000000013</v>
      </c>
      <c r="DZ146" s="395">
        <v>351676.02</v>
      </c>
    </row>
    <row r="147" spans="1:131" ht="45">
      <c r="A147" s="74" t="s">
        <v>96</v>
      </c>
      <c r="B147" s="74">
        <v>43</v>
      </c>
      <c r="D147" s="74">
        <v>43</v>
      </c>
      <c r="E147" s="78" t="s">
        <v>290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8426871.379999999</v>
      </c>
      <c r="DP147" s="105">
        <v>10744092.740000006</v>
      </c>
      <c r="DQ147" s="105">
        <v>11333981.32</v>
      </c>
      <c r="DR147" s="105">
        <v>10383700.710000008</v>
      </c>
      <c r="DS147" s="105">
        <v>11050474.780000005</v>
      </c>
      <c r="DT147" s="105">
        <v>10760211.210000003</v>
      </c>
      <c r="DU147" s="106">
        <v>21302981.459999997</v>
      </c>
      <c r="DV147" s="341">
        <v>5182408.62</v>
      </c>
      <c r="DW147" s="341">
        <v>8548848.2999999989</v>
      </c>
      <c r="DX147" s="341">
        <v>21000988.850000013</v>
      </c>
      <c r="DY147" s="341">
        <v>15199940.680000002</v>
      </c>
      <c r="DZ147" s="395">
        <v>11132875.699999999</v>
      </c>
      <c r="EA147" s="395"/>
    </row>
    <row r="148" spans="1:131" ht="45">
      <c r="A148" s="74" t="s">
        <v>96</v>
      </c>
      <c r="B148" s="74" t="s">
        <v>96</v>
      </c>
      <c r="C148" s="74">
        <v>431</v>
      </c>
      <c r="D148" s="74">
        <v>431</v>
      </c>
      <c r="E148" s="78" t="s">
        <v>290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8416871.379999999</v>
      </c>
      <c r="DP148" s="105">
        <v>10541092.800000006</v>
      </c>
      <c r="DQ148" s="105">
        <v>11333981.32</v>
      </c>
      <c r="DR148" s="105">
        <v>10383700.710000008</v>
      </c>
      <c r="DS148" s="105">
        <v>11050474.780000005</v>
      </c>
      <c r="DT148" s="105">
        <v>10758211.210000003</v>
      </c>
      <c r="DU148" s="106">
        <v>21273051.029999997</v>
      </c>
      <c r="DV148" s="341">
        <v>5182408.62</v>
      </c>
      <c r="DW148" s="341">
        <v>8548848.3000000007</v>
      </c>
      <c r="DX148" s="341">
        <v>21000988.850000001</v>
      </c>
      <c r="DY148" s="341">
        <v>15199940.68</v>
      </c>
      <c r="DZ148" s="395">
        <v>11132875.699999999</v>
      </c>
    </row>
    <row r="149" spans="1:131">
      <c r="D149" s="74">
        <v>4311</v>
      </c>
      <c r="E149" s="78" t="s">
        <v>292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4653281.7500000047</v>
      </c>
      <c r="DQ149" s="105">
        <v>4996181.6099999975</v>
      </c>
      <c r="DR149" s="105">
        <v>5017138.6900000088</v>
      </c>
      <c r="DS149" s="105">
        <v>5157752.2200000035</v>
      </c>
      <c r="DT149" s="105">
        <v>6081931.6000000043</v>
      </c>
      <c r="DU149" s="106">
        <v>5914938.5799999991</v>
      </c>
      <c r="DV149" s="341">
        <v>3612271.65</v>
      </c>
      <c r="DW149" s="341">
        <v>3581008.5500000003</v>
      </c>
      <c r="DX149" s="341">
        <v>10432641.290000016</v>
      </c>
      <c r="DY149" s="341">
        <v>7162067.3800000018</v>
      </c>
      <c r="DZ149" s="395">
        <v>5662218.6100000003</v>
      </c>
    </row>
    <row r="150" spans="1:131">
      <c r="D150" s="74">
        <v>4312</v>
      </c>
      <c r="E150" s="78" t="s">
        <v>294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2854382.15</v>
      </c>
      <c r="DQ150" s="105">
        <v>1797132.86</v>
      </c>
      <c r="DR150" s="105">
        <v>1733810.6800000002</v>
      </c>
      <c r="DS150" s="105">
        <v>1606402.17</v>
      </c>
      <c r="DT150" s="105">
        <v>493304.1700000001</v>
      </c>
      <c r="DU150" s="106">
        <v>4673911.5500000007</v>
      </c>
      <c r="DV150" s="341">
        <v>117683.83999999998</v>
      </c>
      <c r="DW150" s="341">
        <v>1736761.8299999998</v>
      </c>
      <c r="DX150" s="341">
        <v>2593457.83</v>
      </c>
      <c r="DY150" s="341">
        <v>3024939.8899999992</v>
      </c>
      <c r="DZ150" s="395">
        <v>1118400.17</v>
      </c>
    </row>
    <row r="151" spans="1:131" ht="30">
      <c r="D151" s="74">
        <v>4313</v>
      </c>
      <c r="E151" s="78" t="s">
        <v>296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245700</v>
      </c>
      <c r="DQ151" s="105">
        <v>152220</v>
      </c>
      <c r="DR151" s="105">
        <v>412220</v>
      </c>
      <c r="DS151" s="105">
        <v>204373.29999999987</v>
      </c>
      <c r="DT151" s="105">
        <v>1808570</v>
      </c>
      <c r="DU151" s="106">
        <v>1176730.9800000002</v>
      </c>
      <c r="DV151" s="341">
        <v>150630</v>
      </c>
      <c r="DW151" s="341">
        <v>537020</v>
      </c>
      <c r="DX151" s="341">
        <v>896220</v>
      </c>
      <c r="DY151" s="341">
        <v>1033230</v>
      </c>
      <c r="DZ151" s="395">
        <v>880300</v>
      </c>
    </row>
    <row r="152" spans="1:131" ht="30">
      <c r="D152" s="74">
        <v>4314</v>
      </c>
      <c r="E152" s="78" t="s">
        <v>298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53100</v>
      </c>
      <c r="DQ152" s="105">
        <v>135160</v>
      </c>
      <c r="DR152" s="105">
        <v>44150</v>
      </c>
      <c r="DS152" s="105">
        <v>61760</v>
      </c>
      <c r="DT152" s="105">
        <v>95140</v>
      </c>
      <c r="DU152" s="106">
        <v>2352165.5500000007</v>
      </c>
      <c r="DV152" s="341">
        <v>0</v>
      </c>
      <c r="DW152" s="341">
        <v>6000</v>
      </c>
      <c r="DX152" s="341">
        <v>1719.9999999999998</v>
      </c>
      <c r="DY152" s="341">
        <v>32295</v>
      </c>
      <c r="DZ152" s="395">
        <v>131308.32999999999</v>
      </c>
    </row>
    <row r="153" spans="1:131" ht="30">
      <c r="D153" s="74">
        <v>4315</v>
      </c>
      <c r="E153" s="78" t="s">
        <v>300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381383.74</v>
      </c>
      <c r="DQ153" s="105">
        <v>406333.69999999984</v>
      </c>
      <c r="DR153" s="105">
        <v>348750.45000000013</v>
      </c>
      <c r="DS153" s="105">
        <v>388917.07</v>
      </c>
      <c r="DT153" s="105">
        <v>381633.73999999993</v>
      </c>
      <c r="DU153" s="106">
        <v>382732.66000000009</v>
      </c>
      <c r="DV153" s="341">
        <v>428528.31999999989</v>
      </c>
      <c r="DW153" s="341">
        <v>428528.33999999991</v>
      </c>
      <c r="DX153" s="341">
        <v>435428.33</v>
      </c>
      <c r="DY153" s="341">
        <v>428528.3299999999</v>
      </c>
      <c r="DZ153" s="395">
        <v>428528</v>
      </c>
    </row>
    <row r="154" spans="1:131" ht="30">
      <c r="D154" s="74">
        <v>4316</v>
      </c>
      <c r="E154" s="78" t="s">
        <v>302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78813.75</v>
      </c>
      <c r="DQ154" s="105">
        <v>582872.80000000005</v>
      </c>
      <c r="DR154" s="105">
        <v>76313.909999999989</v>
      </c>
      <c r="DS154" s="105">
        <v>220363.19999999998</v>
      </c>
      <c r="DT154" s="105">
        <v>133899.73000000001</v>
      </c>
      <c r="DU154" s="106">
        <v>364944.91000000003</v>
      </c>
      <c r="DV154" s="341">
        <v>48117.740000000005</v>
      </c>
      <c r="DW154" s="341">
        <v>205967.35</v>
      </c>
      <c r="DX154" s="341">
        <v>139628.79999999999</v>
      </c>
      <c r="DY154" s="341">
        <v>67970.5</v>
      </c>
      <c r="DZ154" s="395">
        <v>163659.67000000001</v>
      </c>
    </row>
    <row r="155" spans="1:131" ht="30">
      <c r="D155" s="74">
        <v>4317</v>
      </c>
      <c r="E155" s="78" t="s">
        <v>304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828213.14000000013</v>
      </c>
      <c r="DQ155" s="105">
        <v>857958.06000000017</v>
      </c>
      <c r="DR155" s="105">
        <v>848986.98999999987</v>
      </c>
      <c r="DS155" s="105">
        <v>834822.32999999984</v>
      </c>
      <c r="DT155" s="105">
        <v>426163.12</v>
      </c>
      <c r="DU155" s="106">
        <v>175020.66999999998</v>
      </c>
      <c r="DV155" s="341">
        <v>0</v>
      </c>
      <c r="DW155" s="341">
        <v>376004.54000000004</v>
      </c>
      <c r="DX155" s="341">
        <v>869121.24000000011</v>
      </c>
      <c r="DY155" s="341">
        <v>839366.55</v>
      </c>
      <c r="DZ155" s="395">
        <v>827960.69</v>
      </c>
    </row>
    <row r="156" spans="1:131">
      <c r="D156" s="74">
        <v>4318</v>
      </c>
      <c r="E156" s="78" t="s">
        <v>306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972235.08000000124</v>
      </c>
      <c r="DP156" s="105">
        <v>786771.90000000142</v>
      </c>
      <c r="DQ156" s="105">
        <v>671148.39000000199</v>
      </c>
      <c r="DR156" s="105">
        <v>588789.3600000008</v>
      </c>
      <c r="DS156" s="105">
        <v>954967.48000000254</v>
      </c>
      <c r="DT156" s="105">
        <v>994040.65000000119</v>
      </c>
      <c r="DU156" s="106">
        <v>3593424.239999997</v>
      </c>
      <c r="DV156" s="341">
        <v>203334.19000000006</v>
      </c>
      <c r="DW156" s="341">
        <v>568203.01000000013</v>
      </c>
      <c r="DX156" s="341">
        <v>581566.50999999989</v>
      </c>
      <c r="DY156" s="341">
        <v>848586.34000000043</v>
      </c>
      <c r="DZ156" s="395">
        <v>997953.14</v>
      </c>
    </row>
    <row r="157" spans="1:131">
      <c r="D157" s="74">
        <v>4319</v>
      </c>
      <c r="E157" s="78" t="s">
        <v>308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659446.37</v>
      </c>
      <c r="DQ157" s="105">
        <v>1734973.9</v>
      </c>
      <c r="DR157" s="105">
        <v>1313540.6299999997</v>
      </c>
      <c r="DS157" s="105">
        <v>1621117.01</v>
      </c>
      <c r="DT157" s="105">
        <v>343528.19999999995</v>
      </c>
      <c r="DU157" s="106">
        <v>2639181.8900000006</v>
      </c>
      <c r="DV157" s="341">
        <v>621842.88</v>
      </c>
      <c r="DW157" s="341">
        <v>1102854.6800000002</v>
      </c>
      <c r="DX157" s="341">
        <v>4755105.629999998</v>
      </c>
      <c r="DY157" s="341">
        <v>1430956.6900000002</v>
      </c>
      <c r="DZ157" s="395">
        <v>922546.76</v>
      </c>
    </row>
    <row r="158" spans="1:131">
      <c r="A158" s="74" t="s">
        <v>96</v>
      </c>
      <c r="B158" s="74" t="s">
        <v>96</v>
      </c>
      <c r="C158" s="74">
        <v>432</v>
      </c>
      <c r="D158" s="74">
        <v>432</v>
      </c>
      <c r="E158" s="78" t="s">
        <v>310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202999.94</v>
      </c>
      <c r="DQ158" s="105">
        <v>0</v>
      </c>
      <c r="DR158" s="105">
        <v>0</v>
      </c>
      <c r="DS158" s="105">
        <v>0</v>
      </c>
      <c r="DT158" s="105">
        <v>2000</v>
      </c>
      <c r="DU158" s="106">
        <v>29930.429999999997</v>
      </c>
      <c r="DV158" s="341">
        <v>0</v>
      </c>
      <c r="DW158" s="341">
        <v>6500</v>
      </c>
      <c r="DX158" s="341">
        <v>296099.21999999997</v>
      </c>
      <c r="DY158" s="341">
        <v>332000</v>
      </c>
      <c r="DZ158" s="395"/>
    </row>
    <row r="159" spans="1:131" ht="30">
      <c r="D159" s="74">
        <v>4321</v>
      </c>
      <c r="E159" s="78" t="s">
        <v>312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41">
        <v>0</v>
      </c>
      <c r="DW159" s="341">
        <v>0</v>
      </c>
      <c r="DX159" s="341">
        <v>0</v>
      </c>
      <c r="DY159" s="341">
        <v>0</v>
      </c>
      <c r="DZ159" s="395"/>
    </row>
    <row r="160" spans="1:131">
      <c r="D160" s="74">
        <v>4322</v>
      </c>
      <c r="E160" s="78" t="s">
        <v>314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  <c r="DV160" s="341">
        <v>0</v>
      </c>
      <c r="DW160" s="341">
        <v>0</v>
      </c>
      <c r="DX160" s="341">
        <v>0</v>
      </c>
      <c r="DY160" s="341">
        <v>0</v>
      </c>
      <c r="DZ160" s="395"/>
    </row>
    <row r="161" spans="1:133" ht="30">
      <c r="D161" s="74">
        <v>4323</v>
      </c>
      <c r="E161" s="78" t="s">
        <v>316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  <c r="DV161" s="341">
        <v>0</v>
      </c>
      <c r="DW161" s="341">
        <v>0</v>
      </c>
      <c r="DX161" s="341">
        <v>0</v>
      </c>
      <c r="DY161" s="341">
        <v>0</v>
      </c>
      <c r="DZ161" s="395"/>
    </row>
    <row r="162" spans="1:133">
      <c r="D162" s="74">
        <v>4324</v>
      </c>
      <c r="E162" s="78" t="s">
        <v>318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202999.94</v>
      </c>
      <c r="DQ162" s="105">
        <v>0</v>
      </c>
      <c r="DR162" s="105">
        <v>0</v>
      </c>
      <c r="DS162" s="105">
        <v>0</v>
      </c>
      <c r="DT162" s="105">
        <v>2000</v>
      </c>
      <c r="DU162" s="106">
        <v>29930.429999999997</v>
      </c>
      <c r="DV162" s="341">
        <v>0</v>
      </c>
      <c r="DW162" s="341">
        <v>6500</v>
      </c>
      <c r="DX162" s="341">
        <v>296099.21999999997</v>
      </c>
      <c r="DY162" s="341">
        <v>332000</v>
      </c>
      <c r="DZ162" s="395">
        <v>198000</v>
      </c>
    </row>
    <row r="163" spans="1:133">
      <c r="D163" s="74">
        <v>4325</v>
      </c>
      <c r="E163" s="78" t="s">
        <v>320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  <c r="DV163" s="341">
        <v>0</v>
      </c>
      <c r="DW163" s="341">
        <v>0</v>
      </c>
      <c r="DX163" s="341">
        <v>0</v>
      </c>
      <c r="DY163" s="341">
        <v>0</v>
      </c>
      <c r="DZ163" s="395"/>
    </row>
    <row r="164" spans="1:133">
      <c r="D164" s="74">
        <v>4326</v>
      </c>
      <c r="E164" s="78" t="s">
        <v>322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  <c r="DV164" s="341">
        <v>0</v>
      </c>
      <c r="DW164" s="341">
        <v>0</v>
      </c>
      <c r="DX164" s="341">
        <v>0</v>
      </c>
      <c r="DY164" s="341">
        <v>0</v>
      </c>
      <c r="DZ164" s="395"/>
    </row>
    <row r="165" spans="1:133" ht="30">
      <c r="C165" s="74">
        <v>441</v>
      </c>
      <c r="D165" s="74">
        <v>44</v>
      </c>
      <c r="E165" s="78" t="s">
        <v>738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1544541.12</v>
      </c>
      <c r="CY165" s="105">
        <v>676053.18</v>
      </c>
      <c r="CZ165" s="105">
        <v>5972267.1200000001</v>
      </c>
      <c r="DA165" s="105">
        <v>2875784.75</v>
      </c>
      <c r="DB165" s="326">
        <v>5376793.5700000003</v>
      </c>
      <c r="DC165" s="105">
        <v>5445736.7800000003</v>
      </c>
      <c r="DD165" s="105">
        <v>5000985.0599999996</v>
      </c>
      <c r="DE165" s="105">
        <v>6570419.7800000003</v>
      </c>
      <c r="DF165" s="105">
        <v>4052787.23</v>
      </c>
      <c r="DG165" s="105">
        <v>7777137.9400000004</v>
      </c>
      <c r="DH165" s="105">
        <v>5658951.3700000001</v>
      </c>
      <c r="DI165" s="106">
        <v>16774379.119999999</v>
      </c>
      <c r="DJ165" s="104">
        <v>212599.13000000003</v>
      </c>
      <c r="DK165" s="105">
        <v>13042118.35</v>
      </c>
      <c r="DL165" s="105">
        <v>3425472.6699999962</v>
      </c>
      <c r="DM165" s="105">
        <v>84830928.729999989</v>
      </c>
      <c r="DN165" s="105">
        <v>2373603.1400000025</v>
      </c>
      <c r="DO165" s="105">
        <v>81227961.399999991</v>
      </c>
      <c r="DP165" s="105">
        <v>4697147.7100000083</v>
      </c>
      <c r="DQ165" s="105">
        <v>4002600.9199999995</v>
      </c>
      <c r="DR165" s="105">
        <v>6123674.2600000026</v>
      </c>
      <c r="DS165" s="105">
        <v>6479613.9900000002</v>
      </c>
      <c r="DT165" s="105">
        <v>5920491.0000000037</v>
      </c>
      <c r="DU165" s="106">
        <v>26086696.399999991</v>
      </c>
      <c r="DV165" s="341">
        <v>350458.43</v>
      </c>
      <c r="DW165" s="341">
        <v>577489.29</v>
      </c>
      <c r="DX165" s="341">
        <v>1509977.22</v>
      </c>
      <c r="DY165" s="341">
        <v>3694215.71</v>
      </c>
      <c r="DZ165" s="395">
        <v>4725148.4400000004</v>
      </c>
      <c r="EB165" s="343"/>
    </row>
    <row r="166" spans="1:133" ht="30">
      <c r="C166" s="74">
        <v>441</v>
      </c>
      <c r="D166" s="74">
        <v>440</v>
      </c>
      <c r="E166" s="78" t="s">
        <v>426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13739.03</v>
      </c>
      <c r="CY166" s="105">
        <v>367892.65</v>
      </c>
      <c r="CZ166" s="105">
        <v>524354.39</v>
      </c>
      <c r="DA166" s="105">
        <v>849348.71</v>
      </c>
      <c r="DB166" s="105">
        <v>734069.5</v>
      </c>
      <c r="DC166" s="105">
        <v>866400.03</v>
      </c>
      <c r="DD166" s="105">
        <v>963780.87</v>
      </c>
      <c r="DE166" s="105">
        <v>1885129.58</v>
      </c>
      <c r="DF166" s="105">
        <v>596373.51</v>
      </c>
      <c r="DG166" s="105">
        <v>46958821.280000001</v>
      </c>
      <c r="DH166" s="105">
        <v>4534942.63</v>
      </c>
      <c r="DI166" s="106">
        <v>7910813.8399999999</v>
      </c>
      <c r="DJ166" s="104">
        <v>740405.26</v>
      </c>
      <c r="DK166" s="105">
        <v>312554.87</v>
      </c>
      <c r="DL166" s="105">
        <v>1618272.1700000025</v>
      </c>
      <c r="DM166" s="105">
        <v>2090071.33</v>
      </c>
      <c r="DN166" s="105">
        <v>1154224.5099999998</v>
      </c>
      <c r="DO166" s="105">
        <v>968554.92</v>
      </c>
      <c r="DP166" s="105">
        <v>3968100.1100000003</v>
      </c>
      <c r="DQ166" s="105">
        <v>2018297.4499999997</v>
      </c>
      <c r="DR166" s="105">
        <v>1592034.4099999995</v>
      </c>
      <c r="DS166" s="105">
        <v>4158141.93</v>
      </c>
      <c r="DT166" s="105">
        <v>851002.7999999997</v>
      </c>
      <c r="DU166" s="106">
        <v>9013821.0899999943</v>
      </c>
      <c r="DV166" s="341">
        <v>574365.92000000016</v>
      </c>
      <c r="DW166" s="341">
        <v>2409085.69</v>
      </c>
      <c r="DX166" s="341">
        <v>1684769.4699999995</v>
      </c>
      <c r="DY166" s="341">
        <v>1046947.19</v>
      </c>
      <c r="DZ166" s="395">
        <v>2731069.2</v>
      </c>
    </row>
    <row r="167" spans="1:133" ht="30">
      <c r="D167" s="74">
        <v>4411</v>
      </c>
      <c r="E167" s="78" t="s">
        <v>326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5391.0099999999993</v>
      </c>
      <c r="DQ167" s="105">
        <v>28625.75</v>
      </c>
      <c r="DR167" s="105">
        <v>11691.01</v>
      </c>
      <c r="DS167" s="105">
        <v>2000</v>
      </c>
      <c r="DT167" s="105">
        <v>3382.02</v>
      </c>
      <c r="DU167" s="106">
        <v>32094.169999999995</v>
      </c>
      <c r="DV167" s="341">
        <v>0</v>
      </c>
      <c r="DW167" s="341">
        <v>2769.0299999999997</v>
      </c>
      <c r="DX167" s="341">
        <v>8086.78</v>
      </c>
      <c r="DY167" s="341">
        <v>19604.96</v>
      </c>
      <c r="DZ167" s="395"/>
    </row>
    <row r="168" spans="1:133">
      <c r="D168" s="74">
        <v>4412</v>
      </c>
      <c r="E168" s="78" t="s">
        <v>328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42500</v>
      </c>
      <c r="DQ168" s="105">
        <v>103100</v>
      </c>
      <c r="DR168" s="105">
        <v>12298.45</v>
      </c>
      <c r="DS168" s="105">
        <v>198096.49999999997</v>
      </c>
      <c r="DT168" s="105">
        <v>60128.959999999999</v>
      </c>
      <c r="DU168" s="106">
        <v>533061.85999999987</v>
      </c>
      <c r="DV168" s="341">
        <v>0</v>
      </c>
      <c r="DW168" s="341">
        <v>10000</v>
      </c>
      <c r="DX168" s="341">
        <v>77797.5</v>
      </c>
      <c r="DY168" s="341">
        <v>52400</v>
      </c>
      <c r="DZ168" s="395"/>
    </row>
    <row r="169" spans="1:133">
      <c r="D169" s="74">
        <v>4413</v>
      </c>
      <c r="E169" s="78" t="s">
        <v>330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127220.46</v>
      </c>
      <c r="DQ169" s="105">
        <v>46610.250000000007</v>
      </c>
      <c r="DR169" s="105">
        <v>39085.33</v>
      </c>
      <c r="DS169" s="105">
        <v>42332.42</v>
      </c>
      <c r="DT169" s="105">
        <v>182946.09</v>
      </c>
      <c r="DU169" s="106">
        <v>330159.72000000009</v>
      </c>
      <c r="DV169" s="341">
        <v>13258.73</v>
      </c>
      <c r="DW169" s="341">
        <v>1846991.28</v>
      </c>
      <c r="DX169" s="341">
        <v>62776.69</v>
      </c>
      <c r="DY169" s="341">
        <v>36323.75</v>
      </c>
      <c r="DZ169" s="395"/>
    </row>
    <row r="170" spans="1:133">
      <c r="D170" s="74">
        <v>4414</v>
      </c>
      <c r="E170" s="78" t="s">
        <v>332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72254.22</v>
      </c>
      <c r="DQ170" s="105">
        <v>48965.95</v>
      </c>
      <c r="DR170" s="105">
        <v>80900.41</v>
      </c>
      <c r="DS170" s="105">
        <v>59083.34</v>
      </c>
      <c r="DT170" s="105">
        <v>18761.45</v>
      </c>
      <c r="DU170" s="106">
        <v>322130.56999999995</v>
      </c>
      <c r="DV170" s="341">
        <v>0</v>
      </c>
      <c r="DW170" s="341">
        <v>4237.8500000000004</v>
      </c>
      <c r="DX170" s="341">
        <v>6677.17</v>
      </c>
      <c r="DY170" s="341">
        <v>17567.04</v>
      </c>
      <c r="DZ170" s="395"/>
    </row>
    <row r="171" spans="1:133">
      <c r="D171" s="74">
        <v>4415</v>
      </c>
      <c r="E171" s="78" t="s">
        <v>334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465248.7699999999</v>
      </c>
      <c r="DO171" s="105">
        <v>367759.69999999995</v>
      </c>
      <c r="DP171" s="105">
        <v>406161.24999999983</v>
      </c>
      <c r="DQ171" s="105">
        <v>1120390.2799999998</v>
      </c>
      <c r="DR171" s="105">
        <v>921270.44999999949</v>
      </c>
      <c r="DS171" s="105">
        <v>1095442.6099999999</v>
      </c>
      <c r="DT171" s="105">
        <v>322216.67999999964</v>
      </c>
      <c r="DU171" s="106">
        <v>6592706.4799999958</v>
      </c>
      <c r="DV171" s="341">
        <v>512069.65000000014</v>
      </c>
      <c r="DW171" s="341">
        <v>520701.73</v>
      </c>
      <c r="DX171" s="341">
        <v>1302616.3999999997</v>
      </c>
      <c r="DY171" s="341">
        <v>711662.82</v>
      </c>
      <c r="DZ171" s="395"/>
      <c r="EC171" s="398"/>
    </row>
    <row r="172" spans="1:133">
      <c r="D172" s="74">
        <v>4416</v>
      </c>
      <c r="E172" s="78" t="s">
        <v>336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685389.52</v>
      </c>
      <c r="DK172" s="105">
        <v>94430.709999999992</v>
      </c>
      <c r="DL172" s="105">
        <v>406555.54000000004</v>
      </c>
      <c r="DM172" s="105">
        <v>1682080.7000000002</v>
      </c>
      <c r="DN172" s="105">
        <v>465071.95999999996</v>
      </c>
      <c r="DO172" s="105">
        <v>201405.9</v>
      </c>
      <c r="DP172" s="105">
        <v>2139806.4700000002</v>
      </c>
      <c r="DQ172" s="105">
        <v>670605.22</v>
      </c>
      <c r="DR172" s="105">
        <v>524972.54</v>
      </c>
      <c r="DS172" s="105">
        <v>2752022.2800000003</v>
      </c>
      <c r="DT172" s="105">
        <v>252200.22999999992</v>
      </c>
      <c r="DU172" s="106">
        <v>1127655.78</v>
      </c>
      <c r="DV172" s="341">
        <v>49037.54</v>
      </c>
      <c r="DW172" s="341">
        <v>18864.77</v>
      </c>
      <c r="DX172" s="341">
        <v>212564.91999999998</v>
      </c>
      <c r="DY172" s="341">
        <v>202782.17</v>
      </c>
      <c r="DZ172" s="395"/>
    </row>
    <row r="173" spans="1:133">
      <c r="D173" s="74">
        <v>4417</v>
      </c>
      <c r="E173" s="78" t="s">
        <v>338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34917.56</v>
      </c>
      <c r="DQ173" s="105">
        <v>0</v>
      </c>
      <c r="DR173" s="105">
        <v>1816.22</v>
      </c>
      <c r="DS173" s="105">
        <v>9164.7800000000007</v>
      </c>
      <c r="DT173" s="105">
        <v>11367.37</v>
      </c>
      <c r="DU173" s="106">
        <v>76012.510000000009</v>
      </c>
      <c r="DV173" s="341">
        <v>0</v>
      </c>
      <c r="DW173" s="341">
        <v>5521.03</v>
      </c>
      <c r="DX173" s="341">
        <v>14250.009999999998</v>
      </c>
      <c r="DY173" s="341">
        <v>6606.45</v>
      </c>
      <c r="DZ173" s="395"/>
    </row>
    <row r="174" spans="1:133" ht="30">
      <c r="D174" s="74">
        <v>4418</v>
      </c>
      <c r="E174" s="78" t="s">
        <v>340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1139849.1399999999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41">
        <v>0</v>
      </c>
      <c r="DW174" s="341">
        <v>0</v>
      </c>
      <c r="DX174" s="341">
        <v>0</v>
      </c>
      <c r="DY174" s="341">
        <v>0</v>
      </c>
      <c r="DZ174" s="395"/>
    </row>
    <row r="175" spans="1:133">
      <c r="D175" s="74">
        <v>4419</v>
      </c>
      <c r="E175" s="78" t="s">
        <v>342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41">
        <v>0</v>
      </c>
      <c r="DW175" s="341">
        <v>0</v>
      </c>
      <c r="DX175" s="341">
        <v>0</v>
      </c>
      <c r="DY175" s="341">
        <v>0</v>
      </c>
      <c r="DZ175" s="395"/>
    </row>
    <row r="176" spans="1:133">
      <c r="A176" s="74" t="s">
        <v>96</v>
      </c>
      <c r="B176" s="74">
        <v>45</v>
      </c>
      <c r="E176" s="78" t="s">
        <v>344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286420</v>
      </c>
      <c r="DA176" s="105">
        <v>0</v>
      </c>
      <c r="DB176" s="105">
        <v>142547</v>
      </c>
      <c r="DC176" s="105">
        <v>269213.67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163833.34</v>
      </c>
      <c r="DQ176" s="105">
        <v>161666.66999999998</v>
      </c>
      <c r="DR176" s="105">
        <v>287766</v>
      </c>
      <c r="DS176" s="105">
        <v>331666.67</v>
      </c>
      <c r="DT176" s="105">
        <v>432566.31999999995</v>
      </c>
      <c r="DU176" s="106">
        <v>695508</v>
      </c>
      <c r="DV176" s="341">
        <v>138166.66999999998</v>
      </c>
      <c r="DW176" s="341">
        <v>292960</v>
      </c>
      <c r="DX176" s="341">
        <v>160000</v>
      </c>
      <c r="DY176" s="341">
        <v>409078</v>
      </c>
      <c r="DZ176" s="395">
        <v>300594</v>
      </c>
      <c r="EA176" s="395"/>
    </row>
    <row r="177" spans="1:131">
      <c r="C177" s="74">
        <v>451</v>
      </c>
      <c r="D177" s="74">
        <v>451</v>
      </c>
      <c r="E177" s="78" t="s">
        <v>117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286420</v>
      </c>
      <c r="DA177" s="105">
        <v>0</v>
      </c>
      <c r="DB177" s="105">
        <v>142547</v>
      </c>
      <c r="DC177" s="105">
        <v>269213.67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331666.67</v>
      </c>
      <c r="DT177" s="105">
        <v>432566.31999999995</v>
      </c>
      <c r="DU177" s="106">
        <v>695508</v>
      </c>
      <c r="DV177" s="341">
        <v>138166.66999999998</v>
      </c>
      <c r="DW177" s="341">
        <v>292960</v>
      </c>
      <c r="DX177" s="341">
        <v>160000</v>
      </c>
      <c r="DY177" s="341">
        <v>409078</v>
      </c>
      <c r="DZ177" s="395">
        <v>300594</v>
      </c>
    </row>
    <row r="178" spans="1:131" ht="30">
      <c r="D178" s="74">
        <v>4511</v>
      </c>
      <c r="E178" s="78" t="s">
        <v>346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  <c r="DV178" s="341">
        <v>0</v>
      </c>
      <c r="DW178" s="341">
        <v>0</v>
      </c>
      <c r="DX178" s="341">
        <v>0</v>
      </c>
      <c r="DY178" s="341">
        <v>0</v>
      </c>
      <c r="DZ178" s="395"/>
    </row>
    <row r="179" spans="1:131" ht="30">
      <c r="D179" s="74">
        <v>4512</v>
      </c>
      <c r="E179" s="78" t="s">
        <v>348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  <c r="DV179" s="341">
        <v>0</v>
      </c>
      <c r="DW179" s="341">
        <v>0</v>
      </c>
      <c r="DX179" s="341">
        <v>0</v>
      </c>
      <c r="DY179" s="341">
        <v>0</v>
      </c>
      <c r="DZ179" s="395"/>
    </row>
    <row r="180" spans="1:131">
      <c r="D180" s="74">
        <v>4513</v>
      </c>
      <c r="E180" s="78" t="s">
        <v>350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286420</v>
      </c>
      <c r="DA180" s="105">
        <v>0</v>
      </c>
      <c r="DB180" s="105">
        <v>142547</v>
      </c>
      <c r="DC180" s="105">
        <v>142547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287766</v>
      </c>
      <c r="DS180" s="105">
        <v>0</v>
      </c>
      <c r="DT180" s="105">
        <v>0</v>
      </c>
      <c r="DU180" s="106">
        <v>285508</v>
      </c>
      <c r="DV180" s="341">
        <v>0</v>
      </c>
      <c r="DW180" s="341">
        <v>292960</v>
      </c>
      <c r="DX180" s="341">
        <v>0</v>
      </c>
      <c r="DY180" s="341">
        <v>291078</v>
      </c>
      <c r="DZ180" s="395">
        <v>290594</v>
      </c>
    </row>
    <row r="181" spans="1:131" ht="45">
      <c r="D181" s="74">
        <v>4514</v>
      </c>
      <c r="E181" s="78" t="s">
        <v>352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41">
        <v>0</v>
      </c>
      <c r="DW181" s="341">
        <v>0</v>
      </c>
      <c r="DX181" s="341">
        <v>0</v>
      </c>
      <c r="DY181" s="341">
        <v>0</v>
      </c>
      <c r="DZ181" s="395"/>
    </row>
    <row r="182" spans="1:131">
      <c r="D182" s="74">
        <v>4515</v>
      </c>
      <c r="E182" s="78" t="s">
        <v>354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163833.34</v>
      </c>
      <c r="DQ182" s="105">
        <v>161666.66999999998</v>
      </c>
      <c r="DR182" s="105">
        <v>0</v>
      </c>
      <c r="DS182" s="105">
        <v>331666.67</v>
      </c>
      <c r="DT182" s="105">
        <v>432566.31999999995</v>
      </c>
      <c r="DU182" s="106">
        <v>410000</v>
      </c>
      <c r="DV182" s="341">
        <v>138166.66999999998</v>
      </c>
      <c r="DW182" s="341">
        <v>0</v>
      </c>
      <c r="DX182" s="341">
        <v>160000</v>
      </c>
      <c r="DY182" s="341">
        <v>118000</v>
      </c>
      <c r="DZ182" s="395">
        <v>10000</v>
      </c>
    </row>
    <row r="183" spans="1:131">
      <c r="A183" s="74" t="s">
        <v>96</v>
      </c>
      <c r="B183" s="74">
        <v>46</v>
      </c>
      <c r="E183" s="78" t="s">
        <v>356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30743987.649999999</v>
      </c>
      <c r="DK183" s="105">
        <v>41933056.25</v>
      </c>
      <c r="DL183" s="105">
        <v>60545576.710000008</v>
      </c>
      <c r="DM183" s="105">
        <v>39716380.309999995</v>
      </c>
      <c r="DN183" s="105">
        <v>5165036.2</v>
      </c>
      <c r="DO183" s="105">
        <v>34898791.960000001</v>
      </c>
      <c r="DP183" s="105">
        <v>65561192.199999996</v>
      </c>
      <c r="DQ183" s="105">
        <v>41358707.579999998</v>
      </c>
      <c r="DR183" s="105">
        <v>179757421.46000001</v>
      </c>
      <c r="DS183" s="105">
        <v>5631090.1799999997</v>
      </c>
      <c r="DT183" s="105">
        <v>5375527.7300000004</v>
      </c>
      <c r="DU183" s="106">
        <v>31056200.529999994</v>
      </c>
      <c r="DV183" s="341">
        <v>16619750.74</v>
      </c>
      <c r="DW183" s="341">
        <v>1379235.0899999999</v>
      </c>
      <c r="DX183" s="341">
        <v>23229015.260000002</v>
      </c>
      <c r="DY183" s="341">
        <v>8252837.79</v>
      </c>
      <c r="DZ183" s="395"/>
    </row>
    <row r="184" spans="1:131">
      <c r="C184" s="74">
        <v>461</v>
      </c>
      <c r="D184" s="74">
        <v>461</v>
      </c>
      <c r="E184" s="78" t="s">
        <v>358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3364477.11</v>
      </c>
      <c r="CY184" s="105">
        <v>45654816.32</v>
      </c>
      <c r="CZ184" s="105">
        <v>22205420.34</v>
      </c>
      <c r="DA184" s="105">
        <v>49258983</v>
      </c>
      <c r="DB184" s="105">
        <v>94499075.870000005</v>
      </c>
      <c r="DC184" s="105">
        <v>51081075.510000005</v>
      </c>
      <c r="DD184" s="105">
        <v>44974508.479999997</v>
      </c>
      <c r="DE184" s="105">
        <v>44341927.229999997</v>
      </c>
      <c r="DF184" s="105">
        <v>30493617.170000002</v>
      </c>
      <c r="DG184" s="105">
        <v>12243195.890000001</v>
      </c>
      <c r="DH184" s="105">
        <v>5841018.7400000002</v>
      </c>
      <c r="DI184" s="106">
        <v>30843752.48</v>
      </c>
      <c r="DJ184" s="104">
        <v>30743987.649999999</v>
      </c>
      <c r="DK184" s="105">
        <v>41933056.25</v>
      </c>
      <c r="DL184" s="105">
        <v>60545576.710000008</v>
      </c>
      <c r="DM184" s="105">
        <v>39716380.309999995</v>
      </c>
      <c r="DN184" s="105">
        <v>5165036.2</v>
      </c>
      <c r="DO184" s="105">
        <v>34898791.960000001</v>
      </c>
      <c r="DP184" s="105">
        <v>65561192.199999996</v>
      </c>
      <c r="DQ184" s="105">
        <v>41358707.579999998</v>
      </c>
      <c r="DR184" s="105">
        <v>179757421.46000001</v>
      </c>
      <c r="DS184" s="105">
        <v>5631090.1799999997</v>
      </c>
      <c r="DT184" s="105">
        <v>5375527.7300000004</v>
      </c>
      <c r="DU184" s="106">
        <v>31056200.529999994</v>
      </c>
      <c r="DV184" s="341">
        <v>16619750.74</v>
      </c>
      <c r="DW184" s="341">
        <v>1379235.0899999999</v>
      </c>
      <c r="DX184" s="341">
        <v>23229015.260000002</v>
      </c>
      <c r="DY184" s="341">
        <v>8252837.79</v>
      </c>
      <c r="DZ184" s="395"/>
    </row>
    <row r="185" spans="1:131" ht="30">
      <c r="D185" s="74">
        <v>4611</v>
      </c>
      <c r="E185" s="78" t="s">
        <v>359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572002.06000000006</v>
      </c>
      <c r="CY185" s="105">
        <v>44794132.240000002</v>
      </c>
      <c r="CZ185" s="105">
        <v>18738041.850000001</v>
      </c>
      <c r="DA185" s="105">
        <v>15513177.07</v>
      </c>
      <c r="DB185" s="105">
        <v>4831056.79</v>
      </c>
      <c r="DC185" s="105">
        <v>35593419.079999998</v>
      </c>
      <c r="DD185" s="105">
        <v>30604399.73</v>
      </c>
      <c r="DE185" s="105">
        <v>43355572.060000002</v>
      </c>
      <c r="DF185" s="105">
        <v>26101000.149999999</v>
      </c>
      <c r="DG185" s="105">
        <v>8338399.5899999999</v>
      </c>
      <c r="DH185" s="105">
        <v>1025122.19</v>
      </c>
      <c r="DI185" s="106">
        <v>9580429.8499999996</v>
      </c>
      <c r="DJ185" s="104">
        <v>14310568.83</v>
      </c>
      <c r="DK185" s="105">
        <v>40814379.619999997</v>
      </c>
      <c r="DL185" s="105">
        <v>48535287.670000002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37597928.459999993</v>
      </c>
      <c r="DQ185" s="105">
        <v>40099266.369999997</v>
      </c>
      <c r="DR185" s="105">
        <v>12696185.689999999</v>
      </c>
      <c r="DS185" s="105">
        <v>100557.85</v>
      </c>
      <c r="DT185" s="105">
        <v>100930.69</v>
      </c>
      <c r="DU185" s="106">
        <v>9553749.629999999</v>
      </c>
      <c r="DV185" s="341">
        <v>186331.91999999998</v>
      </c>
      <c r="DW185" s="341">
        <v>102784.69</v>
      </c>
      <c r="DX185" s="341">
        <v>12923922.98</v>
      </c>
      <c r="DY185" s="341">
        <v>103919.65</v>
      </c>
      <c r="DZ185" s="393">
        <v>104634.18</v>
      </c>
      <c r="EA185" s="393"/>
    </row>
    <row r="186" spans="1:131" ht="30">
      <c r="D186" s="74">
        <v>4612</v>
      </c>
      <c r="E186" s="78" t="s">
        <v>361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2792475.05</v>
      </c>
      <c r="CY186" s="105">
        <v>860684.08</v>
      </c>
      <c r="CZ186" s="105">
        <v>3467378.49</v>
      </c>
      <c r="DA186" s="105">
        <v>33545805.93</v>
      </c>
      <c r="DB186" s="105">
        <v>89568019.079999998</v>
      </c>
      <c r="DC186" s="105">
        <v>15387656.430000003</v>
      </c>
      <c r="DD186" s="105">
        <v>14270108.75</v>
      </c>
      <c r="DE186" s="105">
        <v>986355.17</v>
      </c>
      <c r="DF186" s="105">
        <v>4392617.0199999996</v>
      </c>
      <c r="DG186" s="105">
        <v>3804796.3</v>
      </c>
      <c r="DH186" s="105">
        <v>4815896.55</v>
      </c>
      <c r="DI186" s="106">
        <v>21163322.629999999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27963263.740000002</v>
      </c>
      <c r="DQ186" s="105">
        <v>1259441.21</v>
      </c>
      <c r="DR186" s="105">
        <v>167061235.77000001</v>
      </c>
      <c r="DS186" s="105">
        <v>5530532.3300000001</v>
      </c>
      <c r="DT186" s="105">
        <v>5274597.04</v>
      </c>
      <c r="DU186" s="106">
        <v>21502450.899999995</v>
      </c>
      <c r="DV186" s="341">
        <v>16433418.82</v>
      </c>
      <c r="DW186" s="341">
        <v>1276450.3999999999</v>
      </c>
      <c r="DX186" s="341">
        <v>12225107.449999999</v>
      </c>
      <c r="DY186" s="341">
        <v>179944918.13999999</v>
      </c>
      <c r="DZ186" s="395">
        <v>4911459.87</v>
      </c>
      <c r="EA186" s="395"/>
    </row>
    <row r="187" spans="1:131">
      <c r="C187" s="74">
        <v>462</v>
      </c>
      <c r="D187" s="74">
        <v>462</v>
      </c>
      <c r="E187" s="78" t="s">
        <v>363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41">
        <v>0</v>
      </c>
      <c r="DW187" s="341">
        <v>0</v>
      </c>
      <c r="DX187" s="341">
        <v>0</v>
      </c>
      <c r="DY187" s="341">
        <v>0</v>
      </c>
      <c r="DZ187" s="395"/>
    </row>
    <row r="188" spans="1:131">
      <c r="D188" s="74">
        <v>4621</v>
      </c>
      <c r="E188" s="78" t="s">
        <v>365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41">
        <v>0</v>
      </c>
      <c r="DW188" s="341">
        <v>0</v>
      </c>
      <c r="DX188" s="341">
        <v>0</v>
      </c>
      <c r="DY188" s="341">
        <v>0</v>
      </c>
      <c r="DZ188" s="395"/>
    </row>
    <row r="189" spans="1:131">
      <c r="D189" s="74">
        <v>4622</v>
      </c>
      <c r="E189" s="78" t="s">
        <v>367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41">
        <v>0</v>
      </c>
      <c r="DW189" s="341">
        <v>0</v>
      </c>
      <c r="DX189" s="341">
        <v>0</v>
      </c>
      <c r="DY189" s="341">
        <v>0</v>
      </c>
      <c r="DZ189" s="395"/>
    </row>
    <row r="190" spans="1:131" ht="30">
      <c r="C190" s="74">
        <v>463</v>
      </c>
      <c r="D190" s="74">
        <v>4630</v>
      </c>
      <c r="E190" s="78" t="s">
        <v>369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9428423.1400000006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2400528.1499999985</v>
      </c>
      <c r="DO190" s="105">
        <v>27216080.920000013</v>
      </c>
      <c r="DP190" s="105">
        <v>11508008.749999952</v>
      </c>
      <c r="DQ190" s="105">
        <v>3347239.480000014</v>
      </c>
      <c r="DR190" s="105">
        <v>8276196.9900000012</v>
      </c>
      <c r="DS190" s="105">
        <v>9196248.0299999882</v>
      </c>
      <c r="DT190" s="105">
        <v>2828438.83</v>
      </c>
      <c r="DU190" s="106">
        <v>3168736.6799999992</v>
      </c>
      <c r="DV190" s="341">
        <v>1843944.5900000012</v>
      </c>
      <c r="DW190" s="341">
        <v>10454344.909999968</v>
      </c>
      <c r="DX190" s="341">
        <v>4839460.8200000012</v>
      </c>
      <c r="DY190" s="341">
        <v>2094228.14</v>
      </c>
      <c r="DZ190" s="395">
        <v>2066815.69</v>
      </c>
      <c r="EA190" s="395"/>
    </row>
    <row r="191" spans="1:131">
      <c r="A191" s="74" t="s">
        <v>96</v>
      </c>
      <c r="B191" s="74">
        <v>47</v>
      </c>
      <c r="D191" s="74">
        <v>47</v>
      </c>
      <c r="E191" s="78" t="s">
        <v>371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4098120.5999999996</v>
      </c>
      <c r="DQ191" s="105">
        <v>487975.56</v>
      </c>
      <c r="DR191" s="105">
        <v>3584705.7499999995</v>
      </c>
      <c r="DS191" s="105">
        <v>589832.69999999995</v>
      </c>
      <c r="DT191" s="105">
        <v>80295.47</v>
      </c>
      <c r="DU191" s="106">
        <v>1733917.4</v>
      </c>
      <c r="DV191" s="341">
        <v>130000</v>
      </c>
      <c r="DW191" s="341">
        <v>3436897.95</v>
      </c>
      <c r="DX191" s="341">
        <v>959016.23</v>
      </c>
      <c r="DY191" s="341">
        <v>768573.09000000008</v>
      </c>
      <c r="DZ191" s="395">
        <v>772013.71</v>
      </c>
      <c r="EA191" s="395"/>
    </row>
    <row r="192" spans="1:131">
      <c r="A192" s="74" t="s">
        <v>96</v>
      </c>
      <c r="B192" s="74" t="s">
        <v>96</v>
      </c>
      <c r="C192" s="74">
        <v>471</v>
      </c>
      <c r="D192" s="74">
        <v>4710</v>
      </c>
      <c r="E192" s="78" t="s">
        <v>373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589832.69999999995</v>
      </c>
      <c r="DT192" s="105">
        <v>80295.47</v>
      </c>
      <c r="DU192" s="106">
        <v>1733917.4</v>
      </c>
      <c r="DV192" s="341">
        <v>130000</v>
      </c>
      <c r="DW192" s="341">
        <v>3436897.95</v>
      </c>
      <c r="DX192" s="341">
        <v>959016.23</v>
      </c>
      <c r="DY192" s="341">
        <v>768573.09000000008</v>
      </c>
      <c r="DZ192" s="395">
        <v>772013.71</v>
      </c>
    </row>
    <row r="193" spans="3:130">
      <c r="C193" s="74">
        <v>472</v>
      </c>
      <c r="D193" s="74">
        <v>4720</v>
      </c>
      <c r="E193" s="78" t="s">
        <v>375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  <c r="DV193" s="341">
        <v>0</v>
      </c>
      <c r="DW193" s="341">
        <v>0</v>
      </c>
      <c r="DX193" s="341">
        <v>0</v>
      </c>
      <c r="DY193" s="341">
        <v>0</v>
      </c>
      <c r="DZ193" s="395"/>
    </row>
    <row r="194" spans="3:130">
      <c r="C194" s="74">
        <v>473</v>
      </c>
      <c r="D194" s="74">
        <v>4730</v>
      </c>
      <c r="E194" s="78" t="s">
        <v>377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  <c r="DV194" s="341">
        <v>0</v>
      </c>
      <c r="DW194" s="341">
        <v>0</v>
      </c>
      <c r="DX194" s="341">
        <v>0</v>
      </c>
      <c r="DY194" s="341">
        <v>0</v>
      </c>
      <c r="DZ194" s="395"/>
    </row>
    <row r="195" spans="3:130">
      <c r="D195" s="74">
        <v>1005</v>
      </c>
      <c r="E195" s="78" t="s">
        <v>702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>
        <v>4091319.16</v>
      </c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  <c r="DZ195" s="394"/>
    </row>
    <row r="196" spans="3:130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30">
      <c r="E197" s="78" t="str">
        <f>+Master!G22</f>
        <v>Prihodi budžeta</v>
      </c>
      <c r="CL197" s="105" t="e">
        <f>+'2013'!G10</f>
        <v>#N/A</v>
      </c>
      <c r="CM197" s="105" t="e">
        <f>+'2013'!H10</f>
        <v>#N/A</v>
      </c>
      <c r="CN197" s="105" t="e">
        <f>+'2013'!I10</f>
        <v>#N/A</v>
      </c>
      <c r="CO197" s="105" t="e">
        <f>+'2013'!K10</f>
        <v>#N/A</v>
      </c>
      <c r="CP197" s="105" t="e">
        <f>+'2013'!L10</f>
        <v>#N/A</v>
      </c>
      <c r="CQ197" s="105" t="e">
        <f>+'2013'!M10</f>
        <v>#N/A</v>
      </c>
      <c r="CR197" s="105" t="e">
        <f>+'2013'!O10</f>
        <v>#N/A</v>
      </c>
      <c r="CS197" s="105" t="e">
        <f>+'2013'!P10</f>
        <v>#N/A</v>
      </c>
      <c r="CT197" s="105" t="e">
        <f>+'2013'!Q10</f>
        <v>#N/A</v>
      </c>
      <c r="CU197" s="105" t="e">
        <f>+'2013'!S10</f>
        <v>#N/A</v>
      </c>
      <c r="CV197" s="105" t="e">
        <f>+'2013'!T10</f>
        <v>#N/A</v>
      </c>
      <c r="CW197" s="105" t="e">
        <f>+'2013'!U10</f>
        <v>#N/A</v>
      </c>
      <c r="CX197" s="105">
        <f>+'2014'!G10</f>
        <v>70781935.379999995</v>
      </c>
      <c r="CY197" s="105">
        <f>+'2014'!H10</f>
        <v>82127760.799999997</v>
      </c>
      <c r="CZ197" s="105">
        <f>+'2014'!I10</f>
        <v>100708163.93000002</v>
      </c>
      <c r="DA197" s="105">
        <f>+'2014'!J10</f>
        <v>109079836.14999999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126556297.32999997</v>
      </c>
      <c r="DF197" s="105">
        <f>+'2014'!O10</f>
        <v>117901924.08</v>
      </c>
      <c r="DG197" s="105">
        <f>+'2014'!P10</f>
        <v>158205030.04999998</v>
      </c>
      <c r="DH197" s="105">
        <f>+'2014'!Q10</f>
        <v>98495259.029999971</v>
      </c>
      <c r="DI197" s="105">
        <f>+'2014'!R10</f>
        <v>157038700.82000002</v>
      </c>
    </row>
    <row r="198" spans="3:130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+'2013'!K30</f>
        <v>122210494.66416664</v>
      </c>
      <c r="CP198" s="105">
        <f>+'2013'!L30</f>
        <v>102878087.82416667</v>
      </c>
      <c r="CQ198" s="105">
        <f>+'2013'!M30</f>
        <v>102392322.23416667</v>
      </c>
      <c r="CR198" s="105">
        <f>+'2013'!O30</f>
        <v>181346847.16416669</v>
      </c>
      <c r="CS198" s="105">
        <f>+'2013'!P30</f>
        <v>150239168.24416667</v>
      </c>
      <c r="CT198" s="105">
        <f>+'2013'!Q30</f>
        <v>125770955.07416669</v>
      </c>
      <c r="CU198" s="105">
        <f>+'2013'!S30</f>
        <v>102908154.45416665</v>
      </c>
      <c r="CV198" s="105">
        <f>+'2013'!T30</f>
        <v>105343610.31416669</v>
      </c>
      <c r="CW198" s="105">
        <f>+'2013'!U30</f>
        <v>160423364.29416662</v>
      </c>
      <c r="CX198" s="105">
        <f>+'2014'!G29</f>
        <v>90833664.849999994</v>
      </c>
      <c r="CY198" s="105">
        <f>+'2014'!H29</f>
        <v>82598563.48999998</v>
      </c>
      <c r="CZ198" s="105">
        <f>+'2014'!I29</f>
        <v>116276590.93999998</v>
      </c>
      <c r="DA198" s="105">
        <f>+'2014'!J29</f>
        <v>132471963.43999998</v>
      </c>
      <c r="DB198" s="105">
        <f>+'2014'!K29</f>
        <v>107075440.66000004</v>
      </c>
      <c r="DC198" s="105">
        <f>+'2014'!L29</f>
        <v>112087967.77000001</v>
      </c>
      <c r="DD198" s="105">
        <f>+'2014'!M29</f>
        <v>123230542.69</v>
      </c>
      <c r="DE198" s="105">
        <f>+'2014'!N29</f>
        <v>112001889.27000003</v>
      </c>
      <c r="DF198" s="105">
        <f>+'2014'!O29</f>
        <v>121419856.04000002</v>
      </c>
      <c r="DG198" s="105">
        <f>+'2014'!P29</f>
        <v>158493505.99000001</v>
      </c>
      <c r="DH198" s="105">
        <f>+'2014'!Q29</f>
        <v>109013795.14999999</v>
      </c>
      <c r="DI198" s="105">
        <f>+'2014'!R29</f>
        <v>195231878.25</v>
      </c>
    </row>
    <row r="199" spans="3:130">
      <c r="E199" s="78" t="str">
        <f>+Master!G214</f>
        <v>Suficit / deficit</v>
      </c>
      <c r="CL199" s="105" t="e">
        <f>+'2013'!G56</f>
        <v>#N/A</v>
      </c>
      <c r="CM199" s="105" t="e">
        <f>+'2013'!H56</f>
        <v>#N/A</v>
      </c>
      <c r="CN199" s="105" t="e">
        <f>+'2013'!I56</f>
        <v>#N/A</v>
      </c>
      <c r="CO199" s="105" t="e">
        <f>+'2013'!K56</f>
        <v>#N/A</v>
      </c>
      <c r="CP199" s="105" t="e">
        <f>+'2013'!L56</f>
        <v>#N/A</v>
      </c>
      <c r="CQ199" s="105" t="e">
        <f>+'2013'!M56</f>
        <v>#N/A</v>
      </c>
      <c r="CR199" s="105" t="e">
        <f>+'2013'!O56</f>
        <v>#N/A</v>
      </c>
      <c r="CS199" s="105" t="e">
        <f>+'2013'!P56</f>
        <v>#N/A</v>
      </c>
      <c r="CT199" s="105" t="e">
        <f>+'2013'!Q56</f>
        <v>#N/A</v>
      </c>
      <c r="CU199" s="105" t="e">
        <f>+'2013'!S56</f>
        <v>#N/A</v>
      </c>
      <c r="CV199" s="105" t="e">
        <f>+'2013'!T56</f>
        <v>#N/A</v>
      </c>
      <c r="CW199" s="105" t="e">
        <f>+'2013'!U56</f>
        <v>#N/A</v>
      </c>
      <c r="CX199" s="105">
        <f>+CX197-CX198</f>
        <v>-20051729.469999999</v>
      </c>
      <c r="CY199" s="105">
        <f t="shared" ref="CY199:DI199" si="10">+CY197-CY198</f>
        <v>-470802.68999998271</v>
      </c>
      <c r="CZ199" s="105">
        <f t="shared" si="10"/>
        <v>-15568427.009999961</v>
      </c>
      <c r="DA199" s="105">
        <f t="shared" si="10"/>
        <v>-23392127.289999992</v>
      </c>
      <c r="DB199" s="105">
        <f t="shared" si="10"/>
        <v>-4996891.8800000399</v>
      </c>
      <c r="DC199" s="105">
        <f t="shared" si="10"/>
        <v>-2156149.030000031</v>
      </c>
      <c r="DD199" s="105">
        <f t="shared" si="10"/>
        <v>-2510306.6599999964</v>
      </c>
      <c r="DE199" s="105">
        <f t="shared" si="10"/>
        <v>14554408.059999943</v>
      </c>
      <c r="DF199" s="105">
        <f t="shared" si="10"/>
        <v>-3517931.9600000232</v>
      </c>
      <c r="DG199" s="105">
        <f t="shared" si="10"/>
        <v>-288475.94000002742</v>
      </c>
      <c r="DH199" s="105">
        <f t="shared" si="10"/>
        <v>-10518536.12000002</v>
      </c>
      <c r="DI199" s="105">
        <f t="shared" si="10"/>
        <v>-38193177.429999977</v>
      </c>
    </row>
    <row r="221" spans="1:138">
      <c r="E221" s="502" t="s">
        <v>692</v>
      </c>
      <c r="F221" s="499">
        <v>2006</v>
      </c>
      <c r="G221" s="500"/>
      <c r="H221" s="500"/>
      <c r="I221" s="500"/>
      <c r="J221" s="500"/>
      <c r="K221" s="500"/>
      <c r="L221" s="500"/>
      <c r="M221" s="500"/>
      <c r="N221" s="500"/>
      <c r="O221" s="500"/>
      <c r="P221" s="500"/>
      <c r="Q221" s="501"/>
      <c r="R221" s="499">
        <v>2007</v>
      </c>
      <c r="S221" s="500"/>
      <c r="T221" s="500"/>
      <c r="U221" s="500"/>
      <c r="V221" s="500"/>
      <c r="W221" s="500"/>
      <c r="X221" s="500"/>
      <c r="Y221" s="500"/>
      <c r="Z221" s="500"/>
      <c r="AA221" s="500"/>
      <c r="AB221" s="500"/>
      <c r="AC221" s="501"/>
      <c r="AD221" s="499">
        <v>2008</v>
      </c>
      <c r="AE221" s="500"/>
      <c r="AF221" s="500"/>
      <c r="AG221" s="500"/>
      <c r="AH221" s="500"/>
      <c r="AI221" s="500"/>
      <c r="AJ221" s="500"/>
      <c r="AK221" s="500"/>
      <c r="AL221" s="500"/>
      <c r="AM221" s="500"/>
      <c r="AN221" s="500"/>
      <c r="AO221" s="501"/>
      <c r="AP221" s="499">
        <v>2009</v>
      </c>
      <c r="AQ221" s="500"/>
      <c r="AR221" s="500"/>
      <c r="AS221" s="500"/>
      <c r="AT221" s="500"/>
      <c r="AU221" s="500"/>
      <c r="AV221" s="500"/>
      <c r="AW221" s="500"/>
      <c r="AX221" s="500"/>
      <c r="AY221" s="500"/>
      <c r="AZ221" s="500"/>
      <c r="BA221" s="501"/>
      <c r="BB221" s="499">
        <v>2010</v>
      </c>
      <c r="BC221" s="500"/>
      <c r="BD221" s="500"/>
      <c r="BE221" s="500"/>
      <c r="BF221" s="500"/>
      <c r="BG221" s="500"/>
      <c r="BH221" s="500"/>
      <c r="BI221" s="500"/>
      <c r="BJ221" s="500"/>
      <c r="BK221" s="500"/>
      <c r="BL221" s="500"/>
      <c r="BM221" s="501"/>
      <c r="BN221" s="499">
        <v>2011</v>
      </c>
      <c r="BO221" s="500"/>
      <c r="BP221" s="500"/>
      <c r="BQ221" s="500"/>
      <c r="BR221" s="500"/>
      <c r="BS221" s="500"/>
      <c r="BT221" s="500"/>
      <c r="BU221" s="500"/>
      <c r="BV221" s="500"/>
      <c r="BW221" s="500"/>
      <c r="BX221" s="500"/>
      <c r="BY221" s="501"/>
      <c r="BZ221" s="500">
        <v>2012</v>
      </c>
      <c r="CA221" s="500"/>
      <c r="CB221" s="500"/>
      <c r="CC221" s="500"/>
      <c r="CD221" s="500"/>
      <c r="CE221" s="500"/>
      <c r="CF221" s="500"/>
      <c r="CG221" s="500"/>
      <c r="CH221" s="500"/>
      <c r="CI221" s="500"/>
      <c r="CJ221" s="500"/>
      <c r="CK221" s="500"/>
      <c r="CL221" s="499">
        <v>2013</v>
      </c>
      <c r="CM221" s="500"/>
      <c r="CN221" s="500"/>
      <c r="CO221" s="500"/>
      <c r="CP221" s="500"/>
      <c r="CQ221" s="500"/>
      <c r="CR221" s="500"/>
      <c r="CS221" s="500"/>
      <c r="CT221" s="500"/>
      <c r="CU221" s="500"/>
      <c r="CV221" s="500"/>
      <c r="CW221" s="501"/>
      <c r="CX221" s="499">
        <v>2014</v>
      </c>
      <c r="CY221" s="500"/>
      <c r="CZ221" s="500"/>
      <c r="DA221" s="500"/>
      <c r="DB221" s="500"/>
      <c r="DC221" s="500"/>
      <c r="DD221" s="500"/>
      <c r="DE221" s="500"/>
      <c r="DF221" s="500"/>
      <c r="DG221" s="500"/>
      <c r="DH221" s="500"/>
      <c r="DI221" s="501"/>
      <c r="DJ221" s="499">
        <v>2015</v>
      </c>
      <c r="DK221" s="500"/>
      <c r="DL221" s="500"/>
      <c r="DM221" s="500"/>
      <c r="DN221" s="500"/>
      <c r="DO221" s="500"/>
      <c r="DP221" s="500"/>
      <c r="DQ221" s="500"/>
      <c r="DR221" s="500"/>
      <c r="DS221" s="500"/>
      <c r="DT221" s="500"/>
      <c r="DU221" s="501"/>
    </row>
    <row r="222" spans="1:138">
      <c r="E222" s="502"/>
      <c r="F222" s="75" t="s">
        <v>572</v>
      </c>
      <c r="G222" s="76" t="s">
        <v>573</v>
      </c>
      <c r="H222" s="76" t="s">
        <v>574</v>
      </c>
      <c r="I222" s="76" t="s">
        <v>575</v>
      </c>
      <c r="J222" s="76" t="s">
        <v>576</v>
      </c>
      <c r="K222" s="76" t="s">
        <v>577</v>
      </c>
      <c r="L222" s="76" t="s">
        <v>578</v>
      </c>
      <c r="M222" s="76" t="s">
        <v>579</v>
      </c>
      <c r="N222" s="76" t="s">
        <v>580</v>
      </c>
      <c r="O222" s="76" t="s">
        <v>581</v>
      </c>
      <c r="P222" s="76" t="s">
        <v>582</v>
      </c>
      <c r="Q222" s="77" t="s">
        <v>583</v>
      </c>
      <c r="R222" s="75" t="s">
        <v>584</v>
      </c>
      <c r="S222" s="76" t="s">
        <v>585</v>
      </c>
      <c r="T222" s="76" t="s">
        <v>586</v>
      </c>
      <c r="U222" s="76" t="s">
        <v>587</v>
      </c>
      <c r="V222" s="76" t="s">
        <v>588</v>
      </c>
      <c r="W222" s="76" t="s">
        <v>589</v>
      </c>
      <c r="X222" s="76" t="s">
        <v>590</v>
      </c>
      <c r="Y222" s="76" t="s">
        <v>591</v>
      </c>
      <c r="Z222" s="76" t="s">
        <v>592</v>
      </c>
      <c r="AA222" s="76" t="s">
        <v>593</v>
      </c>
      <c r="AB222" s="76" t="s">
        <v>594</v>
      </c>
      <c r="AC222" s="77" t="s">
        <v>595</v>
      </c>
      <c r="AD222" s="75" t="s">
        <v>596</v>
      </c>
      <c r="AE222" s="76" t="s">
        <v>597</v>
      </c>
      <c r="AF222" s="76" t="s">
        <v>598</v>
      </c>
      <c r="AG222" s="76" t="s">
        <v>599</v>
      </c>
      <c r="AH222" s="76" t="s">
        <v>600</v>
      </c>
      <c r="AI222" s="76" t="s">
        <v>601</v>
      </c>
      <c r="AJ222" s="76" t="s">
        <v>602</v>
      </c>
      <c r="AK222" s="76" t="s">
        <v>603</v>
      </c>
      <c r="AL222" s="76" t="s">
        <v>604</v>
      </c>
      <c r="AM222" s="76" t="s">
        <v>605</v>
      </c>
      <c r="AN222" s="76" t="s">
        <v>606</v>
      </c>
      <c r="AO222" s="77" t="s">
        <v>607</v>
      </c>
      <c r="AP222" s="75" t="s">
        <v>608</v>
      </c>
      <c r="AQ222" s="76" t="s">
        <v>609</v>
      </c>
      <c r="AR222" s="76" t="s">
        <v>610</v>
      </c>
      <c r="AS222" s="76" t="s">
        <v>611</v>
      </c>
      <c r="AT222" s="76" t="s">
        <v>612</v>
      </c>
      <c r="AU222" s="76" t="s">
        <v>613</v>
      </c>
      <c r="AV222" s="76" t="s">
        <v>614</v>
      </c>
      <c r="AW222" s="76" t="s">
        <v>615</v>
      </c>
      <c r="AX222" s="76" t="s">
        <v>616</v>
      </c>
      <c r="AY222" s="76" t="s">
        <v>617</v>
      </c>
      <c r="AZ222" s="76" t="s">
        <v>618</v>
      </c>
      <c r="BA222" s="77" t="s">
        <v>619</v>
      </c>
      <c r="BB222" s="75" t="s">
        <v>620</v>
      </c>
      <c r="BC222" s="76" t="s">
        <v>621</v>
      </c>
      <c r="BD222" s="76" t="s">
        <v>622</v>
      </c>
      <c r="BE222" s="76" t="s">
        <v>623</v>
      </c>
      <c r="BF222" s="76" t="s">
        <v>624</v>
      </c>
      <c r="BG222" s="76" t="s">
        <v>625</v>
      </c>
      <c r="BH222" s="76" t="s">
        <v>626</v>
      </c>
      <c r="BI222" s="76" t="s">
        <v>627</v>
      </c>
      <c r="BJ222" s="76" t="s">
        <v>628</v>
      </c>
      <c r="BK222" s="76" t="s">
        <v>629</v>
      </c>
      <c r="BL222" s="76" t="s">
        <v>630</v>
      </c>
      <c r="BM222" s="77" t="s">
        <v>631</v>
      </c>
      <c r="BN222" s="75" t="s">
        <v>632</v>
      </c>
      <c r="BO222" s="76" t="s">
        <v>633</v>
      </c>
      <c r="BP222" s="76" t="s">
        <v>634</v>
      </c>
      <c r="BQ222" s="76" t="s">
        <v>635</v>
      </c>
      <c r="BR222" s="76" t="s">
        <v>636</v>
      </c>
      <c r="BS222" s="76" t="s">
        <v>637</v>
      </c>
      <c r="BT222" s="76" t="s">
        <v>638</v>
      </c>
      <c r="BU222" s="76" t="s">
        <v>639</v>
      </c>
      <c r="BV222" s="76" t="s">
        <v>640</v>
      </c>
      <c r="BW222" s="76" t="s">
        <v>641</v>
      </c>
      <c r="BX222" s="76" t="s">
        <v>642</v>
      </c>
      <c r="BY222" s="77" t="s">
        <v>643</v>
      </c>
      <c r="BZ222" s="76" t="s">
        <v>644</v>
      </c>
      <c r="CA222" s="76" t="s">
        <v>645</v>
      </c>
      <c r="CB222" s="76" t="s">
        <v>646</v>
      </c>
      <c r="CC222" s="76" t="s">
        <v>647</v>
      </c>
      <c r="CD222" s="76" t="s">
        <v>648</v>
      </c>
      <c r="CE222" s="76" t="s">
        <v>649</v>
      </c>
      <c r="CF222" s="76" t="s">
        <v>650</v>
      </c>
      <c r="CG222" s="76" t="s">
        <v>651</v>
      </c>
      <c r="CH222" s="76" t="s">
        <v>652</v>
      </c>
      <c r="CI222" s="76" t="s">
        <v>653</v>
      </c>
      <c r="CJ222" s="76" t="s">
        <v>654</v>
      </c>
      <c r="CK222" s="76" t="s">
        <v>655</v>
      </c>
      <c r="CL222" s="75" t="s">
        <v>656</v>
      </c>
      <c r="CM222" s="76" t="s">
        <v>657</v>
      </c>
      <c r="CN222" s="76" t="s">
        <v>658</v>
      </c>
      <c r="CO222" s="76" t="s">
        <v>659</v>
      </c>
      <c r="CP222" s="76" t="s">
        <v>660</v>
      </c>
      <c r="CQ222" s="76" t="s">
        <v>661</v>
      </c>
      <c r="CR222" s="76" t="s">
        <v>662</v>
      </c>
      <c r="CS222" s="76" t="s">
        <v>663</v>
      </c>
      <c r="CT222" s="76" t="s">
        <v>664</v>
      </c>
      <c r="CU222" s="76" t="s">
        <v>665</v>
      </c>
      <c r="CV222" s="76" t="s">
        <v>666</v>
      </c>
      <c r="CW222" s="77" t="s">
        <v>667</v>
      </c>
      <c r="CX222" s="75" t="s">
        <v>668</v>
      </c>
      <c r="CY222" s="76" t="s">
        <v>669</v>
      </c>
      <c r="CZ222" s="76" t="s">
        <v>670</v>
      </c>
      <c r="DA222" s="76" t="s">
        <v>671</v>
      </c>
      <c r="DB222" s="76" t="s">
        <v>672</v>
      </c>
      <c r="DC222" s="76" t="s">
        <v>673</v>
      </c>
      <c r="DD222" s="76" t="s">
        <v>674</v>
      </c>
      <c r="DE222" s="76" t="s">
        <v>675</v>
      </c>
      <c r="DF222" s="76" t="s">
        <v>676</v>
      </c>
      <c r="DG222" s="76" t="s">
        <v>677</v>
      </c>
      <c r="DH222" s="76" t="s">
        <v>678</v>
      </c>
      <c r="DI222" s="77" t="s">
        <v>679</v>
      </c>
      <c r="DJ222" s="75" t="s">
        <v>680</v>
      </c>
      <c r="DK222" s="76" t="s">
        <v>681</v>
      </c>
      <c r="DL222" s="76" t="s">
        <v>682</v>
      </c>
      <c r="DM222" s="76" t="s">
        <v>683</v>
      </c>
      <c r="DN222" s="76" t="s">
        <v>684</v>
      </c>
      <c r="DO222" s="76" t="s">
        <v>685</v>
      </c>
      <c r="DP222" s="76" t="s">
        <v>686</v>
      </c>
      <c r="DQ222" s="76" t="s">
        <v>687</v>
      </c>
      <c r="DR222" s="76" t="s">
        <v>688</v>
      </c>
      <c r="DS222" s="76" t="s">
        <v>689</v>
      </c>
      <c r="DT222" s="76" t="s">
        <v>690</v>
      </c>
      <c r="DU222" s="77" t="s">
        <v>691</v>
      </c>
      <c r="DV222" s="42" t="s">
        <v>723</v>
      </c>
      <c r="DW222" s="42" t="s">
        <v>724</v>
      </c>
      <c r="DX222" s="42" t="s">
        <v>725</v>
      </c>
      <c r="DY222" s="42" t="s">
        <v>726</v>
      </c>
      <c r="DZ222" s="42" t="s">
        <v>727</v>
      </c>
      <c r="EA222" s="42" t="s">
        <v>728</v>
      </c>
      <c r="EB222" s="42" t="s">
        <v>729</v>
      </c>
      <c r="EC222" s="42" t="s">
        <v>730</v>
      </c>
      <c r="ED222" s="42" t="s">
        <v>731</v>
      </c>
      <c r="EE222" s="42" t="s">
        <v>732</v>
      </c>
      <c r="EF222" s="42" t="s">
        <v>733</v>
      </c>
      <c r="EG222" s="42" t="s">
        <v>734</v>
      </c>
      <c r="EH222" s="360" t="s">
        <v>735</v>
      </c>
    </row>
    <row r="223" spans="1:138">
      <c r="A223" s="74">
        <v>7</v>
      </c>
      <c r="B223" s="74" t="s">
        <v>96</v>
      </c>
      <c r="D223" s="74" t="str">
        <f t="shared" ref="D223:D231" si="11">+CONCATENATE(D8,"p")</f>
        <v>7p</v>
      </c>
      <c r="E223" s="78" t="s">
        <v>21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1">
        <f t="shared" ref="DK223:DU223" si="12">+DK224+DK262+DK265+DK268+DK272</f>
        <v>136159563.39454627</v>
      </c>
      <c r="DL223" s="105">
        <f t="shared" si="12"/>
        <v>153914910.29907674</v>
      </c>
      <c r="DM223" s="105">
        <f t="shared" si="12"/>
        <v>163708472.43183026</v>
      </c>
      <c r="DN223" s="105">
        <f t="shared" si="12"/>
        <v>156781589.98980972</v>
      </c>
      <c r="DO223" s="105">
        <f t="shared" si="12"/>
        <v>165239010.35287622</v>
      </c>
      <c r="DP223" s="105">
        <f t="shared" si="12"/>
        <v>177558111.71591145</v>
      </c>
      <c r="DQ223" s="105">
        <f t="shared" si="12"/>
        <v>182756941.75310284</v>
      </c>
      <c r="DR223" s="105">
        <f t="shared" si="12"/>
        <v>174439167.43655851</v>
      </c>
      <c r="DS223" s="105">
        <f t="shared" si="12"/>
        <v>168685078.52847385</v>
      </c>
      <c r="DT223" s="105">
        <f t="shared" si="12"/>
        <v>153670608.50422055</v>
      </c>
      <c r="DU223" s="106">
        <f t="shared" si="12"/>
        <v>207796185.84071553</v>
      </c>
      <c r="DV223" s="343">
        <f>DV224+DV265+DV268</f>
        <v>73254807.508548588</v>
      </c>
      <c r="DW223" s="343">
        <f t="shared" ref="DW223:EG223" si="13">DW224+DW265+DW268</f>
        <v>91018648.676412344</v>
      </c>
      <c r="DX223" s="343">
        <f t="shared" si="13"/>
        <v>107872897.78697345</v>
      </c>
      <c r="DY223" s="343">
        <f t="shared" si="13"/>
        <v>119775783.49954391</v>
      </c>
      <c r="DZ223" s="343">
        <f t="shared" si="13"/>
        <v>109171665.61963177</v>
      </c>
      <c r="EA223" s="343">
        <f t="shared" si="13"/>
        <v>124418826.66542214</v>
      </c>
      <c r="EB223" s="343">
        <f t="shared" si="13"/>
        <v>140230074.67188957</v>
      </c>
      <c r="EC223" s="343">
        <f t="shared" si="13"/>
        <v>142336185.14813817</v>
      </c>
      <c r="ED223" s="343">
        <f t="shared" si="13"/>
        <v>132646485.45825082</v>
      </c>
      <c r="EE223" s="343">
        <f t="shared" si="13"/>
        <v>143230435.24215344</v>
      </c>
      <c r="EF223" s="343">
        <f t="shared" si="13"/>
        <v>106523632.36163713</v>
      </c>
      <c r="EG223" s="343">
        <f t="shared" si="13"/>
        <v>167987361.13483831</v>
      </c>
      <c r="EH223" s="307">
        <f>SUM(DV223:EG223)</f>
        <v>1458466803.7734396</v>
      </c>
    </row>
    <row r="224" spans="1:138">
      <c r="B224" s="74">
        <v>71</v>
      </c>
      <c r="D224" s="74" t="str">
        <f t="shared" si="11"/>
        <v>71p</v>
      </c>
      <c r="E224" s="78" t="s">
        <v>23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1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  <c r="DV224" s="343">
        <f>DV225+DV234+DV239+DV246+DV256</f>
        <v>72122864.233507052</v>
      </c>
      <c r="DW224" s="343">
        <f t="shared" ref="DW224:EG224" si="14">DW225+DW234+DW239+DW246+DW256</f>
        <v>88565777.400114432</v>
      </c>
      <c r="DX224" s="343">
        <f t="shared" si="14"/>
        <v>105882350.80712506</v>
      </c>
      <c r="DY224" s="343">
        <f t="shared" si="14"/>
        <v>117390342.97962716</v>
      </c>
      <c r="DZ224" s="343">
        <f t="shared" si="14"/>
        <v>107771133.15410927</v>
      </c>
      <c r="EA224" s="343">
        <f t="shared" si="14"/>
        <v>122047007.79351147</v>
      </c>
      <c r="EB224" s="343">
        <f t="shared" si="14"/>
        <v>136798739.70468733</v>
      </c>
      <c r="EC224" s="343">
        <f t="shared" si="14"/>
        <v>140933099.47673243</v>
      </c>
      <c r="ED224" s="343">
        <f t="shared" si="14"/>
        <v>129985347.75676268</v>
      </c>
      <c r="EE224" s="343">
        <f t="shared" si="14"/>
        <v>139219127.20292741</v>
      </c>
      <c r="EF224" s="343">
        <f t="shared" si="14"/>
        <v>102493968.68056048</v>
      </c>
      <c r="EG224" s="343">
        <f t="shared" si="14"/>
        <v>158623093.56581062</v>
      </c>
      <c r="EH224" s="307">
        <f t="shared" ref="EH224:EH287" si="15">SUM(DV224:EG224)</f>
        <v>1421832852.7554755</v>
      </c>
    </row>
    <row r="225" spans="1:138" s="9" customFormat="1">
      <c r="A225" s="140"/>
      <c r="B225" s="140"/>
      <c r="C225" s="140">
        <v>711</v>
      </c>
      <c r="D225" s="140" t="str">
        <f t="shared" si="11"/>
        <v>711p</v>
      </c>
      <c r="E225" s="141" t="s">
        <v>25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6">+SUM(CL226:CL233)</f>
        <v>41686253.110737316</v>
      </c>
      <c r="CM225" s="143">
        <f t="shared" si="16"/>
        <v>40855853.79586979</v>
      </c>
      <c r="CN225" s="143">
        <f t="shared" si="16"/>
        <v>48871129.289274208</v>
      </c>
      <c r="CO225" s="143">
        <f t="shared" si="16"/>
        <v>63044978.667560622</v>
      </c>
      <c r="CP225" s="143">
        <f t="shared" si="16"/>
        <v>59903018.246625409</v>
      </c>
      <c r="CQ225" s="143">
        <f t="shared" si="16"/>
        <v>65474825.471494481</v>
      </c>
      <c r="CR225" s="143">
        <f t="shared" si="16"/>
        <v>71410525.13479729</v>
      </c>
      <c r="CS225" s="143">
        <f t="shared" si="16"/>
        <v>66453623.073847495</v>
      </c>
      <c r="CT225" s="143">
        <f t="shared" si="16"/>
        <v>65790416.568190843</v>
      </c>
      <c r="CU225" s="143">
        <f t="shared" si="16"/>
        <v>63302926.264795646</v>
      </c>
      <c r="CV225" s="143">
        <f t="shared" si="16"/>
        <v>56224451.677824281</v>
      </c>
      <c r="CW225" s="144">
        <f t="shared" si="16"/>
        <v>57412527.94082702</v>
      </c>
      <c r="CX225" s="142">
        <f t="shared" si="16"/>
        <v>46630073.989835031</v>
      </c>
      <c r="CY225" s="143">
        <f t="shared" ref="CY225:DI225" si="17">+SUM(CY226:CY233)</f>
        <v>47737456.241611488</v>
      </c>
      <c r="CZ225" s="143">
        <f t="shared" si="17"/>
        <v>55661924.949411348</v>
      </c>
      <c r="DA225" s="143">
        <f t="shared" si="17"/>
        <v>73380169.878103226</v>
      </c>
      <c r="DB225" s="143">
        <f t="shared" si="17"/>
        <v>63336581.53084594</v>
      </c>
      <c r="DC225" s="143">
        <f t="shared" si="17"/>
        <v>68150867.818816096</v>
      </c>
      <c r="DD225" s="143">
        <f t="shared" si="17"/>
        <v>80502115.642067581</v>
      </c>
      <c r="DE225" s="143">
        <f t="shared" si="17"/>
        <v>83661776.550335452</v>
      </c>
      <c r="DF225" s="143">
        <f t="shared" si="17"/>
        <v>77286158.272165686</v>
      </c>
      <c r="DG225" s="143">
        <f t="shared" si="17"/>
        <v>64936637.53359136</v>
      </c>
      <c r="DH225" s="143">
        <f t="shared" si="17"/>
        <v>59626792.723406494</v>
      </c>
      <c r="DI225" s="144">
        <f t="shared" si="17"/>
        <v>76918346.229341179</v>
      </c>
      <c r="DJ225" s="142">
        <f>+SUM(DJ226:DJ233)</f>
        <v>47438461.833814912</v>
      </c>
      <c r="DK225" s="325">
        <f t="shared" ref="DK225:DU225" si="18">+SUM(DK226:DK233)</f>
        <v>48051254.173922725</v>
      </c>
      <c r="DL225" s="143">
        <f t="shared" si="18"/>
        <v>68643020.701511934</v>
      </c>
      <c r="DM225" s="143">
        <f t="shared" si="18"/>
        <v>74644324.702040896</v>
      </c>
      <c r="DN225" s="143">
        <f t="shared" si="18"/>
        <v>62371540.361953884</v>
      </c>
      <c r="DO225" s="143">
        <f t="shared" si="18"/>
        <v>70088728.880090371</v>
      </c>
      <c r="DP225" s="143">
        <f t="shared" si="18"/>
        <v>83389342.293927491</v>
      </c>
      <c r="DQ225" s="143">
        <f t="shared" si="18"/>
        <v>87963080.772664562</v>
      </c>
      <c r="DR225" s="143">
        <f t="shared" si="18"/>
        <v>80794946.466777354</v>
      </c>
      <c r="DS225" s="143">
        <f t="shared" si="18"/>
        <v>70587663.849750429</v>
      </c>
      <c r="DT225" s="143">
        <f t="shared" si="18"/>
        <v>60436221.191738874</v>
      </c>
      <c r="DU225" s="144">
        <f t="shared" si="18"/>
        <v>78264034.341148108</v>
      </c>
      <c r="DV225" s="344">
        <f>SUM(DV226:DV233)</f>
        <v>48519296.02748242</v>
      </c>
      <c r="DW225" s="344">
        <f t="shared" ref="DW225:EG225" si="19">SUM(DW226:DW233)</f>
        <v>51347232.904158622</v>
      </c>
      <c r="DX225" s="344">
        <f t="shared" si="19"/>
        <v>65011100.969904706</v>
      </c>
      <c r="DY225" s="344">
        <f t="shared" si="19"/>
        <v>75093253.280867532</v>
      </c>
      <c r="DZ225" s="344">
        <f t="shared" si="19"/>
        <v>64376516.948674828</v>
      </c>
      <c r="EA225" s="344">
        <f t="shared" si="19"/>
        <v>71906788.704869837</v>
      </c>
      <c r="EB225" s="344">
        <f t="shared" si="19"/>
        <v>84224318.482175812</v>
      </c>
      <c r="EC225" s="344">
        <f t="shared" si="19"/>
        <v>88333743.072993502</v>
      </c>
      <c r="ED225" s="344">
        <f t="shared" si="19"/>
        <v>82494871.783352494</v>
      </c>
      <c r="EE225" s="344">
        <f t="shared" si="19"/>
        <v>82511282.288320467</v>
      </c>
      <c r="EF225" s="344">
        <f t="shared" si="19"/>
        <v>60879285.246393085</v>
      </c>
      <c r="EG225" s="344">
        <f t="shared" si="19"/>
        <v>73552702.357222885</v>
      </c>
      <c r="EH225" s="307">
        <f t="shared" si="15"/>
        <v>848250392.06641626</v>
      </c>
    </row>
    <row r="226" spans="1:138">
      <c r="D226" s="74" t="str">
        <f t="shared" si="11"/>
        <v>7111p</v>
      </c>
      <c r="E226" s="78" t="s">
        <v>27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1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  <c r="DV226" s="343">
        <v>3256274.170259011</v>
      </c>
      <c r="DW226" s="343">
        <v>6307067.1265346296</v>
      </c>
      <c r="DX226" s="343">
        <v>7185867.0962893497</v>
      </c>
      <c r="DY226" s="343">
        <v>7337843.0794201987</v>
      </c>
      <c r="DZ226" s="343">
        <v>7549134.215325322</v>
      </c>
      <c r="EA226" s="343">
        <v>7983088.0958320322</v>
      </c>
      <c r="EB226" s="343">
        <v>8209438.0719818696</v>
      </c>
      <c r="EC226" s="343">
        <v>8656256.586545825</v>
      </c>
      <c r="ED226" s="343">
        <v>8265680.3878533607</v>
      </c>
      <c r="EE226" s="343">
        <v>10422468.304093841</v>
      </c>
      <c r="EF226" s="343">
        <v>9053001.7482958268</v>
      </c>
      <c r="EG226" s="343">
        <v>14496765.94178308</v>
      </c>
      <c r="EH226" s="307">
        <f t="shared" si="15"/>
        <v>98722884.824214354</v>
      </c>
    </row>
    <row r="227" spans="1:138">
      <c r="D227" s="74" t="str">
        <f t="shared" si="11"/>
        <v>7112p</v>
      </c>
      <c r="E227" s="78" t="s">
        <v>29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1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  <c r="DV227" s="343">
        <v>879216.6252275107</v>
      </c>
      <c r="DW227" s="343">
        <v>978704.97459082201</v>
      </c>
      <c r="DX227" s="343">
        <v>9565619.7261311747</v>
      </c>
      <c r="DY227" s="343">
        <v>14480647.367470991</v>
      </c>
      <c r="DZ227" s="343">
        <v>2750731.3293431252</v>
      </c>
      <c r="EA227" s="343">
        <v>3704741.9987834813</v>
      </c>
      <c r="EB227" s="343">
        <v>4542486.8831950836</v>
      </c>
      <c r="EC227" s="343">
        <v>2539403.2975392533</v>
      </c>
      <c r="ED227" s="343">
        <v>2385044.0612207768</v>
      </c>
      <c r="EE227" s="343">
        <v>1382622.7151631019</v>
      </c>
      <c r="EF227" s="343">
        <v>718783.39737050491</v>
      </c>
      <c r="EG227" s="343">
        <v>1297842.5948828864</v>
      </c>
      <c r="EH227" s="307">
        <f t="shared" si="15"/>
        <v>45225844.970918715</v>
      </c>
    </row>
    <row r="228" spans="1:138">
      <c r="D228" s="74" t="str">
        <f t="shared" si="11"/>
        <v>7113p</v>
      </c>
      <c r="E228" s="78" t="s">
        <v>31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1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  <c r="DV228" s="343">
        <v>89812.337994626199</v>
      </c>
      <c r="DW228" s="343">
        <v>125605.87790916764</v>
      </c>
      <c r="DX228" s="343">
        <v>126382.3151345364</v>
      </c>
      <c r="DY228" s="343">
        <v>113339.33642942409</v>
      </c>
      <c r="DZ228" s="343">
        <v>81752.089929508642</v>
      </c>
      <c r="EA228" s="343">
        <v>109588.60372302438</v>
      </c>
      <c r="EB228" s="343">
        <v>122410.08849255976</v>
      </c>
      <c r="EC228" s="343">
        <v>122577.82624468152</v>
      </c>
      <c r="ED228" s="343">
        <v>122631.24943535826</v>
      </c>
      <c r="EE228" s="343">
        <v>142176.60213635428</v>
      </c>
      <c r="EF228" s="343">
        <v>111230.89453217729</v>
      </c>
      <c r="EG228" s="343">
        <v>166744.30114189265</v>
      </c>
      <c r="EH228" s="307">
        <f t="shared" si="15"/>
        <v>1434251.523103311</v>
      </c>
    </row>
    <row r="229" spans="1:138">
      <c r="D229" s="74" t="str">
        <f t="shared" si="11"/>
        <v>7114p</v>
      </c>
      <c r="E229" s="78" t="s">
        <v>33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1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  <c r="DV229" s="343">
        <v>31679573.180653565</v>
      </c>
      <c r="DW229" s="343">
        <v>31928103.158560321</v>
      </c>
      <c r="DX229" s="343">
        <v>34104565.830024712</v>
      </c>
      <c r="DY229" s="343">
        <v>37842157.867834173</v>
      </c>
      <c r="DZ229" s="343">
        <v>37499397.053443842</v>
      </c>
      <c r="EA229" s="343">
        <v>40999614.220945761</v>
      </c>
      <c r="EB229" s="343">
        <v>49404174.365267023</v>
      </c>
      <c r="EC229" s="343">
        <v>50808197.54559686</v>
      </c>
      <c r="ED229" s="343">
        <v>48941259.772591494</v>
      </c>
      <c r="EE229" s="343">
        <v>50674252.604080558</v>
      </c>
      <c r="EF229" s="343">
        <v>34472392.733843513</v>
      </c>
      <c r="EG229" s="343">
        <v>39750004.058720417</v>
      </c>
      <c r="EH229" s="307">
        <f t="shared" si="15"/>
        <v>488103692.39156222</v>
      </c>
    </row>
    <row r="230" spans="1:138">
      <c r="D230" s="74" t="str">
        <f t="shared" si="11"/>
        <v>7115p</v>
      </c>
      <c r="E230" s="78" t="s">
        <v>35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1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  <c r="DV230" s="343">
        <v>11120032.514063414</v>
      </c>
      <c r="DW230" s="343">
        <v>10159884.393436292</v>
      </c>
      <c r="DX230" s="343">
        <v>11541404.231549168</v>
      </c>
      <c r="DY230" s="343">
        <v>12686872.226631973</v>
      </c>
      <c r="DZ230" s="343">
        <v>13828107.792372638</v>
      </c>
      <c r="EA230" s="343">
        <v>16174553.418030523</v>
      </c>
      <c r="EB230" s="343">
        <v>18497907.983898904</v>
      </c>
      <c r="EC230" s="343">
        <v>22949187.355199177</v>
      </c>
      <c r="ED230" s="343">
        <v>19735591.308796823</v>
      </c>
      <c r="EE230" s="343">
        <v>16832757.074621882</v>
      </c>
      <c r="EF230" s="343">
        <v>14338219.799717059</v>
      </c>
      <c r="EG230" s="343">
        <v>15239347.412479252</v>
      </c>
      <c r="EH230" s="307">
        <f t="shared" si="15"/>
        <v>183103865.51079711</v>
      </c>
    </row>
    <row r="231" spans="1:138" ht="30">
      <c r="D231" s="74" t="str">
        <f t="shared" si="11"/>
        <v>7116p</v>
      </c>
      <c r="E231" s="78" t="s">
        <v>37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1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  <c r="DV231" s="343">
        <v>1044333.5847040946</v>
      </c>
      <c r="DW231" s="343">
        <v>1372829.090518791</v>
      </c>
      <c r="DX231" s="343">
        <v>1899074.8246946216</v>
      </c>
      <c r="DY231" s="343">
        <v>1934618.6277946457</v>
      </c>
      <c r="DZ231" s="343">
        <v>1937428.4331486213</v>
      </c>
      <c r="EA231" s="343">
        <v>2127170.3374280212</v>
      </c>
      <c r="EB231" s="343">
        <v>2549323.2677289024</v>
      </c>
      <c r="EC231" s="343">
        <v>2367849.4282178474</v>
      </c>
      <c r="ED231" s="343">
        <v>2194114.3691908875</v>
      </c>
      <c r="EE231" s="343">
        <v>2276435.1122387154</v>
      </c>
      <c r="EF231" s="343">
        <v>1500993.7865445174</v>
      </c>
      <c r="EG231" s="343">
        <v>1773412.2815320112</v>
      </c>
      <c r="EH231" s="307">
        <f t="shared" si="15"/>
        <v>22977583.143741678</v>
      </c>
    </row>
    <row r="232" spans="1:138"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/>
      <c r="CM232" s="105"/>
      <c r="CN232" s="105"/>
      <c r="CO232" s="105"/>
      <c r="CP232" s="105"/>
      <c r="CQ232" s="105"/>
      <c r="CR232" s="105"/>
      <c r="CS232" s="105"/>
      <c r="CT232" s="105"/>
      <c r="CU232" s="105"/>
      <c r="CV232" s="105"/>
      <c r="CW232" s="106"/>
      <c r="CX232" s="104"/>
      <c r="CY232" s="105"/>
      <c r="CZ232" s="105"/>
      <c r="DA232" s="105"/>
      <c r="DB232" s="105"/>
      <c r="DC232" s="105"/>
      <c r="DD232" s="105"/>
      <c r="DE232" s="105"/>
      <c r="DF232" s="105"/>
      <c r="DG232" s="105"/>
      <c r="DH232" s="105"/>
      <c r="DI232" s="106"/>
      <c r="DJ232" s="104"/>
      <c r="DK232" s="311"/>
      <c r="DL232" s="105"/>
      <c r="DM232" s="105"/>
      <c r="DN232" s="105"/>
      <c r="DO232" s="105"/>
      <c r="DP232" s="105"/>
      <c r="DQ232" s="105"/>
      <c r="DR232" s="105"/>
      <c r="DS232" s="105"/>
      <c r="DT232" s="105"/>
      <c r="DU232" s="106"/>
      <c r="DV232" s="343"/>
      <c r="DW232" s="343"/>
      <c r="DX232" s="343"/>
      <c r="DY232" s="343"/>
      <c r="DZ232" s="343"/>
      <c r="EA232" s="343"/>
      <c r="EB232" s="343"/>
      <c r="EC232" s="343"/>
      <c r="ED232" s="343"/>
      <c r="EE232" s="343"/>
      <c r="EF232" s="343"/>
      <c r="EG232" s="343"/>
      <c r="EH232" s="307"/>
    </row>
    <row r="233" spans="1:138">
      <c r="D233" s="74" t="str">
        <f t="shared" ref="D233:D254" si="20">+CONCATENATE(D17,"p")</f>
        <v>7118p</v>
      </c>
      <c r="E233" s="78" t="s">
        <v>39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1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  <c r="DV233" s="343">
        <v>450053.61458020721</v>
      </c>
      <c r="DW233" s="343">
        <v>475038.28260860743</v>
      </c>
      <c r="DX233" s="343">
        <v>588186.946081153</v>
      </c>
      <c r="DY233" s="343">
        <v>697774.7752861263</v>
      </c>
      <c r="DZ233" s="343">
        <v>729966.03511176899</v>
      </c>
      <c r="EA233" s="343">
        <v>808032.03012700868</v>
      </c>
      <c r="EB233" s="343">
        <v>898577.82161147927</v>
      </c>
      <c r="EC233" s="343">
        <v>890271.03364985739</v>
      </c>
      <c r="ED233" s="343">
        <v>850550.63426379242</v>
      </c>
      <c r="EE233" s="343">
        <v>780569.87598601193</v>
      </c>
      <c r="EF233" s="343">
        <v>684662.88608948409</v>
      </c>
      <c r="EG233" s="343">
        <v>828585.76668335497</v>
      </c>
      <c r="EH233" s="307">
        <f t="shared" si="15"/>
        <v>8682269.7020788509</v>
      </c>
    </row>
    <row r="234" spans="1:138" s="9" customFormat="1">
      <c r="A234" s="140"/>
      <c r="B234" s="140"/>
      <c r="C234" s="140">
        <v>712</v>
      </c>
      <c r="D234" s="140" t="str">
        <f t="shared" si="20"/>
        <v>712p</v>
      </c>
      <c r="E234" s="141" t="s">
        <v>41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21">+SUM(CL235:CL238)</f>
        <v>10225366.011998521</v>
      </c>
      <c r="CM234" s="143">
        <f t="shared" si="21"/>
        <v>26328872.744704504</v>
      </c>
      <c r="CN234" s="143">
        <f t="shared" si="21"/>
        <v>28215029.512952704</v>
      </c>
      <c r="CO234" s="143">
        <f t="shared" si="21"/>
        <v>31078344.176256344</v>
      </c>
      <c r="CP234" s="143">
        <f t="shared" si="21"/>
        <v>31062993.346150994</v>
      </c>
      <c r="CQ234" s="143">
        <f t="shared" si="21"/>
        <v>29533886.744876273</v>
      </c>
      <c r="CR234" s="143">
        <f t="shared" si="21"/>
        <v>35614836.490956061</v>
      </c>
      <c r="CS234" s="143">
        <f t="shared" si="21"/>
        <v>41423629.787263155</v>
      </c>
      <c r="CT234" s="143">
        <f t="shared" si="21"/>
        <v>27897944.753825549</v>
      </c>
      <c r="CU234" s="143">
        <f t="shared" si="21"/>
        <v>35782419.896350168</v>
      </c>
      <c r="CV234" s="143">
        <f t="shared" si="21"/>
        <v>35053926.847713381</v>
      </c>
      <c r="CW234" s="144">
        <f t="shared" si="21"/>
        <v>52000480.125178605</v>
      </c>
      <c r="CX234" s="142">
        <f t="shared" si="21"/>
        <v>11696495.709410317</v>
      </c>
      <c r="CY234" s="143">
        <f t="shared" ref="CY234:DI234" si="22">+SUM(CY235:CY238)</f>
        <v>27967194.589402422</v>
      </c>
      <c r="CZ234" s="143">
        <f t="shared" si="22"/>
        <v>28929880.111931738</v>
      </c>
      <c r="DA234" s="143">
        <f t="shared" si="22"/>
        <v>27258327.618631121</v>
      </c>
      <c r="DB234" s="143">
        <f t="shared" si="22"/>
        <v>28592562.735781778</v>
      </c>
      <c r="DC234" s="143">
        <f t="shared" si="22"/>
        <v>32131723.207960628</v>
      </c>
      <c r="DD234" s="143">
        <f t="shared" si="22"/>
        <v>33016814.12419793</v>
      </c>
      <c r="DE234" s="143">
        <f t="shared" si="22"/>
        <v>36072346.59471108</v>
      </c>
      <c r="DF234" s="143">
        <f t="shared" si="22"/>
        <v>38203128.528232403</v>
      </c>
      <c r="DG234" s="143">
        <f t="shared" si="22"/>
        <v>43672969.77403643</v>
      </c>
      <c r="DH234" s="143">
        <f t="shared" si="22"/>
        <v>30164652.787533071</v>
      </c>
      <c r="DI234" s="144">
        <f t="shared" si="22"/>
        <v>60117077.92735371</v>
      </c>
      <c r="DJ234" s="142">
        <f>+SUM(DJ235:DJ238)</f>
        <v>17453194.433351744</v>
      </c>
      <c r="DK234" s="325">
        <f t="shared" ref="DK234:DU234" si="23">+SUM(DK235:DK238)</f>
        <v>27390142.980436314</v>
      </c>
      <c r="DL234" s="143">
        <f t="shared" si="23"/>
        <v>28082312.197140861</v>
      </c>
      <c r="DM234" s="143">
        <f t="shared" si="23"/>
        <v>30124960.749123506</v>
      </c>
      <c r="DN234" s="143">
        <f t="shared" si="23"/>
        <v>34683059.189534552</v>
      </c>
      <c r="DO234" s="143">
        <f t="shared" si="23"/>
        <v>35520127.578458838</v>
      </c>
      <c r="DP234" s="143">
        <f t="shared" si="23"/>
        <v>34214609.03892383</v>
      </c>
      <c r="DQ234" s="143">
        <f t="shared" si="23"/>
        <v>35699732.916304395</v>
      </c>
      <c r="DR234" s="143">
        <f t="shared" si="23"/>
        <v>34477573.889674954</v>
      </c>
      <c r="DS234" s="143">
        <f t="shared" si="23"/>
        <v>38517756.206527121</v>
      </c>
      <c r="DT234" s="143">
        <f t="shared" si="23"/>
        <v>32938623.312072884</v>
      </c>
      <c r="DU234" s="144">
        <f t="shared" si="23"/>
        <v>68390080.261651829</v>
      </c>
      <c r="DV234" s="344">
        <f>SUM(DV235:DV238)</f>
        <v>18354060.58487517</v>
      </c>
      <c r="DW234" s="344">
        <f t="shared" ref="DW234:EG234" si="24">SUM(DW235:DW238)</f>
        <v>32251984.308998123</v>
      </c>
      <c r="DX234" s="344">
        <f t="shared" si="24"/>
        <v>35252780.4112795</v>
      </c>
      <c r="DY234" s="344">
        <f t="shared" si="24"/>
        <v>36048622.442372173</v>
      </c>
      <c r="DZ234" s="344">
        <f t="shared" si="24"/>
        <v>36467046.907571375</v>
      </c>
      <c r="EA234" s="344">
        <f t="shared" si="24"/>
        <v>39962406.622471027</v>
      </c>
      <c r="EB234" s="344">
        <f t="shared" si="24"/>
        <v>41754281.859282047</v>
      </c>
      <c r="EC234" s="344">
        <f t="shared" si="24"/>
        <v>41778770.739156105</v>
      </c>
      <c r="ED234" s="344">
        <f t="shared" si="24"/>
        <v>40678217.175356045</v>
      </c>
      <c r="EE234" s="344">
        <f t="shared" si="24"/>
        <v>50087168.979291983</v>
      </c>
      <c r="EF234" s="344">
        <f t="shared" si="24"/>
        <v>35104466.825188249</v>
      </c>
      <c r="EG234" s="344">
        <f t="shared" si="24"/>
        <v>75416411.255019069</v>
      </c>
      <c r="EH234" s="307">
        <f t="shared" si="15"/>
        <v>483156218.11086082</v>
      </c>
    </row>
    <row r="235" spans="1:138" ht="30">
      <c r="D235" s="74" t="str">
        <f t="shared" si="20"/>
        <v>7121p</v>
      </c>
      <c r="E235" s="78" t="s">
        <v>43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1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  <c r="DV235" s="343">
        <v>11085421.334241258</v>
      </c>
      <c r="DW235" s="343">
        <v>19390616.050749641</v>
      </c>
      <c r="DX235" s="343">
        <v>20800888.666321442</v>
      </c>
      <c r="DY235" s="343">
        <v>21481603.2962908</v>
      </c>
      <c r="DZ235" s="343">
        <v>21730009.656220071</v>
      </c>
      <c r="EA235" s="343">
        <v>24013249.966546282</v>
      </c>
      <c r="EB235" s="343">
        <v>25276026.550293617</v>
      </c>
      <c r="EC235" s="343">
        <v>24832266.431256961</v>
      </c>
      <c r="ED235" s="343">
        <v>24767047.400017716</v>
      </c>
      <c r="EE235" s="343">
        <v>29750626.17076052</v>
      </c>
      <c r="EF235" s="343">
        <v>20838978.405508582</v>
      </c>
      <c r="EG235" s="343">
        <v>45626445.851901822</v>
      </c>
      <c r="EH235" s="307">
        <f t="shared" si="15"/>
        <v>289593179.78010869</v>
      </c>
    </row>
    <row r="236" spans="1:138" ht="30">
      <c r="D236" s="74" t="str">
        <f t="shared" si="20"/>
        <v>7122p</v>
      </c>
      <c r="E236" s="78" t="s">
        <v>45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1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  <c r="DV236" s="343">
        <v>6336000.2739841603</v>
      </c>
      <c r="DW236" s="343">
        <v>11085374.864924161</v>
      </c>
      <c r="DX236" s="343">
        <v>12503494.771613788</v>
      </c>
      <c r="DY236" s="343">
        <v>12513053.180853466</v>
      </c>
      <c r="DZ236" s="343">
        <v>12781508.834290098</v>
      </c>
      <c r="EA236" s="343">
        <v>13647407.540884396</v>
      </c>
      <c r="EB236" s="343">
        <v>14167187.436191265</v>
      </c>
      <c r="EC236" s="343">
        <v>14617983.144756434</v>
      </c>
      <c r="ED236" s="343">
        <v>13735412.757885324</v>
      </c>
      <c r="EE236" s="343">
        <v>17526894.880343959</v>
      </c>
      <c r="EF236" s="343">
        <v>12402384.494983494</v>
      </c>
      <c r="EG236" s="343">
        <v>25778282.913810931</v>
      </c>
      <c r="EH236" s="307">
        <f t="shared" si="15"/>
        <v>167094985.09452149</v>
      </c>
    </row>
    <row r="237" spans="1:138" ht="30">
      <c r="D237" s="74" t="str">
        <f t="shared" si="20"/>
        <v>7123p</v>
      </c>
      <c r="E237" s="78" t="s">
        <v>47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1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  <c r="DV237" s="343">
        <v>501823.54251431441</v>
      </c>
      <c r="DW237" s="343">
        <v>950234.13294904761</v>
      </c>
      <c r="DX237" s="343">
        <v>1014200.5696253183</v>
      </c>
      <c r="DY237" s="343">
        <v>1034570.7033292244</v>
      </c>
      <c r="DZ237" s="343">
        <v>1048079.1771939988</v>
      </c>
      <c r="EA237" s="343">
        <v>1121096.2953115944</v>
      </c>
      <c r="EB237" s="343">
        <v>1161121.5995876256</v>
      </c>
      <c r="EC237" s="343">
        <v>1201695.8976089575</v>
      </c>
      <c r="ED237" s="343">
        <v>1141500.9175202574</v>
      </c>
      <c r="EE237" s="343">
        <v>1429884.1677832296</v>
      </c>
      <c r="EF237" s="343">
        <v>1002399.8788701226</v>
      </c>
      <c r="EG237" s="343">
        <v>2162740.4812991857</v>
      </c>
      <c r="EH237" s="307">
        <f t="shared" si="15"/>
        <v>13769347.363592876</v>
      </c>
    </row>
    <row r="238" spans="1:138">
      <c r="D238" s="74" t="str">
        <f t="shared" si="20"/>
        <v>7124p</v>
      </c>
      <c r="E238" s="78" t="s">
        <v>49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1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  <c r="DV238" s="343">
        <v>430815.43413543771</v>
      </c>
      <c r="DW238" s="343">
        <v>825759.26037527679</v>
      </c>
      <c r="DX238" s="343">
        <v>934196.40371895151</v>
      </c>
      <c r="DY238" s="343">
        <v>1019395.2618986784</v>
      </c>
      <c r="DZ238" s="343">
        <v>907449.23986721074</v>
      </c>
      <c r="EA238" s="343">
        <v>1180652.819728754</v>
      </c>
      <c r="EB238" s="343">
        <v>1149946.2732095311</v>
      </c>
      <c r="EC238" s="343">
        <v>1126825.2655337546</v>
      </c>
      <c r="ED238" s="343">
        <v>1034256.0999327494</v>
      </c>
      <c r="EE238" s="343">
        <v>1379763.7604042704</v>
      </c>
      <c r="EF238" s="343">
        <v>860704.04582604812</v>
      </c>
      <c r="EG238" s="343">
        <v>1848942.0080071224</v>
      </c>
      <c r="EH238" s="307">
        <f t="shared" si="15"/>
        <v>12698705.872637784</v>
      </c>
    </row>
    <row r="239" spans="1:138" s="9" customFormat="1">
      <c r="A239" s="140"/>
      <c r="B239" s="140"/>
      <c r="C239" s="140">
        <v>713</v>
      </c>
      <c r="D239" s="140" t="str">
        <f t="shared" si="20"/>
        <v>713p</v>
      </c>
      <c r="E239" s="141" t="s">
        <v>51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25">+SUM(CL240:CL245)</f>
        <v>2027877.2372930939</v>
      </c>
      <c r="CM239" s="143">
        <f t="shared" si="25"/>
        <v>1882424.3685098737</v>
      </c>
      <c r="CN239" s="143">
        <f t="shared" si="25"/>
        <v>2363168.5236575948</v>
      </c>
      <c r="CO239" s="143">
        <f t="shared" si="25"/>
        <v>2393449.5740456693</v>
      </c>
      <c r="CP239" s="143">
        <f t="shared" si="25"/>
        <v>2431766.3719360717</v>
      </c>
      <c r="CQ239" s="143">
        <f t="shared" si="25"/>
        <v>2858151.7123018736</v>
      </c>
      <c r="CR239" s="143">
        <f t="shared" si="25"/>
        <v>2917908.2048975867</v>
      </c>
      <c r="CS239" s="143">
        <f t="shared" si="25"/>
        <v>2932949.8029298875</v>
      </c>
      <c r="CT239" s="143">
        <f t="shared" si="25"/>
        <v>2302181.1067919475</v>
      </c>
      <c r="CU239" s="143">
        <f t="shared" si="25"/>
        <v>2479397.4364794977</v>
      </c>
      <c r="CV239" s="143">
        <f t="shared" si="25"/>
        <v>2197340.2207755819</v>
      </c>
      <c r="CW239" s="144">
        <f t="shared" si="25"/>
        <v>2280154.7968325969</v>
      </c>
      <c r="CX239" s="142">
        <f t="shared" si="25"/>
        <v>902871.84498938802</v>
      </c>
      <c r="CY239" s="143">
        <f t="shared" ref="CY239:DI239" si="26">+SUM(CY240:CY245)</f>
        <v>1376722.835592885</v>
      </c>
      <c r="CZ239" s="143">
        <f t="shared" si="26"/>
        <v>1533902.3810318899</v>
      </c>
      <c r="DA239" s="143">
        <f t="shared" si="26"/>
        <v>1769167.7909803819</v>
      </c>
      <c r="DB239" s="143">
        <f t="shared" si="26"/>
        <v>1635179.6025759527</v>
      </c>
      <c r="DC239" s="143">
        <f t="shared" si="26"/>
        <v>1713767.4441061548</v>
      </c>
      <c r="DD239" s="143">
        <f t="shared" si="26"/>
        <v>2233130.224239069</v>
      </c>
      <c r="DE239" s="143">
        <f t="shared" si="26"/>
        <v>1791089.1999486499</v>
      </c>
      <c r="DF239" s="143">
        <f t="shared" si="26"/>
        <v>1407201.854776232</v>
      </c>
      <c r="DG239" s="143">
        <f t="shared" si="26"/>
        <v>2107131.608306407</v>
      </c>
      <c r="DH239" s="143">
        <f t="shared" si="26"/>
        <v>2082325.1460510979</v>
      </c>
      <c r="DI239" s="144">
        <f t="shared" si="26"/>
        <v>2370557.2656825301</v>
      </c>
      <c r="DJ239" s="142">
        <f>+SUM(DJ240:DJ245)</f>
        <v>1017432.8805905436</v>
      </c>
      <c r="DK239" s="325">
        <f t="shared" ref="DK239:DU239" si="27">+SUM(DK240:DK245)</f>
        <v>2806441.7507150937</v>
      </c>
      <c r="DL239" s="143">
        <f t="shared" si="27"/>
        <v>1117006.3290833589</v>
      </c>
      <c r="DM239" s="143">
        <f t="shared" si="27"/>
        <v>1264717.5392387407</v>
      </c>
      <c r="DN239" s="143">
        <f t="shared" si="27"/>
        <v>1093045.5428240406</v>
      </c>
      <c r="DO239" s="143">
        <f t="shared" si="27"/>
        <v>1395344.9576274238</v>
      </c>
      <c r="DP239" s="143">
        <f t="shared" si="27"/>
        <v>1446144.3329938813</v>
      </c>
      <c r="DQ239" s="143">
        <f t="shared" si="27"/>
        <v>1356791.631586303</v>
      </c>
      <c r="DR239" s="143">
        <f t="shared" si="27"/>
        <v>1266226.6725826806</v>
      </c>
      <c r="DS239" s="143">
        <f t="shared" si="27"/>
        <v>1318880.8810031279</v>
      </c>
      <c r="DT239" s="143">
        <f t="shared" si="27"/>
        <v>1346463.6496868518</v>
      </c>
      <c r="DU239" s="144">
        <f t="shared" si="27"/>
        <v>1474390.4967195832</v>
      </c>
      <c r="DV239" s="344">
        <f>SUM(DV240:DV245)</f>
        <v>723207.81855982868</v>
      </c>
      <c r="DW239" s="344">
        <f t="shared" ref="DW239:EG239" si="28">SUM(DW240:DW245)</f>
        <v>1375936.6828377536</v>
      </c>
      <c r="DX239" s="344">
        <f t="shared" si="28"/>
        <v>1085048.6732404828</v>
      </c>
      <c r="DY239" s="344">
        <f t="shared" si="28"/>
        <v>1135307.1677424815</v>
      </c>
      <c r="DZ239" s="344">
        <f t="shared" si="28"/>
        <v>1038831.7010082075</v>
      </c>
      <c r="EA239" s="344">
        <f t="shared" si="28"/>
        <v>1185196.3988510575</v>
      </c>
      <c r="EB239" s="344">
        <f t="shared" si="28"/>
        <v>1392519.4702588716</v>
      </c>
      <c r="EC239" s="344">
        <f t="shared" si="28"/>
        <v>1336120.0015746492</v>
      </c>
      <c r="ED239" s="344">
        <f t="shared" si="28"/>
        <v>1100943.0740307707</v>
      </c>
      <c r="EE239" s="344">
        <f t="shared" si="28"/>
        <v>1348017.839179961</v>
      </c>
      <c r="EF239" s="344">
        <f t="shared" si="28"/>
        <v>1208363.2775689771</v>
      </c>
      <c r="EG239" s="344">
        <f t="shared" si="28"/>
        <v>1458355.2073679506</v>
      </c>
      <c r="EH239" s="307">
        <f t="shared" si="15"/>
        <v>14387847.312220991</v>
      </c>
    </row>
    <row r="240" spans="1:138">
      <c r="D240" s="74" t="str">
        <f t="shared" si="20"/>
        <v>7131p</v>
      </c>
      <c r="E240" s="78" t="s">
        <v>53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1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  <c r="DV240" s="343">
        <v>452718.04697181634</v>
      </c>
      <c r="DW240" s="343">
        <v>606769.38355775224</v>
      </c>
      <c r="DX240" s="343">
        <v>635656.54436637426</v>
      </c>
      <c r="DY240" s="343">
        <v>746130.59497986338</v>
      </c>
      <c r="DZ240" s="343">
        <v>704432.72175556247</v>
      </c>
      <c r="EA240" s="343">
        <v>817283.0749885313</v>
      </c>
      <c r="EB240" s="343">
        <v>816495.30161271268</v>
      </c>
      <c r="EC240" s="343">
        <v>721448.0336151825</v>
      </c>
      <c r="ED240" s="343">
        <v>702689.19974077621</v>
      </c>
      <c r="EE240" s="343">
        <v>793275.5901505925</v>
      </c>
      <c r="EF240" s="343">
        <v>662613.41313093528</v>
      </c>
      <c r="EG240" s="343">
        <v>795634.23365310486</v>
      </c>
      <c r="EH240" s="307">
        <f t="shared" si="15"/>
        <v>8455146.1385232043</v>
      </c>
    </row>
    <row r="241" spans="1:138">
      <c r="D241" s="74" t="str">
        <f t="shared" si="20"/>
        <v>7132p</v>
      </c>
      <c r="E241" s="78" t="s">
        <v>55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1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  <c r="DV241" s="343">
        <v>170513.04197250312</v>
      </c>
      <c r="DW241" s="343">
        <v>519541.6128014453</v>
      </c>
      <c r="DX241" s="343">
        <v>249071.63439000249</v>
      </c>
      <c r="DY241" s="343">
        <v>216693.48887174096</v>
      </c>
      <c r="DZ241" s="343">
        <v>152515.3764781697</v>
      </c>
      <c r="EA241" s="343">
        <v>190700.41622146839</v>
      </c>
      <c r="EB241" s="343">
        <v>197921.72377094912</v>
      </c>
      <c r="EC241" s="343">
        <v>134433.28897459098</v>
      </c>
      <c r="ED241" s="343">
        <v>155620.37375231192</v>
      </c>
      <c r="EE241" s="343">
        <v>216371.43522692122</v>
      </c>
      <c r="EF241" s="343">
        <v>338357.32840155513</v>
      </c>
      <c r="EG241" s="343">
        <v>322611.51828479621</v>
      </c>
      <c r="EH241" s="307">
        <f t="shared" si="15"/>
        <v>2864351.2391464547</v>
      </c>
    </row>
    <row r="242" spans="1:138">
      <c r="D242" s="74" t="str">
        <f t="shared" si="20"/>
        <v>7133p</v>
      </c>
      <c r="E242" s="78" t="s">
        <v>57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1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  <c r="DV242" s="343">
        <v>8805.466167247152</v>
      </c>
      <c r="DW242" s="343">
        <v>11686.766957958693</v>
      </c>
      <c r="DX242" s="343">
        <v>13434.436170322246</v>
      </c>
      <c r="DY242" s="343">
        <v>25625.084764843035</v>
      </c>
      <c r="DZ242" s="343">
        <v>40782.793660653268</v>
      </c>
      <c r="EA242" s="343">
        <v>75101.138836585495</v>
      </c>
      <c r="EB242" s="343">
        <v>178902.37145929318</v>
      </c>
      <c r="EC242" s="343">
        <v>293822.86490978813</v>
      </c>
      <c r="ED242" s="343">
        <v>119163.90232484283</v>
      </c>
      <c r="EE242" s="343">
        <v>64420.090426535287</v>
      </c>
      <c r="EF242" s="343">
        <v>28667.528920865334</v>
      </c>
      <c r="EG242" s="343">
        <v>22985.206767060248</v>
      </c>
      <c r="EH242" s="307">
        <f t="shared" si="15"/>
        <v>883397.65136599483</v>
      </c>
    </row>
    <row r="243" spans="1:138">
      <c r="D243" s="74" t="str">
        <f t="shared" si="20"/>
        <v>7134p</v>
      </c>
      <c r="E243" s="78" t="s">
        <v>59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1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  <c r="DV243" s="343"/>
      <c r="DW243" s="343"/>
      <c r="DX243" s="343"/>
      <c r="DY243" s="343"/>
      <c r="DZ243" s="343"/>
      <c r="EA243" s="343"/>
      <c r="EB243" s="343"/>
      <c r="EC243" s="343"/>
      <c r="ED243" s="343"/>
      <c r="EE243" s="343"/>
      <c r="EF243" s="343"/>
      <c r="EG243" s="343"/>
      <c r="EH243" s="307">
        <f t="shared" si="15"/>
        <v>0</v>
      </c>
    </row>
    <row r="244" spans="1:138">
      <c r="D244" s="74" t="str">
        <f t="shared" si="20"/>
        <v>7135p</v>
      </c>
      <c r="E244" s="78" t="s">
        <v>61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1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  <c r="DV244" s="343"/>
      <c r="DW244" s="343"/>
      <c r="DX244" s="343"/>
      <c r="DY244" s="343"/>
      <c r="DZ244" s="343"/>
      <c r="EA244" s="343"/>
      <c r="EB244" s="343"/>
      <c r="EC244" s="343"/>
      <c r="ED244" s="343"/>
      <c r="EE244" s="343"/>
      <c r="EF244" s="343"/>
      <c r="EG244" s="343"/>
      <c r="EH244" s="307">
        <f t="shared" si="15"/>
        <v>0</v>
      </c>
    </row>
    <row r="245" spans="1:138">
      <c r="D245" s="74" t="str">
        <f t="shared" si="20"/>
        <v>7136p</v>
      </c>
      <c r="E245" s="78" t="s">
        <v>63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1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  <c r="DV245" s="343">
        <v>91171.263448262092</v>
      </c>
      <c r="DW245" s="343">
        <v>237938.91952059735</v>
      </c>
      <c r="DX245" s="343">
        <v>186886.05831378396</v>
      </c>
      <c r="DY245" s="343">
        <v>146857.99912603418</v>
      </c>
      <c r="DZ245" s="343">
        <v>141100.80911382203</v>
      </c>
      <c r="EA245" s="343">
        <v>102111.76880447229</v>
      </c>
      <c r="EB245" s="343">
        <v>199200.07341591665</v>
      </c>
      <c r="EC245" s="343">
        <v>186415.81407508763</v>
      </c>
      <c r="ED245" s="343">
        <v>123469.59821283967</v>
      </c>
      <c r="EE245" s="343">
        <v>273950.723375912</v>
      </c>
      <c r="EF245" s="343">
        <v>178725.00711562141</v>
      </c>
      <c r="EG245" s="343">
        <v>317124.248662989</v>
      </c>
      <c r="EH245" s="307">
        <f t="shared" si="15"/>
        <v>2184952.2831853381</v>
      </c>
    </row>
    <row r="246" spans="1:138" s="9" customFormat="1">
      <c r="A246" s="140"/>
      <c r="B246" s="140"/>
      <c r="C246" s="140">
        <v>714</v>
      </c>
      <c r="D246" s="140" t="str">
        <f t="shared" si="20"/>
        <v>714p</v>
      </c>
      <c r="E246" s="141" t="s">
        <v>65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9">+SUM(CL247:CL255)</f>
        <v>982710.87498690933</v>
      </c>
      <c r="CM246" s="143">
        <f t="shared" si="29"/>
        <v>869104.05358116457</v>
      </c>
      <c r="CN246" s="143">
        <f t="shared" si="29"/>
        <v>787268.76554129389</v>
      </c>
      <c r="CO246" s="143">
        <f t="shared" si="29"/>
        <v>1546322.5460752659</v>
      </c>
      <c r="CP246" s="143">
        <f t="shared" si="29"/>
        <v>932515.34080204321</v>
      </c>
      <c r="CQ246" s="143">
        <f t="shared" si="29"/>
        <v>1175327.7210279165</v>
      </c>
      <c r="CR246" s="143">
        <f t="shared" si="29"/>
        <v>2020249.028265815</v>
      </c>
      <c r="CS246" s="143">
        <f t="shared" si="29"/>
        <v>1079348.0183819076</v>
      </c>
      <c r="CT246" s="143">
        <f t="shared" si="29"/>
        <v>1345127.7045627646</v>
      </c>
      <c r="CU246" s="143">
        <f t="shared" si="29"/>
        <v>1098866.9792922472</v>
      </c>
      <c r="CV246" s="143">
        <f t="shared" si="29"/>
        <v>885498.0103225843</v>
      </c>
      <c r="CW246" s="144">
        <f t="shared" si="29"/>
        <v>1136253.4997662231</v>
      </c>
      <c r="CX246" s="142">
        <f t="shared" si="29"/>
        <v>874647.32532018784</v>
      </c>
      <c r="CY246" s="143">
        <f t="shared" ref="CY246:DI246" si="30">+SUM(CY247:CY255)</f>
        <v>1141795.5130265537</v>
      </c>
      <c r="CZ246" s="143">
        <f t="shared" si="30"/>
        <v>1392255.6905662352</v>
      </c>
      <c r="DA246" s="143">
        <f t="shared" si="30"/>
        <v>1012251.8295932285</v>
      </c>
      <c r="DB246" s="143">
        <f t="shared" si="30"/>
        <v>647746.68080012128</v>
      </c>
      <c r="DC246" s="143">
        <f t="shared" si="30"/>
        <v>954989.7774594496</v>
      </c>
      <c r="DD246" s="143">
        <f t="shared" si="30"/>
        <v>1184343.1262543593</v>
      </c>
      <c r="DE246" s="143">
        <f t="shared" si="30"/>
        <v>1056013.1087953006</v>
      </c>
      <c r="DF246" s="143">
        <f t="shared" si="30"/>
        <v>1308372.2565571361</v>
      </c>
      <c r="DG246" s="143">
        <f t="shared" si="30"/>
        <v>1299421.3451732181</v>
      </c>
      <c r="DH246" s="143">
        <f t="shared" si="30"/>
        <v>1236718.8760774885</v>
      </c>
      <c r="DI246" s="144">
        <f t="shared" si="30"/>
        <v>915688.23864849063</v>
      </c>
      <c r="DJ246" s="142">
        <f>+SUM(DJ247:DJ255)</f>
        <v>1138266.9804152639</v>
      </c>
      <c r="DK246" s="325">
        <f t="shared" ref="DK246:DU246" si="31">+SUM(DK247:DK255)</f>
        <v>756483.76634673518</v>
      </c>
      <c r="DL246" s="143">
        <f t="shared" si="31"/>
        <v>784896.45053551998</v>
      </c>
      <c r="DM246" s="143">
        <f t="shared" si="31"/>
        <v>716357.12404800032</v>
      </c>
      <c r="DN246" s="143">
        <f t="shared" si="31"/>
        <v>1133208.5669148029</v>
      </c>
      <c r="DO246" s="143">
        <f t="shared" si="31"/>
        <v>1267102.9957289747</v>
      </c>
      <c r="DP246" s="143">
        <f t="shared" si="31"/>
        <v>1342917.6146265836</v>
      </c>
      <c r="DQ246" s="143">
        <f t="shared" si="31"/>
        <v>1226756.3727123113</v>
      </c>
      <c r="DR246" s="143">
        <f t="shared" si="31"/>
        <v>1268468.2949369599</v>
      </c>
      <c r="DS246" s="143">
        <f t="shared" si="31"/>
        <v>1378353.6704010672</v>
      </c>
      <c r="DT246" s="143">
        <f t="shared" si="31"/>
        <v>1123435.7637199732</v>
      </c>
      <c r="DU246" s="144">
        <f t="shared" si="31"/>
        <v>1342481.0432510113</v>
      </c>
      <c r="DV246" s="344">
        <f>SUM(DV247:DV255)</f>
        <v>830622.45977962902</v>
      </c>
      <c r="DW246" s="344">
        <f t="shared" ref="DW246:EG246" si="32">SUM(DW247:DW255)</f>
        <v>841675.37717694405</v>
      </c>
      <c r="DX246" s="344">
        <f t="shared" si="32"/>
        <v>1095886.2838292783</v>
      </c>
      <c r="DY246" s="344">
        <f t="shared" si="32"/>
        <v>803106.60353358404</v>
      </c>
      <c r="DZ246" s="344">
        <f t="shared" si="32"/>
        <v>1197017.3724938135</v>
      </c>
      <c r="EA246" s="344">
        <f t="shared" si="32"/>
        <v>1645191.7465731674</v>
      </c>
      <c r="EB246" s="344">
        <f t="shared" si="32"/>
        <v>1914614.876306891</v>
      </c>
      <c r="EC246" s="344">
        <f t="shared" si="32"/>
        <v>1757103.5644707002</v>
      </c>
      <c r="ED246" s="344">
        <f t="shared" si="32"/>
        <v>1998291.5618472034</v>
      </c>
      <c r="EE246" s="344">
        <f t="shared" si="32"/>
        <v>2181977.5553072984</v>
      </c>
      <c r="EF246" s="344">
        <f t="shared" si="32"/>
        <v>1508780.0698249615</v>
      </c>
      <c r="EG246" s="344">
        <f t="shared" si="32"/>
        <v>1535340.0887295473</v>
      </c>
      <c r="EH246" s="307">
        <f t="shared" si="15"/>
        <v>17309607.559873022</v>
      </c>
    </row>
    <row r="247" spans="1:138" ht="30">
      <c r="D247" s="74" t="str">
        <f t="shared" si="20"/>
        <v>7141p</v>
      </c>
      <c r="E247" s="78" t="s">
        <v>67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1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  <c r="DV247" s="343">
        <v>11787.522379025151</v>
      </c>
      <c r="DW247" s="343">
        <v>8940.8496625804655</v>
      </c>
      <c r="DX247" s="343">
        <v>12478.851215927099</v>
      </c>
      <c r="DY247" s="343">
        <v>20016.569523116916</v>
      </c>
      <c r="DZ247" s="343">
        <v>25797.57435944815</v>
      </c>
      <c r="EA247" s="343">
        <v>74477.534929248737</v>
      </c>
      <c r="EB247" s="343">
        <v>73082.550580152572</v>
      </c>
      <c r="EC247" s="343">
        <v>81788.255426684802</v>
      </c>
      <c r="ED247" s="343">
        <v>91124.733173929344</v>
      </c>
      <c r="EE247" s="343">
        <v>65059.931492732583</v>
      </c>
      <c r="EF247" s="343">
        <v>76932.145873921283</v>
      </c>
      <c r="EG247" s="343">
        <v>78811.976287520258</v>
      </c>
      <c r="EH247" s="307">
        <f t="shared" si="15"/>
        <v>620298.49490428739</v>
      </c>
    </row>
    <row r="248" spans="1:138" ht="30">
      <c r="D248" s="74" t="str">
        <f t="shared" si="20"/>
        <v>7142p</v>
      </c>
      <c r="E248" s="78" t="s">
        <v>69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1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  <c r="DV248" s="343">
        <v>141244.6619644333</v>
      </c>
      <c r="DW248" s="343">
        <v>132627.5717206019</v>
      </c>
      <c r="DX248" s="343">
        <v>75022.932200219817</v>
      </c>
      <c r="DY248" s="343">
        <v>99216.551535189385</v>
      </c>
      <c r="DZ248" s="343">
        <v>110958.9595201217</v>
      </c>
      <c r="EA248" s="343">
        <v>214488.59675251579</v>
      </c>
      <c r="EB248" s="343">
        <v>274811.78746787773</v>
      </c>
      <c r="EC248" s="343">
        <v>201923.07696795749</v>
      </c>
      <c r="ED248" s="343">
        <v>241712.2312175722</v>
      </c>
      <c r="EE248" s="343">
        <v>178290.12325369866</v>
      </c>
      <c r="EF248" s="343">
        <v>189660.5236399571</v>
      </c>
      <c r="EG248" s="343">
        <v>248031.79562019164</v>
      </c>
      <c r="EH248" s="307">
        <f t="shared" si="15"/>
        <v>2107988.8118603369</v>
      </c>
    </row>
    <row r="249" spans="1:138">
      <c r="D249" s="74" t="str">
        <f t="shared" si="20"/>
        <v>7143p</v>
      </c>
      <c r="E249" s="78" t="s">
        <v>71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1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  <c r="DV249" s="343">
        <v>3284.78369653543</v>
      </c>
      <c r="DW249" s="343">
        <v>2269.306196700717</v>
      </c>
      <c r="DX249" s="343">
        <v>27640.482074977219</v>
      </c>
      <c r="DY249" s="343">
        <v>58104.02952794826</v>
      </c>
      <c r="DZ249" s="343">
        <v>18881.251337257268</v>
      </c>
      <c r="EA249" s="343">
        <v>1369.6704992694813</v>
      </c>
      <c r="EB249" s="343">
        <v>8326.0861660274149</v>
      </c>
      <c r="EC249" s="343">
        <v>27290.235287486965</v>
      </c>
      <c r="ED249" s="343">
        <v>35610.663814501328</v>
      </c>
      <c r="EE249" s="343">
        <v>16810.881425862124</v>
      </c>
      <c r="EF249" s="343">
        <v>29508.770272492733</v>
      </c>
      <c r="EG249" s="343">
        <v>19168.269312206052</v>
      </c>
      <c r="EH249" s="307">
        <f t="shared" si="15"/>
        <v>248264.42961126496</v>
      </c>
    </row>
    <row r="250" spans="1:138" ht="30">
      <c r="D250" s="74" t="str">
        <f t="shared" si="20"/>
        <v>7144p</v>
      </c>
      <c r="E250" s="78" t="s">
        <v>73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1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  <c r="DV250" s="343">
        <v>274866.6104062238</v>
      </c>
      <c r="DW250" s="343">
        <v>368642.02921444015</v>
      </c>
      <c r="DX250" s="343">
        <v>373455.37733147142</v>
      </c>
      <c r="DY250" s="343">
        <v>362572.87190317904</v>
      </c>
      <c r="DZ250" s="343">
        <v>341207.70178984426</v>
      </c>
      <c r="EA250" s="343">
        <v>415382.0270263236</v>
      </c>
      <c r="EB250" s="343">
        <v>509333.37649965467</v>
      </c>
      <c r="EC250" s="343">
        <v>579898.66962424282</v>
      </c>
      <c r="ED250" s="343">
        <v>598752.92395899515</v>
      </c>
      <c r="EE250" s="343">
        <v>463510.2518175203</v>
      </c>
      <c r="EF250" s="343">
        <v>525421.49813459138</v>
      </c>
      <c r="EG250" s="343">
        <v>549932.64107979089</v>
      </c>
      <c r="EH250" s="307">
        <f t="shared" si="15"/>
        <v>5362975.9787862785</v>
      </c>
    </row>
    <row r="251" spans="1:138" ht="30">
      <c r="D251" s="74" t="str">
        <f t="shared" si="20"/>
        <v>7145p</v>
      </c>
      <c r="E251" s="78" t="s">
        <v>75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1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  <c r="DV251" s="343"/>
      <c r="DW251" s="343"/>
      <c r="DX251" s="343"/>
      <c r="DY251" s="343"/>
      <c r="DZ251" s="343"/>
      <c r="EA251" s="343"/>
      <c r="EB251" s="343"/>
      <c r="EC251" s="343"/>
      <c r="ED251" s="343"/>
      <c r="EE251" s="343"/>
      <c r="EF251" s="343"/>
      <c r="EG251" s="343"/>
      <c r="EH251" s="307">
        <f t="shared" si="15"/>
        <v>0</v>
      </c>
    </row>
    <row r="252" spans="1:138" ht="30">
      <c r="D252" s="74" t="str">
        <f t="shared" si="20"/>
        <v>7146p</v>
      </c>
      <c r="E252" s="78" t="s">
        <v>555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1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  <c r="DV252" s="343"/>
      <c r="DW252" s="343"/>
      <c r="DX252" s="343"/>
      <c r="DY252" s="343"/>
      <c r="DZ252" s="343"/>
      <c r="EA252" s="343"/>
      <c r="EB252" s="343"/>
      <c r="EC252" s="343"/>
      <c r="ED252" s="343"/>
      <c r="EE252" s="343"/>
      <c r="EF252" s="343"/>
      <c r="EG252" s="343"/>
      <c r="EH252" s="307">
        <f t="shared" si="15"/>
        <v>0</v>
      </c>
    </row>
    <row r="253" spans="1:138" ht="60">
      <c r="D253" s="74" t="str">
        <f t="shared" si="20"/>
        <v>7147p</v>
      </c>
      <c r="E253" s="78" t="s">
        <v>79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1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  <c r="DV253" s="343"/>
      <c r="DW253" s="343"/>
      <c r="DX253" s="343"/>
      <c r="DY253" s="343"/>
      <c r="DZ253" s="343"/>
      <c r="EA253" s="343"/>
      <c r="EB253" s="343"/>
      <c r="EC253" s="343"/>
      <c r="ED253" s="343"/>
      <c r="EE253" s="343"/>
      <c r="EF253" s="343"/>
      <c r="EG253" s="343"/>
      <c r="EH253" s="307">
        <f t="shared" si="15"/>
        <v>0</v>
      </c>
    </row>
    <row r="254" spans="1:138">
      <c r="D254" s="74" t="str">
        <f t="shared" si="20"/>
        <v>7148p</v>
      </c>
      <c r="E254" s="78" t="s">
        <v>81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1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  <c r="DV254" s="343">
        <v>84616.60472449426</v>
      </c>
      <c r="DW254" s="343">
        <v>77821.616741707548</v>
      </c>
      <c r="DX254" s="343">
        <v>106862.51133505894</v>
      </c>
      <c r="DY254" s="343">
        <v>129716.10897599667</v>
      </c>
      <c r="DZ254" s="343">
        <v>222198.12095220754</v>
      </c>
      <c r="EA254" s="343">
        <v>570153.49564384483</v>
      </c>
      <c r="EB254" s="343">
        <v>582555.39105268521</v>
      </c>
      <c r="EC254" s="343">
        <v>707919.34202449047</v>
      </c>
      <c r="ED254" s="343">
        <v>744070.32411620161</v>
      </c>
      <c r="EE254" s="343">
        <v>535838.42520718498</v>
      </c>
      <c r="EF254" s="343">
        <v>376519.01470367727</v>
      </c>
      <c r="EG254" s="343">
        <v>237713.3689315794</v>
      </c>
      <c r="EH254" s="307">
        <f t="shared" si="15"/>
        <v>4375984.3244091291</v>
      </c>
    </row>
    <row r="255" spans="1:138">
      <c r="D255" s="74" t="str">
        <f t="shared" ref="D255:D286" si="33">+CONCATENATE(D39,"p")</f>
        <v>7149p</v>
      </c>
      <c r="E255" s="78" t="s">
        <v>83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1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408871.0720941028</v>
      </c>
      <c r="DT255" s="105">
        <v>218163.61219474112</v>
      </c>
      <c r="DU255" s="106">
        <v>398488.78284660232</v>
      </c>
      <c r="DV255" s="343">
        <v>314822.27660891699</v>
      </c>
      <c r="DW255" s="343">
        <v>251374.00364091332</v>
      </c>
      <c r="DX255" s="343">
        <v>500426.12967162381</v>
      </c>
      <c r="DY255" s="343">
        <v>133480.47206815367</v>
      </c>
      <c r="DZ255" s="343">
        <v>477973.76453493466</v>
      </c>
      <c r="EA255" s="343">
        <v>369320.42172196513</v>
      </c>
      <c r="EB255" s="343">
        <v>466505.68454049353</v>
      </c>
      <c r="EC255" s="343">
        <v>158283.98513983781</v>
      </c>
      <c r="ED255" s="343">
        <v>287020.6855660039</v>
      </c>
      <c r="EE255" s="343">
        <v>922467.94211029971</v>
      </c>
      <c r="EF255" s="343">
        <v>310738.11720032163</v>
      </c>
      <c r="EG255" s="343">
        <v>401682.0374982591</v>
      </c>
      <c r="EH255" s="307">
        <f t="shared" si="15"/>
        <v>4594095.5203017239</v>
      </c>
    </row>
    <row r="256" spans="1:138" s="9" customFormat="1">
      <c r="A256" s="140"/>
      <c r="B256" s="140"/>
      <c r="C256" s="140">
        <v>715</v>
      </c>
      <c r="D256" s="140" t="str">
        <f t="shared" si="33"/>
        <v>715p</v>
      </c>
      <c r="E256" s="141" t="s">
        <v>85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34">+SUM(CL257:CL261)</f>
        <v>923442.3429132913</v>
      </c>
      <c r="CM256" s="143">
        <f t="shared" si="34"/>
        <v>1777418.9190493901</v>
      </c>
      <c r="CN256" s="143">
        <f t="shared" si="34"/>
        <v>2321412.8253925741</v>
      </c>
      <c r="CO256" s="143">
        <f t="shared" si="34"/>
        <v>1637829.2535735941</v>
      </c>
      <c r="CP256" s="143">
        <f t="shared" si="34"/>
        <v>1886272.7717710272</v>
      </c>
      <c r="CQ256" s="143">
        <f t="shared" si="34"/>
        <v>1533956.11443653</v>
      </c>
      <c r="CR256" s="143">
        <f t="shared" si="34"/>
        <v>3092390.5965000256</v>
      </c>
      <c r="CS256" s="143">
        <f t="shared" si="34"/>
        <v>2409748.3951187199</v>
      </c>
      <c r="CT256" s="143">
        <f t="shared" si="34"/>
        <v>1476812.0861061718</v>
      </c>
      <c r="CU256" s="143">
        <f t="shared" si="34"/>
        <v>1888437.4129044577</v>
      </c>
      <c r="CV256" s="143">
        <f t="shared" si="34"/>
        <v>2006775.4309992469</v>
      </c>
      <c r="CW256" s="144">
        <f t="shared" si="34"/>
        <v>8463643.2651979905</v>
      </c>
      <c r="CX256" s="142">
        <f t="shared" si="34"/>
        <v>2128432.1735986122</v>
      </c>
      <c r="CY256" s="143">
        <f t="shared" ref="CY256:DI256" si="35">+SUM(CY257:CY261)</f>
        <v>1320017.4642991112</v>
      </c>
      <c r="CZ256" s="143">
        <f t="shared" si="35"/>
        <v>1521512.068415079</v>
      </c>
      <c r="DA256" s="143">
        <f t="shared" si="35"/>
        <v>2595680.0159037258</v>
      </c>
      <c r="DB256" s="143">
        <f t="shared" si="35"/>
        <v>2783027.0466008885</v>
      </c>
      <c r="DC256" s="143">
        <f t="shared" si="35"/>
        <v>1934475.5951932021</v>
      </c>
      <c r="DD256" s="143">
        <f t="shared" si="35"/>
        <v>3103592.0848331661</v>
      </c>
      <c r="DE256" s="143">
        <f t="shared" si="35"/>
        <v>2451881.0862679579</v>
      </c>
      <c r="DF256" s="143">
        <f t="shared" si="35"/>
        <v>2469058.8016255274</v>
      </c>
      <c r="DG256" s="143">
        <f t="shared" si="35"/>
        <v>2200822.8981059212</v>
      </c>
      <c r="DH256" s="143">
        <f t="shared" si="35"/>
        <v>4135986.1632531187</v>
      </c>
      <c r="DI256" s="144">
        <f t="shared" si="35"/>
        <v>4766285.5166419055</v>
      </c>
      <c r="DJ256" s="142">
        <f>+SUM(DJ257:DJ261)</f>
        <v>2409154.3623507507</v>
      </c>
      <c r="DK256" s="325">
        <f t="shared" ref="DK256:DU256" si="36">+SUM(DK257:DK261)</f>
        <v>1483280.3928009064</v>
      </c>
      <c r="DL256" s="143">
        <f t="shared" si="36"/>
        <v>2006908.1745379991</v>
      </c>
      <c r="DM256" s="143">
        <f t="shared" si="36"/>
        <v>3182289.9559581177</v>
      </c>
      <c r="DN256" s="143">
        <f t="shared" si="36"/>
        <v>4231375.2243007179</v>
      </c>
      <c r="DO256" s="143">
        <f t="shared" si="36"/>
        <v>3386393.9761406584</v>
      </c>
      <c r="DP256" s="143">
        <f t="shared" si="36"/>
        <v>3090446.9975072816</v>
      </c>
      <c r="DQ256" s="143">
        <f t="shared" si="36"/>
        <v>3087498.4129390134</v>
      </c>
      <c r="DR256" s="143">
        <f t="shared" si="36"/>
        <v>2917378.1773197968</v>
      </c>
      <c r="DS256" s="143">
        <f t="shared" si="36"/>
        <v>2584038.1357656354</v>
      </c>
      <c r="DT256" s="143">
        <f t="shared" si="36"/>
        <v>3191275.8352530822</v>
      </c>
      <c r="DU256" s="144">
        <f t="shared" si="36"/>
        <v>5396946.6881590188</v>
      </c>
      <c r="DV256" s="344">
        <f>SUM(DV257:DV261)</f>
        <v>3695677.3428100054</v>
      </c>
      <c r="DW256" s="344">
        <f t="shared" ref="DW256:EG256" si="37">SUM(DW257:DW261)</f>
        <v>2748948.1269429871</v>
      </c>
      <c r="DX256" s="344">
        <f t="shared" si="37"/>
        <v>3437534.4688711073</v>
      </c>
      <c r="DY256" s="344">
        <f t="shared" si="37"/>
        <v>4310053.4851114023</v>
      </c>
      <c r="DZ256" s="344">
        <f t="shared" si="37"/>
        <v>4691720.2243610416</v>
      </c>
      <c r="EA256" s="344">
        <f t="shared" si="37"/>
        <v>7347424.3207463743</v>
      </c>
      <c r="EB256" s="344">
        <f t="shared" si="37"/>
        <v>7513005.0166636882</v>
      </c>
      <c r="EC256" s="344">
        <f t="shared" si="37"/>
        <v>7727362.0985374814</v>
      </c>
      <c r="ED256" s="344">
        <f t="shared" si="37"/>
        <v>3713024.1621761573</v>
      </c>
      <c r="EE256" s="344">
        <f t="shared" si="37"/>
        <v>3090680.5408276808</v>
      </c>
      <c r="EF256" s="344">
        <f t="shared" si="37"/>
        <v>3793073.2615852021</v>
      </c>
      <c r="EG256" s="344">
        <f t="shared" si="37"/>
        <v>6660284.6574711353</v>
      </c>
      <c r="EH256" s="307">
        <f t="shared" si="15"/>
        <v>58728787.706104264</v>
      </c>
    </row>
    <row r="257" spans="1:138">
      <c r="D257" s="74" t="str">
        <f t="shared" si="33"/>
        <v>7151p</v>
      </c>
      <c r="E257" s="78" t="s">
        <v>87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1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  <c r="DV257" s="343">
        <v>622243.43742548791</v>
      </c>
      <c r="DW257" s="343">
        <v>21734.434026843694</v>
      </c>
      <c r="DX257" s="343">
        <v>281340.35395874374</v>
      </c>
      <c r="DY257" s="343">
        <v>1019759.8293697287</v>
      </c>
      <c r="DZ257" s="343">
        <v>384420.98845440196</v>
      </c>
      <c r="EA257" s="343">
        <v>120000</v>
      </c>
      <c r="EB257" s="343">
        <v>120000</v>
      </c>
      <c r="EC257" s="343">
        <v>120000</v>
      </c>
      <c r="ED257" s="343">
        <v>120000</v>
      </c>
      <c r="EE257" s="343">
        <v>120000</v>
      </c>
      <c r="EF257" s="343">
        <v>355667.30266589002</v>
      </c>
      <c r="EG257" s="343">
        <v>470066.24805447197</v>
      </c>
      <c r="EH257" s="307">
        <f t="shared" si="15"/>
        <v>3755232.593955568</v>
      </c>
    </row>
    <row r="258" spans="1:138" ht="30">
      <c r="D258" s="74" t="str">
        <f t="shared" si="33"/>
        <v>7152p</v>
      </c>
      <c r="E258" s="78" t="s">
        <v>89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1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  <c r="DV258" s="343">
        <v>1099959.4149096806</v>
      </c>
      <c r="DW258" s="343">
        <v>1320646.3042976831</v>
      </c>
      <c r="DX258" s="343">
        <v>1421057.9506620311</v>
      </c>
      <c r="DY258" s="343">
        <v>1075078.7111322815</v>
      </c>
      <c r="DZ258" s="343">
        <v>1250849.8605698724</v>
      </c>
      <c r="EA258" s="343">
        <v>155034.77866493957</v>
      </c>
      <c r="EB258" s="343">
        <v>279688.31002397509</v>
      </c>
      <c r="EC258" s="343">
        <v>370242.41468934785</v>
      </c>
      <c r="ED258" s="343">
        <v>1682858.120355905</v>
      </c>
      <c r="EE258" s="343">
        <v>1171872.4383720653</v>
      </c>
      <c r="EF258" s="343">
        <v>1211054.1681742538</v>
      </c>
      <c r="EG258" s="343">
        <v>1794735.9147156519</v>
      </c>
      <c r="EH258" s="307">
        <f t="shared" si="15"/>
        <v>12833078.386567688</v>
      </c>
    </row>
    <row r="259" spans="1:138" ht="30">
      <c r="D259" s="74" t="str">
        <f t="shared" si="33"/>
        <v>7153p</v>
      </c>
      <c r="E259" s="78" t="s">
        <v>91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1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  <c r="DV259" s="343">
        <v>577912.61175564979</v>
      </c>
      <c r="DW259" s="343">
        <v>760498.18714058585</v>
      </c>
      <c r="DX259" s="343">
        <v>931112.27012728399</v>
      </c>
      <c r="DY259" s="343">
        <v>806351.45208446553</v>
      </c>
      <c r="DZ259" s="343">
        <v>882633.10394537856</v>
      </c>
      <c r="EA259" s="343">
        <v>39538.670189578901</v>
      </c>
      <c r="EB259" s="343">
        <v>17098.014827198698</v>
      </c>
      <c r="EC259" s="343">
        <v>16576.339899161016</v>
      </c>
      <c r="ED259" s="343">
        <v>675798.9617551429</v>
      </c>
      <c r="EE259" s="343">
        <v>721207.12013894494</v>
      </c>
      <c r="EF259" s="343">
        <v>610780.58390106575</v>
      </c>
      <c r="EG259" s="343">
        <v>1033954.4718676793</v>
      </c>
      <c r="EH259" s="307">
        <f t="shared" si="15"/>
        <v>7073461.7876321357</v>
      </c>
    </row>
    <row r="260" spans="1:138">
      <c r="D260" s="74" t="str">
        <f t="shared" si="33"/>
        <v>7154p</v>
      </c>
      <c r="E260" s="78" t="s">
        <v>93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3"/>
      <c r="DW260" s="343"/>
      <c r="DX260" s="343"/>
      <c r="DY260" s="343"/>
      <c r="DZ260" s="343"/>
      <c r="EA260" s="343"/>
      <c r="EB260" s="343"/>
      <c r="EC260" s="343"/>
      <c r="ED260" s="343"/>
      <c r="EE260" s="343"/>
      <c r="EF260" s="343"/>
      <c r="EG260" s="343"/>
      <c r="EH260" s="307">
        <f t="shared" si="15"/>
        <v>0</v>
      </c>
    </row>
    <row r="261" spans="1:138">
      <c r="D261" s="74" t="str">
        <f t="shared" si="33"/>
        <v>7155p</v>
      </c>
      <c r="E261" s="78" t="s">
        <v>85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1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  <c r="DV261" s="343">
        <v>1395561.8787191869</v>
      </c>
      <c r="DW261" s="343">
        <v>646069.20147787454</v>
      </c>
      <c r="DX261" s="343">
        <v>804023.89412304829</v>
      </c>
      <c r="DY261" s="343">
        <v>1408863.4925249268</v>
      </c>
      <c r="DZ261" s="343">
        <v>2173816.271391389</v>
      </c>
      <c r="EA261" s="343">
        <v>7032850.8718918562</v>
      </c>
      <c r="EB261" s="343">
        <v>7096218.6918125143</v>
      </c>
      <c r="EC261" s="343">
        <v>7220543.3439489724</v>
      </c>
      <c r="ED261" s="343">
        <v>1234367.0800651093</v>
      </c>
      <c r="EE261" s="343">
        <v>1077600.9823166705</v>
      </c>
      <c r="EF261" s="343">
        <v>1615571.2068439925</v>
      </c>
      <c r="EG261" s="343">
        <v>3361528.0228333324</v>
      </c>
      <c r="EH261" s="307">
        <f t="shared" si="15"/>
        <v>35067014.937948868</v>
      </c>
    </row>
    <row r="262" spans="1:138" s="9" customFormat="1">
      <c r="A262" s="140"/>
      <c r="B262" s="140">
        <v>72</v>
      </c>
      <c r="C262" s="140" t="s">
        <v>96</v>
      </c>
      <c r="D262" s="140" t="str">
        <f t="shared" si="33"/>
        <v>72p</v>
      </c>
      <c r="E262" s="141" t="s">
        <v>97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5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  <c r="DV262" s="344">
        <v>0</v>
      </c>
      <c r="DW262" s="344"/>
      <c r="DX262" s="344"/>
      <c r="DY262" s="344"/>
      <c r="DZ262" s="344"/>
      <c r="EA262" s="344"/>
      <c r="EB262" s="344"/>
      <c r="EC262" s="344"/>
      <c r="ED262" s="344"/>
      <c r="EE262" s="344"/>
      <c r="EF262" s="344"/>
      <c r="EG262" s="344"/>
      <c r="EH262" s="307">
        <f t="shared" si="15"/>
        <v>0</v>
      </c>
    </row>
    <row r="263" spans="1:138" ht="30">
      <c r="C263" s="74">
        <v>721</v>
      </c>
      <c r="D263" s="74" t="str">
        <f t="shared" si="33"/>
        <v>7212p</v>
      </c>
      <c r="E263" s="78" t="s">
        <v>99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1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43"/>
      <c r="DW263" s="343"/>
      <c r="DX263" s="343"/>
      <c r="DY263" s="343"/>
      <c r="DZ263" s="343"/>
      <c r="EA263" s="343"/>
      <c r="EB263" s="343"/>
      <c r="EC263" s="343"/>
      <c r="ED263" s="343"/>
      <c r="EE263" s="343"/>
      <c r="EF263" s="343"/>
      <c r="EG263" s="343"/>
      <c r="EH263" s="307">
        <f t="shared" si="15"/>
        <v>0</v>
      </c>
    </row>
    <row r="264" spans="1:138" ht="30">
      <c r="C264" s="74">
        <v>722</v>
      </c>
      <c r="D264" s="74" t="str">
        <f t="shared" si="33"/>
        <v>7222p</v>
      </c>
      <c r="E264" s="78" t="s">
        <v>101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1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43"/>
      <c r="DW264" s="343"/>
      <c r="DX264" s="343"/>
      <c r="DY264" s="343"/>
      <c r="DZ264" s="343"/>
      <c r="EA264" s="343"/>
      <c r="EB264" s="343"/>
      <c r="EC264" s="343"/>
      <c r="ED264" s="343"/>
      <c r="EE264" s="343"/>
      <c r="EF264" s="343"/>
      <c r="EG264" s="343"/>
      <c r="EH264" s="307">
        <f t="shared" si="15"/>
        <v>0</v>
      </c>
    </row>
    <row r="265" spans="1:138" s="9" customFormat="1" ht="45">
      <c r="A265" s="140"/>
      <c r="B265" s="140">
        <v>73</v>
      </c>
      <c r="C265" s="140"/>
      <c r="D265" s="140" t="str">
        <f t="shared" si="33"/>
        <v>73p</v>
      </c>
      <c r="E265" s="141" t="s">
        <v>103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5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  <c r="DV265" s="344">
        <v>253250.30057727409</v>
      </c>
      <c r="DW265" s="344">
        <v>695838.96268096345</v>
      </c>
      <c r="DX265" s="344">
        <v>349250.65446083574</v>
      </c>
      <c r="DY265" s="344">
        <v>328188.56365903834</v>
      </c>
      <c r="DZ265" s="344">
        <v>234734.25312116489</v>
      </c>
      <c r="EA265" s="344">
        <v>745592.50489778304</v>
      </c>
      <c r="EB265" s="344">
        <v>1162897.8060049608</v>
      </c>
      <c r="EC265" s="344">
        <v>314798.40965867613</v>
      </c>
      <c r="ED265" s="344">
        <v>306801.39412826992</v>
      </c>
      <c r="EE265" s="344">
        <v>407546.83241463639</v>
      </c>
      <c r="EF265" s="344">
        <v>761665.66094479046</v>
      </c>
      <c r="EG265" s="344">
        <v>1818172.3466734623</v>
      </c>
      <c r="EH265" s="307">
        <f t="shared" si="15"/>
        <v>7378737.6892218553</v>
      </c>
    </row>
    <row r="266" spans="1:138">
      <c r="B266" s="74" t="s">
        <v>96</v>
      </c>
      <c r="C266" s="74">
        <v>731</v>
      </c>
      <c r="D266" s="74" t="str">
        <f t="shared" si="33"/>
        <v>7311p</v>
      </c>
      <c r="E266" s="78" t="s">
        <v>105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1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  <c r="DV266" s="343"/>
      <c r="DW266" s="343"/>
      <c r="DX266" s="343"/>
      <c r="DY266" s="343"/>
      <c r="DZ266" s="343"/>
      <c r="EA266" s="343"/>
      <c r="EB266" s="343"/>
      <c r="EC266" s="343"/>
      <c r="ED266" s="343"/>
      <c r="EE266" s="343"/>
      <c r="EF266" s="343"/>
      <c r="EG266" s="343"/>
      <c r="EH266" s="307">
        <f t="shared" si="15"/>
        <v>0</v>
      </c>
    </row>
    <row r="267" spans="1:138" ht="30">
      <c r="C267" s="74">
        <v>732</v>
      </c>
      <c r="D267" s="74" t="str">
        <f t="shared" si="33"/>
        <v>7321p</v>
      </c>
      <c r="E267" s="78" t="s">
        <v>107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1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  <c r="DV267" s="343"/>
      <c r="DW267" s="343"/>
      <c r="DX267" s="343"/>
      <c r="DY267" s="343"/>
      <c r="DZ267" s="343"/>
      <c r="EA267" s="343"/>
      <c r="EB267" s="343"/>
      <c r="EC267" s="343"/>
      <c r="ED267" s="343"/>
      <c r="EE267" s="343"/>
      <c r="EF267" s="343"/>
      <c r="EG267" s="343"/>
      <c r="EH267" s="307">
        <f t="shared" si="15"/>
        <v>0</v>
      </c>
    </row>
    <row r="268" spans="1:138" s="9" customFormat="1">
      <c r="A268" s="140"/>
      <c r="B268" s="140">
        <v>74</v>
      </c>
      <c r="C268" s="140" t="s">
        <v>96</v>
      </c>
      <c r="D268" s="140" t="str">
        <f t="shared" si="33"/>
        <v>74p</v>
      </c>
      <c r="E268" s="141" t="s">
        <v>109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5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  <c r="DV268" s="344">
        <v>878692.97446426435</v>
      </c>
      <c r="DW268" s="344">
        <v>1757032.3136169473</v>
      </c>
      <c r="DX268" s="344">
        <v>1641296.3253875526</v>
      </c>
      <c r="DY268" s="344">
        <v>2057251.9562577028</v>
      </c>
      <c r="DZ268" s="344">
        <v>1165798.2124013356</v>
      </c>
      <c r="EA268" s="344">
        <v>1626226.367012884</v>
      </c>
      <c r="EB268" s="344">
        <v>2268437.1611972838</v>
      </c>
      <c r="EC268" s="344">
        <v>1088287.2617470617</v>
      </c>
      <c r="ED268" s="344">
        <v>2354336.3073598729</v>
      </c>
      <c r="EE268" s="344">
        <v>3603761.2068113876</v>
      </c>
      <c r="EF268" s="344">
        <v>3267998.0201318627</v>
      </c>
      <c r="EG268" s="344">
        <v>7546095.2223542193</v>
      </c>
      <c r="EH268" s="307">
        <f t="shared" si="15"/>
        <v>29255213.328742377</v>
      </c>
    </row>
    <row r="269" spans="1:138">
      <c r="C269" s="74">
        <v>741</v>
      </c>
      <c r="D269" s="74" t="str">
        <f t="shared" si="33"/>
        <v>7411p</v>
      </c>
      <c r="E269" s="78" t="s">
        <v>111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0"/>
      <c r="CY269" s="311"/>
      <c r="CZ269" s="311"/>
      <c r="DA269" s="311"/>
      <c r="DB269" s="311"/>
      <c r="DC269" s="311"/>
      <c r="DD269" s="311"/>
      <c r="DE269" s="311"/>
      <c r="DF269" s="311"/>
      <c r="DG269" s="311"/>
      <c r="DH269" s="311"/>
      <c r="DI269" s="312"/>
      <c r="DJ269" s="104">
        <v>0</v>
      </c>
      <c r="DK269" s="311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  <c r="DV269" s="343"/>
      <c r="DW269" s="343"/>
      <c r="DX269" s="343"/>
      <c r="DY269" s="343"/>
      <c r="DZ269" s="343"/>
      <c r="EA269" s="343"/>
      <c r="EB269" s="343"/>
      <c r="EC269" s="343"/>
      <c r="ED269" s="343"/>
      <c r="EE269" s="343"/>
      <c r="EF269" s="343"/>
      <c r="EG269" s="343"/>
      <c r="EH269" s="307">
        <f t="shared" si="15"/>
        <v>0</v>
      </c>
    </row>
    <row r="270" spans="1:138">
      <c r="C270" s="74">
        <v>742</v>
      </c>
      <c r="D270" s="74" t="str">
        <f t="shared" si="33"/>
        <v>7421p</v>
      </c>
      <c r="E270" s="78" t="s">
        <v>113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0"/>
      <c r="CY270" s="311"/>
      <c r="CZ270" s="311"/>
      <c r="DA270" s="311"/>
      <c r="DB270" s="311"/>
      <c r="DC270" s="311"/>
      <c r="DD270" s="311"/>
      <c r="DE270" s="311"/>
      <c r="DF270" s="311"/>
      <c r="DG270" s="311"/>
      <c r="DH270" s="311"/>
      <c r="DI270" s="312"/>
      <c r="DJ270" s="104">
        <v>0</v>
      </c>
      <c r="DK270" s="311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  <c r="DV270" s="343"/>
      <c r="DW270" s="343"/>
      <c r="DX270" s="343"/>
      <c r="DY270" s="343"/>
      <c r="DZ270" s="343"/>
      <c r="EA270" s="343"/>
      <c r="EB270" s="343"/>
      <c r="EC270" s="343"/>
      <c r="ED270" s="343"/>
      <c r="EE270" s="343"/>
      <c r="EF270" s="343"/>
      <c r="EG270" s="343"/>
      <c r="EH270" s="307">
        <f t="shared" si="15"/>
        <v>0</v>
      </c>
    </row>
    <row r="271" spans="1:138">
      <c r="B271" s="74">
        <v>75</v>
      </c>
      <c r="D271" s="74" t="str">
        <f t="shared" si="33"/>
        <v>75p</v>
      </c>
      <c r="E271" s="78" t="s">
        <v>115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0"/>
      <c r="CY271" s="311"/>
      <c r="CZ271" s="311"/>
      <c r="DA271" s="311"/>
      <c r="DB271" s="311"/>
      <c r="DC271" s="311"/>
      <c r="DD271" s="311"/>
      <c r="DE271" s="311"/>
      <c r="DF271" s="311"/>
      <c r="DG271" s="311"/>
      <c r="DH271" s="311"/>
      <c r="DI271" s="312"/>
      <c r="DJ271" s="104"/>
      <c r="DK271" s="311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3"/>
      <c r="DW271" s="343"/>
      <c r="DX271" s="343"/>
      <c r="DY271" s="343"/>
      <c r="DZ271" s="343"/>
      <c r="EA271" s="343"/>
      <c r="EB271" s="343"/>
      <c r="EC271" s="343"/>
      <c r="ED271" s="343"/>
      <c r="EE271" s="343"/>
      <c r="EF271" s="343"/>
      <c r="EG271" s="343"/>
      <c r="EH271" s="307">
        <f t="shared" si="15"/>
        <v>0</v>
      </c>
    </row>
    <row r="272" spans="1:138" s="9" customFormat="1">
      <c r="A272" s="140"/>
      <c r="B272" s="140"/>
      <c r="C272" s="140">
        <v>751</v>
      </c>
      <c r="D272" s="140" t="str">
        <f t="shared" si="33"/>
        <v>751p</v>
      </c>
      <c r="E272" s="141" t="s">
        <v>117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38">+SUM(CL273:CL274)</f>
        <v>0</v>
      </c>
      <c r="CM272" s="143">
        <f t="shared" si="38"/>
        <v>0</v>
      </c>
      <c r="CN272" s="143">
        <f t="shared" si="38"/>
        <v>0</v>
      </c>
      <c r="CO272" s="143">
        <f t="shared" si="38"/>
        <v>200000000</v>
      </c>
      <c r="CP272" s="143">
        <f t="shared" si="38"/>
        <v>0</v>
      </c>
      <c r="CQ272" s="143">
        <f t="shared" si="38"/>
        <v>0</v>
      </c>
      <c r="CR272" s="143">
        <f t="shared" si="38"/>
        <v>0</v>
      </c>
      <c r="CS272" s="143">
        <f t="shared" si="38"/>
        <v>0</v>
      </c>
      <c r="CT272" s="143">
        <f t="shared" si="38"/>
        <v>0</v>
      </c>
      <c r="CU272" s="143">
        <f t="shared" si="38"/>
        <v>50000000</v>
      </c>
      <c r="CV272" s="143">
        <f t="shared" si="38"/>
        <v>0</v>
      </c>
      <c r="CW272" s="144">
        <f t="shared" si="38"/>
        <v>0</v>
      </c>
      <c r="CX272" s="315">
        <f t="shared" si="38"/>
        <v>18997964.655235786</v>
      </c>
      <c r="CY272" s="318">
        <f t="shared" ref="CY272:DI272" si="39">+SUM(CY273:CY274)</f>
        <v>18997964.655235786</v>
      </c>
      <c r="CZ272" s="318">
        <f t="shared" si="39"/>
        <v>18997964.655235786</v>
      </c>
      <c r="DA272" s="318">
        <f t="shared" si="39"/>
        <v>18997964.655235786</v>
      </c>
      <c r="DB272" s="318">
        <f t="shared" si="39"/>
        <v>18997964.655235786</v>
      </c>
      <c r="DC272" s="318">
        <f t="shared" si="39"/>
        <v>18997964.655235786</v>
      </c>
      <c r="DD272" s="318">
        <f t="shared" si="39"/>
        <v>18997964.655235786</v>
      </c>
      <c r="DE272" s="318">
        <f t="shared" si="39"/>
        <v>18997964.655235786</v>
      </c>
      <c r="DF272" s="318">
        <f t="shared" si="39"/>
        <v>18997964.655235786</v>
      </c>
      <c r="DG272" s="318">
        <f t="shared" si="39"/>
        <v>18997964.655235786</v>
      </c>
      <c r="DH272" s="318">
        <f t="shared" si="39"/>
        <v>18997964.655235786</v>
      </c>
      <c r="DI272" s="316">
        <f t="shared" si="39"/>
        <v>18997964.655235786</v>
      </c>
      <c r="DJ272" s="142">
        <f>+SUM(DJ273:DJ274)</f>
        <v>52840136.569718093</v>
      </c>
      <c r="DK272" s="325">
        <f t="shared" ref="DK272:DU272" si="40">+SUM(DK273:DK274)</f>
        <v>52840136.569718093</v>
      </c>
      <c r="DL272" s="143">
        <f t="shared" si="40"/>
        <v>52840136.569718093</v>
      </c>
      <c r="DM272" s="143">
        <f t="shared" si="40"/>
        <v>52840136.569718093</v>
      </c>
      <c r="DN272" s="143">
        <f t="shared" si="40"/>
        <v>52840136.569718093</v>
      </c>
      <c r="DO272" s="143">
        <f t="shared" si="40"/>
        <v>52840136.569718093</v>
      </c>
      <c r="DP272" s="143">
        <f t="shared" si="40"/>
        <v>52840136.569718093</v>
      </c>
      <c r="DQ272" s="143">
        <f t="shared" si="40"/>
        <v>52840136.569718093</v>
      </c>
      <c r="DR272" s="143">
        <f t="shared" si="40"/>
        <v>52840136.569718093</v>
      </c>
      <c r="DS272" s="143">
        <f t="shared" si="40"/>
        <v>52840136.569718093</v>
      </c>
      <c r="DT272" s="143">
        <f t="shared" si="40"/>
        <v>52840136.569718093</v>
      </c>
      <c r="DU272" s="144">
        <f t="shared" si="40"/>
        <v>52840136.569718093</v>
      </c>
      <c r="DV272" s="344">
        <f>SUM(DV273:DV274)</f>
        <v>55595756.08804667</v>
      </c>
      <c r="DW272" s="344">
        <f t="shared" ref="DW272:EG272" si="41">SUM(DW273:DW274)</f>
        <v>55595756.08804667</v>
      </c>
      <c r="DX272" s="344">
        <f t="shared" si="41"/>
        <v>55595756.08804667</v>
      </c>
      <c r="DY272" s="344">
        <f t="shared" si="41"/>
        <v>55595756.08804667</v>
      </c>
      <c r="DZ272" s="344">
        <f t="shared" si="41"/>
        <v>55595756.08804667</v>
      </c>
      <c r="EA272" s="344">
        <f t="shared" si="41"/>
        <v>55595756.08804667</v>
      </c>
      <c r="EB272" s="344">
        <f t="shared" si="41"/>
        <v>55595756.08804667</v>
      </c>
      <c r="EC272" s="344">
        <f t="shared" si="41"/>
        <v>55595756.08804667</v>
      </c>
      <c r="ED272" s="344">
        <f t="shared" si="41"/>
        <v>55595756.08804667</v>
      </c>
      <c r="EE272" s="344">
        <f t="shared" si="41"/>
        <v>55595756.08804667</v>
      </c>
      <c r="EF272" s="344">
        <f t="shared" si="41"/>
        <v>55595756.08804667</v>
      </c>
      <c r="EG272" s="344">
        <f t="shared" si="41"/>
        <v>55595756.08804667</v>
      </c>
      <c r="EH272" s="307">
        <f t="shared" si="15"/>
        <v>667149073.05656004</v>
      </c>
    </row>
    <row r="273" spans="1:138" ht="30">
      <c r="D273" s="74" t="str">
        <f t="shared" si="33"/>
        <v>7511p</v>
      </c>
      <c r="E273" s="78" t="s">
        <v>118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4">
        <v>0</v>
      </c>
      <c r="CY273" s="317">
        <v>0</v>
      </c>
      <c r="CZ273" s="317">
        <v>0</v>
      </c>
      <c r="DA273" s="317">
        <v>0</v>
      </c>
      <c r="DB273" s="317">
        <v>0</v>
      </c>
      <c r="DC273" s="317">
        <v>0</v>
      </c>
      <c r="DD273" s="317">
        <v>0</v>
      </c>
      <c r="DE273" s="317">
        <v>0</v>
      </c>
      <c r="DF273" s="317">
        <v>0</v>
      </c>
      <c r="DG273" s="317">
        <v>0</v>
      </c>
      <c r="DH273" s="317">
        <v>0</v>
      </c>
      <c r="DI273" s="313">
        <v>0</v>
      </c>
      <c r="DJ273" s="104"/>
      <c r="DK273" s="311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  <c r="DV273" s="343">
        <v>833333.33333333337</v>
      </c>
      <c r="DW273" s="343">
        <v>833333.33333333337</v>
      </c>
      <c r="DX273" s="343">
        <v>833333.33333333337</v>
      </c>
      <c r="DY273" s="343">
        <v>833333.33333333337</v>
      </c>
      <c r="DZ273" s="343">
        <v>833333.33333333337</v>
      </c>
      <c r="EA273" s="343">
        <v>833333.33333333337</v>
      </c>
      <c r="EB273" s="343">
        <v>833333.33333333337</v>
      </c>
      <c r="EC273" s="343">
        <v>833333.33333333337</v>
      </c>
      <c r="ED273" s="343">
        <v>833333.33333333337</v>
      </c>
      <c r="EE273" s="343">
        <v>833333.33333333337</v>
      </c>
      <c r="EF273" s="343">
        <v>833333.33333333337</v>
      </c>
      <c r="EG273" s="343">
        <v>833333.33333333337</v>
      </c>
      <c r="EH273" s="307">
        <f t="shared" si="15"/>
        <v>10000000</v>
      </c>
    </row>
    <row r="274" spans="1:138" ht="30">
      <c r="D274" s="74" t="str">
        <f t="shared" si="33"/>
        <v>7512p</v>
      </c>
      <c r="E274" s="78" t="s">
        <v>120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4">
        <v>18997964.655235786</v>
      </c>
      <c r="CY274" s="317">
        <v>18997964.655235786</v>
      </c>
      <c r="CZ274" s="317">
        <v>18997964.655235786</v>
      </c>
      <c r="DA274" s="317">
        <v>18997964.655235786</v>
      </c>
      <c r="DB274" s="317">
        <v>18997964.655235786</v>
      </c>
      <c r="DC274" s="317">
        <v>18997964.655235786</v>
      </c>
      <c r="DD274" s="317">
        <v>18997964.655235786</v>
      </c>
      <c r="DE274" s="317">
        <v>18997964.655235786</v>
      </c>
      <c r="DF274" s="317">
        <v>18997964.655235786</v>
      </c>
      <c r="DG274" s="317">
        <v>18997964.655235786</v>
      </c>
      <c r="DH274" s="317">
        <v>18997964.655235786</v>
      </c>
      <c r="DI274" s="313">
        <v>18997964.655235786</v>
      </c>
      <c r="DJ274" s="104">
        <v>52840136.569718093</v>
      </c>
      <c r="DK274" s="311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  <c r="DV274" s="343">
        <v>54762422.754713334</v>
      </c>
      <c r="DW274" s="343">
        <v>54762422.754713334</v>
      </c>
      <c r="DX274" s="343">
        <v>54762422.754713334</v>
      </c>
      <c r="DY274" s="343">
        <v>54762422.754713334</v>
      </c>
      <c r="DZ274" s="343">
        <v>54762422.754713334</v>
      </c>
      <c r="EA274" s="343">
        <v>54762422.754713334</v>
      </c>
      <c r="EB274" s="343">
        <v>54762422.754713334</v>
      </c>
      <c r="EC274" s="343">
        <v>54762422.754713334</v>
      </c>
      <c r="ED274" s="343">
        <v>54762422.754713334</v>
      </c>
      <c r="EE274" s="343">
        <v>54762422.754713334</v>
      </c>
      <c r="EF274" s="343">
        <v>54762422.754713334</v>
      </c>
      <c r="EG274" s="343">
        <v>54762422.754713334</v>
      </c>
      <c r="EH274" s="307">
        <f t="shared" si="15"/>
        <v>657149073.05656004</v>
      </c>
    </row>
    <row r="275" spans="1:138">
      <c r="A275" s="74">
        <v>4</v>
      </c>
      <c r="B275" s="74" t="s">
        <v>96</v>
      </c>
      <c r="D275" s="74" t="str">
        <f t="shared" si="33"/>
        <v>p</v>
      </c>
      <c r="E275" s="78" t="s">
        <v>122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4"/>
      <c r="CY275" s="317"/>
      <c r="CZ275" s="317"/>
      <c r="DA275" s="317"/>
      <c r="DB275" s="317"/>
      <c r="DC275" s="317"/>
      <c r="DD275" s="317"/>
      <c r="DE275" s="317"/>
      <c r="DF275" s="317"/>
      <c r="DG275" s="317"/>
      <c r="DH275" s="317"/>
      <c r="DI275" s="313"/>
      <c r="DJ275" s="104">
        <f>DJ276+DJ333+DJ362+DJ380+DJ391+DJ405+DJ406</f>
        <v>133231658.01000001</v>
      </c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  <c r="DV275" s="343">
        <f t="shared" ref="DV275:EG275" si="42">DV276+DV333+DV362+DV380+DV392+DV405+DV406</f>
        <v>147647270.72416666</v>
      </c>
      <c r="DW275" s="343">
        <f t="shared" si="42"/>
        <v>147647270.72416666</v>
      </c>
      <c r="DX275" s="343">
        <f t="shared" si="42"/>
        <v>147647270.72416666</v>
      </c>
      <c r="DY275" s="343">
        <f t="shared" si="42"/>
        <v>147647270.72416666</v>
      </c>
      <c r="DZ275" s="343">
        <f t="shared" si="42"/>
        <v>147647270.72416666</v>
      </c>
      <c r="EA275" s="343">
        <f t="shared" si="42"/>
        <v>147647270.72416666</v>
      </c>
      <c r="EB275" s="343">
        <f t="shared" si="42"/>
        <v>147647270.72416666</v>
      </c>
      <c r="EC275" s="343">
        <f t="shared" si="42"/>
        <v>147647270.72416666</v>
      </c>
      <c r="ED275" s="343">
        <f t="shared" si="42"/>
        <v>147647270.72416666</v>
      </c>
      <c r="EE275" s="343">
        <f t="shared" si="42"/>
        <v>147647270.72416666</v>
      </c>
      <c r="EF275" s="343">
        <f t="shared" si="42"/>
        <v>147647270.72416666</v>
      </c>
      <c r="EG275" s="343">
        <f t="shared" si="42"/>
        <v>147647270.72416666</v>
      </c>
      <c r="EH275" s="307">
        <f t="shared" si="15"/>
        <v>1771767248.6899998</v>
      </c>
    </row>
    <row r="276" spans="1:138">
      <c r="A276" s="74" t="s">
        <v>96</v>
      </c>
      <c r="B276" s="74">
        <v>41</v>
      </c>
      <c r="D276" s="74" t="str">
        <f t="shared" si="33"/>
        <v>41p</v>
      </c>
      <c r="E276" s="78" t="s">
        <v>124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4"/>
      <c r="CY276" s="317"/>
      <c r="CZ276" s="317"/>
      <c r="DA276" s="317"/>
      <c r="DB276" s="317"/>
      <c r="DC276" s="317"/>
      <c r="DD276" s="317"/>
      <c r="DE276" s="317"/>
      <c r="DF276" s="317"/>
      <c r="DG276" s="317"/>
      <c r="DH276" s="317"/>
      <c r="DI276" s="313"/>
      <c r="DJ276" s="104">
        <f>DJ277+DJ283+DJ291+DJ298+DJ308+DJ312+DJ315+DJ319+DJ323+DJ381</f>
        <v>52652196.172500007</v>
      </c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  <c r="DV276" s="343">
        <f>DV277+DV283+DV291+DV298+DV308+DV312+DV315+DV319+DV323+DV381</f>
        <v>58500304.586666666</v>
      </c>
      <c r="DW276" s="343">
        <f t="shared" ref="DW276:EG276" si="43">DW277+DW283+DW291+DW298+DW308+DW312+DW315+DW319+DW323+DW381</f>
        <v>58500304.586666666</v>
      </c>
      <c r="DX276" s="343">
        <f t="shared" si="43"/>
        <v>58500304.586666666</v>
      </c>
      <c r="DY276" s="343">
        <f t="shared" si="43"/>
        <v>58500304.586666666</v>
      </c>
      <c r="DZ276" s="343">
        <f t="shared" si="43"/>
        <v>58500304.586666666</v>
      </c>
      <c r="EA276" s="343">
        <f t="shared" si="43"/>
        <v>58500304.586666666</v>
      </c>
      <c r="EB276" s="343">
        <f t="shared" si="43"/>
        <v>58500304.586666666</v>
      </c>
      <c r="EC276" s="343">
        <f t="shared" si="43"/>
        <v>58500304.586666666</v>
      </c>
      <c r="ED276" s="343">
        <f t="shared" si="43"/>
        <v>58500304.586666666</v>
      </c>
      <c r="EE276" s="343">
        <f t="shared" si="43"/>
        <v>58500304.586666666</v>
      </c>
      <c r="EF276" s="343">
        <f t="shared" si="43"/>
        <v>58500304.586666666</v>
      </c>
      <c r="EG276" s="343">
        <f t="shared" si="43"/>
        <v>58500304.586666666</v>
      </c>
      <c r="EH276" s="307">
        <f t="shared" si="15"/>
        <v>702003655.03999996</v>
      </c>
    </row>
    <row r="277" spans="1:138" s="9" customFormat="1" ht="30">
      <c r="A277" s="140"/>
      <c r="B277" s="140"/>
      <c r="C277" s="140">
        <v>411</v>
      </c>
      <c r="D277" s="140" t="str">
        <f t="shared" si="33"/>
        <v>411p</v>
      </c>
      <c r="E277" s="141" t="s">
        <v>126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44">+SUM(CL278:CL282)</f>
        <v>31010717.645833336</v>
      </c>
      <c r="CM277" s="143">
        <f t="shared" si="44"/>
        <v>31010717.645833336</v>
      </c>
      <c r="CN277" s="143">
        <f t="shared" si="44"/>
        <v>31010717.645833336</v>
      </c>
      <c r="CO277" s="143">
        <f t="shared" si="44"/>
        <v>31010717.645833336</v>
      </c>
      <c r="CP277" s="143">
        <f t="shared" si="44"/>
        <v>31010717.645833336</v>
      </c>
      <c r="CQ277" s="143">
        <f t="shared" si="44"/>
        <v>31010717.645833336</v>
      </c>
      <c r="CR277" s="143">
        <f t="shared" si="44"/>
        <v>31010717.645833336</v>
      </c>
      <c r="CS277" s="143">
        <f t="shared" si="44"/>
        <v>31010717.645833336</v>
      </c>
      <c r="CT277" s="143">
        <f t="shared" si="44"/>
        <v>31010717.645833336</v>
      </c>
      <c r="CU277" s="143">
        <f t="shared" si="44"/>
        <v>31010717.645833336</v>
      </c>
      <c r="CV277" s="143">
        <f t="shared" si="44"/>
        <v>31010717.645833336</v>
      </c>
      <c r="CW277" s="144">
        <f t="shared" si="44"/>
        <v>31010717.645833336</v>
      </c>
      <c r="CX277" s="315">
        <f t="shared" si="44"/>
        <v>32195307.643333331</v>
      </c>
      <c r="CY277" s="318">
        <f t="shared" ref="CY277:DI277" si="45">+SUM(CY278:CY282)</f>
        <v>32195307.643333331</v>
      </c>
      <c r="CZ277" s="318">
        <f t="shared" si="45"/>
        <v>32195307.643333331</v>
      </c>
      <c r="DA277" s="318">
        <f t="shared" si="45"/>
        <v>32195307.643333331</v>
      </c>
      <c r="DB277" s="318">
        <f t="shared" si="45"/>
        <v>32195307.643333331</v>
      </c>
      <c r="DC277" s="318">
        <f t="shared" si="45"/>
        <v>32195307.643333331</v>
      </c>
      <c r="DD277" s="318">
        <f t="shared" si="45"/>
        <v>32195307.643333331</v>
      </c>
      <c r="DE277" s="318">
        <f t="shared" si="45"/>
        <v>32195307.643333331</v>
      </c>
      <c r="DF277" s="318">
        <f t="shared" si="45"/>
        <v>32195307.643333331</v>
      </c>
      <c r="DG277" s="318">
        <f t="shared" si="45"/>
        <v>32195307.643333331</v>
      </c>
      <c r="DH277" s="318">
        <f t="shared" si="45"/>
        <v>32195307.643333331</v>
      </c>
      <c r="DI277" s="316">
        <f t="shared" si="45"/>
        <v>32195307.643333331</v>
      </c>
      <c r="DJ277" s="142">
        <f>+SUM(DJ278:DJ282)</f>
        <v>31613633.060833335</v>
      </c>
      <c r="DK277" s="143">
        <f t="shared" ref="DK277:DU277" si="46">+SUM(DK278:DK282)</f>
        <v>31613633.060833335</v>
      </c>
      <c r="DL277" s="143">
        <f t="shared" si="46"/>
        <v>31613633.060833335</v>
      </c>
      <c r="DM277" s="143">
        <f t="shared" si="46"/>
        <v>31613633.060833335</v>
      </c>
      <c r="DN277" s="143">
        <f t="shared" si="46"/>
        <v>31613633.060833335</v>
      </c>
      <c r="DO277" s="143">
        <f t="shared" si="46"/>
        <v>31613633.060833335</v>
      </c>
      <c r="DP277" s="143">
        <f t="shared" si="46"/>
        <v>31613633.060833335</v>
      </c>
      <c r="DQ277" s="143">
        <f t="shared" si="46"/>
        <v>31613633.060833335</v>
      </c>
      <c r="DR277" s="143">
        <f t="shared" si="46"/>
        <v>31613633.060833335</v>
      </c>
      <c r="DS277" s="143">
        <f t="shared" si="46"/>
        <v>31613633.060833335</v>
      </c>
      <c r="DT277" s="143">
        <f t="shared" si="46"/>
        <v>31613633.060833335</v>
      </c>
      <c r="DU277" s="144">
        <f t="shared" si="46"/>
        <v>31613633.060833335</v>
      </c>
      <c r="DV277" s="359">
        <v>34652899.586666666</v>
      </c>
      <c r="DW277" s="359">
        <v>34652899.586666666</v>
      </c>
      <c r="DX277" s="359">
        <v>34652899.586666666</v>
      </c>
      <c r="DY277" s="359">
        <v>34652899.586666666</v>
      </c>
      <c r="DZ277" s="359">
        <v>34652899.586666666</v>
      </c>
      <c r="EA277" s="359">
        <v>34652899.586666666</v>
      </c>
      <c r="EB277" s="359">
        <v>34652899.586666666</v>
      </c>
      <c r="EC277" s="359">
        <v>34652899.586666666</v>
      </c>
      <c r="ED277" s="359">
        <v>34652899.586666666</v>
      </c>
      <c r="EE277" s="359">
        <v>34652899.586666666</v>
      </c>
      <c r="EF277" s="359">
        <v>34652899.586666666</v>
      </c>
      <c r="EG277" s="359">
        <v>34652899.586666666</v>
      </c>
      <c r="EH277" s="307">
        <f t="shared" si="15"/>
        <v>415834795.0399999</v>
      </c>
    </row>
    <row r="278" spans="1:138">
      <c r="D278" s="74" t="str">
        <f t="shared" si="33"/>
        <v>4111p</v>
      </c>
      <c r="E278" s="78" t="s">
        <v>128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4">
        <v>18867562.298333336</v>
      </c>
      <c r="CY278" s="317">
        <v>18867562.298333336</v>
      </c>
      <c r="CZ278" s="317">
        <v>18867562.298333336</v>
      </c>
      <c r="DA278" s="317">
        <v>18867562.298333336</v>
      </c>
      <c r="DB278" s="317">
        <v>18867562.298333336</v>
      </c>
      <c r="DC278" s="317">
        <v>18867562.298333336</v>
      </c>
      <c r="DD278" s="317">
        <v>18867562.298333336</v>
      </c>
      <c r="DE278" s="317">
        <v>18867562.298333336</v>
      </c>
      <c r="DF278" s="317">
        <v>18867562.298333336</v>
      </c>
      <c r="DG278" s="317">
        <v>18867562.298333336</v>
      </c>
      <c r="DH278" s="317">
        <v>18867562.298333336</v>
      </c>
      <c r="DI278" s="313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  <c r="DV278" s="343"/>
      <c r="DW278" s="343"/>
      <c r="DX278" s="343"/>
      <c r="DY278" s="343"/>
      <c r="DZ278" s="343"/>
      <c r="EA278" s="343"/>
      <c r="EB278" s="343"/>
      <c r="EC278" s="343"/>
      <c r="ED278" s="343"/>
      <c r="EE278" s="343"/>
      <c r="EF278" s="343"/>
      <c r="EG278" s="343"/>
      <c r="EH278" s="307">
        <f t="shared" si="15"/>
        <v>0</v>
      </c>
    </row>
    <row r="279" spans="1:138">
      <c r="D279" s="74" t="str">
        <f t="shared" si="33"/>
        <v>4112p</v>
      </c>
      <c r="E279" s="78" t="s">
        <v>130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4">
        <v>2712342.7066666675</v>
      </c>
      <c r="CY279" s="317">
        <v>2712342.7066666675</v>
      </c>
      <c r="CZ279" s="317">
        <v>2712342.7066666675</v>
      </c>
      <c r="DA279" s="317">
        <v>2712342.7066666675</v>
      </c>
      <c r="DB279" s="317">
        <v>2712342.7066666675</v>
      </c>
      <c r="DC279" s="317">
        <v>2712342.7066666675</v>
      </c>
      <c r="DD279" s="317">
        <v>2712342.7066666675</v>
      </c>
      <c r="DE279" s="317">
        <v>2712342.7066666675</v>
      </c>
      <c r="DF279" s="317">
        <v>2712342.7066666675</v>
      </c>
      <c r="DG279" s="317">
        <v>2712342.7066666675</v>
      </c>
      <c r="DH279" s="317">
        <v>2712342.7066666675</v>
      </c>
      <c r="DI279" s="313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  <c r="DV279" s="343"/>
      <c r="DW279" s="343"/>
      <c r="DX279" s="343"/>
      <c r="DY279" s="343"/>
      <c r="DZ279" s="343"/>
      <c r="EA279" s="343"/>
      <c r="EB279" s="343"/>
      <c r="EC279" s="343"/>
      <c r="ED279" s="343"/>
      <c r="EE279" s="343"/>
      <c r="EF279" s="343"/>
      <c r="EG279" s="343"/>
      <c r="EH279" s="307">
        <f t="shared" si="15"/>
        <v>0</v>
      </c>
    </row>
    <row r="280" spans="1:138">
      <c r="D280" s="74" t="str">
        <f t="shared" si="33"/>
        <v>4113p</v>
      </c>
      <c r="E280" s="78" t="s">
        <v>131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4">
        <v>6757582.0116666639</v>
      </c>
      <c r="CY280" s="317">
        <v>6757582.0116666639</v>
      </c>
      <c r="CZ280" s="317">
        <v>6757582.0116666639</v>
      </c>
      <c r="DA280" s="317">
        <v>6757582.0116666639</v>
      </c>
      <c r="DB280" s="317">
        <v>6757582.0116666639</v>
      </c>
      <c r="DC280" s="317">
        <v>6757582.0116666639</v>
      </c>
      <c r="DD280" s="317">
        <v>6757582.0116666639</v>
      </c>
      <c r="DE280" s="317">
        <v>6757582.0116666639</v>
      </c>
      <c r="DF280" s="317">
        <v>6757582.0116666639</v>
      </c>
      <c r="DG280" s="317">
        <v>6757582.0116666639</v>
      </c>
      <c r="DH280" s="317">
        <v>6757582.0116666639</v>
      </c>
      <c r="DI280" s="313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  <c r="DV280" s="343"/>
      <c r="DW280" s="343"/>
      <c r="DX280" s="343"/>
      <c r="DY280" s="343"/>
      <c r="DZ280" s="343"/>
      <c r="EA280" s="343"/>
      <c r="EB280" s="343"/>
      <c r="EC280" s="343"/>
      <c r="ED280" s="343"/>
      <c r="EE280" s="343"/>
      <c r="EF280" s="343"/>
      <c r="EG280" s="343"/>
      <c r="EH280" s="307">
        <f t="shared" si="15"/>
        <v>0</v>
      </c>
    </row>
    <row r="281" spans="1:138">
      <c r="D281" s="74" t="str">
        <f t="shared" si="33"/>
        <v>4114p</v>
      </c>
      <c r="E281" s="78" t="s">
        <v>133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4">
        <v>3473848.1883333339</v>
      </c>
      <c r="CY281" s="317">
        <v>3473848.1883333339</v>
      </c>
      <c r="CZ281" s="317">
        <v>3473848.1883333339</v>
      </c>
      <c r="DA281" s="317">
        <v>3473848.1883333339</v>
      </c>
      <c r="DB281" s="317">
        <v>3473848.1883333339</v>
      </c>
      <c r="DC281" s="317">
        <v>3473848.1883333339</v>
      </c>
      <c r="DD281" s="317">
        <v>3473848.1883333339</v>
      </c>
      <c r="DE281" s="317">
        <v>3473848.1883333339</v>
      </c>
      <c r="DF281" s="317">
        <v>3473848.1883333339</v>
      </c>
      <c r="DG281" s="317">
        <v>3473848.1883333339</v>
      </c>
      <c r="DH281" s="317">
        <v>3473848.1883333339</v>
      </c>
      <c r="DI281" s="313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  <c r="DV281" s="343"/>
      <c r="DW281" s="343"/>
      <c r="DX281" s="343"/>
      <c r="DY281" s="343"/>
      <c r="DZ281" s="343"/>
      <c r="EA281" s="343"/>
      <c r="EB281" s="343"/>
      <c r="EC281" s="343"/>
      <c r="ED281" s="343"/>
      <c r="EE281" s="343"/>
      <c r="EF281" s="343"/>
      <c r="EG281" s="343"/>
      <c r="EH281" s="307">
        <f t="shared" si="15"/>
        <v>0</v>
      </c>
    </row>
    <row r="282" spans="1:138">
      <c r="D282" s="74" t="str">
        <f t="shared" si="33"/>
        <v>4115p</v>
      </c>
      <c r="E282" s="78" t="s">
        <v>135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4">
        <v>383972.43833333335</v>
      </c>
      <c r="CY282" s="317">
        <v>383972.43833333335</v>
      </c>
      <c r="CZ282" s="317">
        <v>383972.43833333335</v>
      </c>
      <c r="DA282" s="317">
        <v>383972.43833333335</v>
      </c>
      <c r="DB282" s="317">
        <v>383972.43833333335</v>
      </c>
      <c r="DC282" s="317">
        <v>383972.43833333335</v>
      </c>
      <c r="DD282" s="317">
        <v>383972.43833333335</v>
      </c>
      <c r="DE282" s="317">
        <v>383972.43833333335</v>
      </c>
      <c r="DF282" s="317">
        <v>383972.43833333335</v>
      </c>
      <c r="DG282" s="317">
        <v>383972.43833333335</v>
      </c>
      <c r="DH282" s="317">
        <v>383972.43833333335</v>
      </c>
      <c r="DI282" s="313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  <c r="DV282" s="343"/>
      <c r="DW282" s="343"/>
      <c r="DX282" s="343"/>
      <c r="DY282" s="343"/>
      <c r="DZ282" s="343"/>
      <c r="EA282" s="343"/>
      <c r="EB282" s="343"/>
      <c r="EC282" s="343"/>
      <c r="ED282" s="343"/>
      <c r="EE282" s="343"/>
      <c r="EF282" s="343"/>
      <c r="EG282" s="343"/>
      <c r="EH282" s="307">
        <f t="shared" si="15"/>
        <v>0</v>
      </c>
    </row>
    <row r="283" spans="1:138" s="9" customFormat="1">
      <c r="A283" s="140"/>
      <c r="B283" s="140"/>
      <c r="C283" s="140">
        <v>412</v>
      </c>
      <c r="D283" s="140" t="str">
        <f t="shared" si="33"/>
        <v>412p</v>
      </c>
      <c r="E283" s="141" t="s">
        <v>137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47">+SUM(CL284:CL290)</f>
        <v>901608.53416666668</v>
      </c>
      <c r="CM283" s="143">
        <f t="shared" si="47"/>
        <v>901608.53416666668</v>
      </c>
      <c r="CN283" s="143">
        <f t="shared" si="47"/>
        <v>901608.53416666668</v>
      </c>
      <c r="CO283" s="143">
        <f t="shared" si="47"/>
        <v>901608.53416666668</v>
      </c>
      <c r="CP283" s="143">
        <f t="shared" si="47"/>
        <v>901608.53416666668</v>
      </c>
      <c r="CQ283" s="143">
        <f t="shared" si="47"/>
        <v>901608.53416666668</v>
      </c>
      <c r="CR283" s="143">
        <f t="shared" si="47"/>
        <v>901608.53416666668</v>
      </c>
      <c r="CS283" s="143">
        <f t="shared" si="47"/>
        <v>901608.53416666668</v>
      </c>
      <c r="CT283" s="143">
        <f t="shared" si="47"/>
        <v>901608.53416666668</v>
      </c>
      <c r="CU283" s="143">
        <f t="shared" si="47"/>
        <v>901608.53416666668</v>
      </c>
      <c r="CV283" s="143">
        <f t="shared" si="47"/>
        <v>901608.53416666668</v>
      </c>
      <c r="CW283" s="144">
        <f t="shared" si="47"/>
        <v>901608.53416666668</v>
      </c>
      <c r="CX283" s="315">
        <f t="shared" si="47"/>
        <v>956513.66333333333</v>
      </c>
      <c r="CY283" s="318">
        <f t="shared" ref="CY283:DI283" si="48">+SUM(CY284:CY290)</f>
        <v>956513.66333333333</v>
      </c>
      <c r="CZ283" s="318">
        <f t="shared" si="48"/>
        <v>956513.66333333333</v>
      </c>
      <c r="DA283" s="318">
        <f t="shared" si="48"/>
        <v>956513.66333333333</v>
      </c>
      <c r="DB283" s="318">
        <f t="shared" si="48"/>
        <v>956513.66333333333</v>
      </c>
      <c r="DC283" s="318">
        <f t="shared" si="48"/>
        <v>956513.66333333333</v>
      </c>
      <c r="DD283" s="318">
        <f t="shared" si="48"/>
        <v>956513.66333333333</v>
      </c>
      <c r="DE283" s="318">
        <f t="shared" si="48"/>
        <v>956513.66333333333</v>
      </c>
      <c r="DF283" s="318">
        <f t="shared" si="48"/>
        <v>956513.66333333333</v>
      </c>
      <c r="DG283" s="318">
        <f t="shared" si="48"/>
        <v>956513.66333333333</v>
      </c>
      <c r="DH283" s="318">
        <f t="shared" si="48"/>
        <v>956513.66333333333</v>
      </c>
      <c r="DI283" s="316">
        <f t="shared" si="48"/>
        <v>956513.66333333333</v>
      </c>
      <c r="DJ283" s="142">
        <f>+SUM(DJ284:DJ290)</f>
        <v>968300.41833333322</v>
      </c>
      <c r="DK283" s="143">
        <f t="shared" ref="DK283:DU283" si="49">+SUM(DK284:DK290)</f>
        <v>968300.41833333322</v>
      </c>
      <c r="DL283" s="143">
        <f t="shared" si="49"/>
        <v>968300.41833333322</v>
      </c>
      <c r="DM283" s="143">
        <f t="shared" si="49"/>
        <v>968300.41833333322</v>
      </c>
      <c r="DN283" s="143">
        <f t="shared" si="49"/>
        <v>968300.41833333322</v>
      </c>
      <c r="DO283" s="143">
        <f t="shared" si="49"/>
        <v>968300.41833333322</v>
      </c>
      <c r="DP283" s="143">
        <f t="shared" si="49"/>
        <v>968300.41833333322</v>
      </c>
      <c r="DQ283" s="143">
        <f t="shared" si="49"/>
        <v>968300.41833333322</v>
      </c>
      <c r="DR283" s="143">
        <f t="shared" si="49"/>
        <v>968300.41833333322</v>
      </c>
      <c r="DS283" s="143">
        <f t="shared" si="49"/>
        <v>968300.41833333322</v>
      </c>
      <c r="DT283" s="143">
        <f t="shared" si="49"/>
        <v>968300.41833333322</v>
      </c>
      <c r="DU283" s="144">
        <f t="shared" si="49"/>
        <v>968300.41833333322</v>
      </c>
      <c r="DV283" s="344">
        <v>832657.85499999998</v>
      </c>
      <c r="DW283" s="344">
        <v>832657.85499999998</v>
      </c>
      <c r="DX283" s="344">
        <v>832657.85499999998</v>
      </c>
      <c r="DY283" s="344">
        <v>832657.85499999998</v>
      </c>
      <c r="DZ283" s="344">
        <v>832657.85499999998</v>
      </c>
      <c r="EA283" s="344">
        <v>832657.85499999998</v>
      </c>
      <c r="EB283" s="344">
        <v>832657.85499999998</v>
      </c>
      <c r="EC283" s="344">
        <v>832657.85499999998</v>
      </c>
      <c r="ED283" s="344">
        <v>832657.85499999998</v>
      </c>
      <c r="EE283" s="344">
        <v>832657.85499999998</v>
      </c>
      <c r="EF283" s="344">
        <v>832657.85499999998</v>
      </c>
      <c r="EG283" s="344">
        <v>832657.85499999998</v>
      </c>
      <c r="EH283" s="307">
        <f t="shared" si="15"/>
        <v>9991894.2600000016</v>
      </c>
    </row>
    <row r="284" spans="1:138">
      <c r="D284" s="74" t="str">
        <f t="shared" si="33"/>
        <v>4121p</v>
      </c>
      <c r="E284" s="78" t="s">
        <v>139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4">
        <v>0</v>
      </c>
      <c r="CY284" s="317">
        <v>0</v>
      </c>
      <c r="CZ284" s="317">
        <v>0</v>
      </c>
      <c r="DA284" s="317">
        <v>0</v>
      </c>
      <c r="DB284" s="317">
        <v>0</v>
      </c>
      <c r="DC284" s="317">
        <v>0</v>
      </c>
      <c r="DD284" s="317">
        <v>0</v>
      </c>
      <c r="DE284" s="317">
        <v>0</v>
      </c>
      <c r="DF284" s="317">
        <v>0</v>
      </c>
      <c r="DG284" s="317">
        <v>0</v>
      </c>
      <c r="DH284" s="317">
        <v>0</v>
      </c>
      <c r="DI284" s="313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  <c r="DV284" s="343"/>
      <c r="DW284" s="343"/>
      <c r="DX284" s="343"/>
      <c r="DY284" s="343"/>
      <c r="DZ284" s="343"/>
      <c r="EA284" s="343"/>
      <c r="EB284" s="343"/>
      <c r="EC284" s="343"/>
      <c r="ED284" s="343"/>
      <c r="EE284" s="343"/>
      <c r="EF284" s="343"/>
      <c r="EG284" s="343"/>
      <c r="EH284" s="307">
        <f t="shared" si="15"/>
        <v>0</v>
      </c>
    </row>
    <row r="285" spans="1:138" ht="30">
      <c r="D285" s="74" t="str">
        <f t="shared" si="33"/>
        <v>4122p</v>
      </c>
      <c r="E285" s="78" t="s">
        <v>141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4">
        <v>176580.35833333331</v>
      </c>
      <c r="CY285" s="317">
        <v>176580.35833333331</v>
      </c>
      <c r="CZ285" s="317">
        <v>176580.35833333331</v>
      </c>
      <c r="DA285" s="317">
        <v>176580.35833333331</v>
      </c>
      <c r="DB285" s="317">
        <v>176580.35833333331</v>
      </c>
      <c r="DC285" s="317">
        <v>176580.35833333331</v>
      </c>
      <c r="DD285" s="317">
        <v>176580.35833333331</v>
      </c>
      <c r="DE285" s="317">
        <v>176580.35833333331</v>
      </c>
      <c r="DF285" s="317">
        <v>176580.35833333331</v>
      </c>
      <c r="DG285" s="317">
        <v>176580.35833333331</v>
      </c>
      <c r="DH285" s="317">
        <v>176580.35833333331</v>
      </c>
      <c r="DI285" s="313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  <c r="DV285" s="343"/>
      <c r="DW285" s="343"/>
      <c r="DX285" s="343"/>
      <c r="DY285" s="343"/>
      <c r="DZ285" s="343"/>
      <c r="EA285" s="343"/>
      <c r="EB285" s="343"/>
      <c r="EC285" s="343"/>
      <c r="ED285" s="343"/>
      <c r="EE285" s="343"/>
      <c r="EF285" s="343"/>
      <c r="EG285" s="343"/>
      <c r="EH285" s="307">
        <f t="shared" si="15"/>
        <v>0</v>
      </c>
    </row>
    <row r="286" spans="1:138">
      <c r="D286" s="74" t="str">
        <f t="shared" si="33"/>
        <v>4123p</v>
      </c>
      <c r="E286" s="78" t="s">
        <v>143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4">
        <v>14691.803333333335</v>
      </c>
      <c r="CY286" s="317">
        <v>14691.803333333335</v>
      </c>
      <c r="CZ286" s="317">
        <v>14691.803333333335</v>
      </c>
      <c r="DA286" s="317">
        <v>14691.803333333335</v>
      </c>
      <c r="DB286" s="317">
        <v>14691.803333333335</v>
      </c>
      <c r="DC286" s="317">
        <v>14691.803333333335</v>
      </c>
      <c r="DD286" s="317">
        <v>14691.803333333335</v>
      </c>
      <c r="DE286" s="317">
        <v>14691.803333333335</v>
      </c>
      <c r="DF286" s="317">
        <v>14691.803333333335</v>
      </c>
      <c r="DG286" s="317">
        <v>14691.803333333335</v>
      </c>
      <c r="DH286" s="317">
        <v>14691.803333333335</v>
      </c>
      <c r="DI286" s="313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  <c r="DV286" s="343"/>
      <c r="DW286" s="343"/>
      <c r="DX286" s="343"/>
      <c r="DY286" s="343"/>
      <c r="DZ286" s="343"/>
      <c r="EA286" s="343"/>
      <c r="EB286" s="343"/>
      <c r="EC286" s="343"/>
      <c r="ED286" s="343"/>
      <c r="EE286" s="343"/>
      <c r="EF286" s="343"/>
      <c r="EG286" s="343"/>
      <c r="EH286" s="307">
        <f t="shared" si="15"/>
        <v>0</v>
      </c>
    </row>
    <row r="287" spans="1:138">
      <c r="D287" s="74" t="str">
        <f t="shared" ref="D287:D318" si="50">+CONCATENATE(D71,"p")</f>
        <v>4124p</v>
      </c>
      <c r="E287" s="78" t="s">
        <v>145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4">
        <v>8063.25</v>
      </c>
      <c r="CY287" s="317">
        <v>8063.25</v>
      </c>
      <c r="CZ287" s="317">
        <v>8063.25</v>
      </c>
      <c r="DA287" s="317">
        <v>8063.25</v>
      </c>
      <c r="DB287" s="317">
        <v>8063.25</v>
      </c>
      <c r="DC287" s="317">
        <v>8063.25</v>
      </c>
      <c r="DD287" s="317">
        <v>8063.25</v>
      </c>
      <c r="DE287" s="317">
        <v>8063.25</v>
      </c>
      <c r="DF287" s="317">
        <v>8063.25</v>
      </c>
      <c r="DG287" s="317">
        <v>8063.25</v>
      </c>
      <c r="DH287" s="317">
        <v>8063.25</v>
      </c>
      <c r="DI287" s="313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  <c r="DV287" s="343"/>
      <c r="DW287" s="343"/>
      <c r="DX287" s="343"/>
      <c r="DY287" s="343"/>
      <c r="DZ287" s="343"/>
      <c r="EA287" s="343"/>
      <c r="EB287" s="343"/>
      <c r="EC287" s="343"/>
      <c r="ED287" s="343"/>
      <c r="EE287" s="343"/>
      <c r="EF287" s="343"/>
      <c r="EG287" s="343"/>
      <c r="EH287" s="307">
        <f t="shared" si="15"/>
        <v>0</v>
      </c>
    </row>
    <row r="288" spans="1:138">
      <c r="D288" s="74" t="str">
        <f t="shared" si="50"/>
        <v>4125p</v>
      </c>
      <c r="E288" s="78" t="s">
        <v>147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4">
        <v>50250.643333333333</v>
      </c>
      <c r="CY288" s="317">
        <v>50250.643333333333</v>
      </c>
      <c r="CZ288" s="317">
        <v>50250.643333333333</v>
      </c>
      <c r="DA288" s="317">
        <v>50250.643333333333</v>
      </c>
      <c r="DB288" s="317">
        <v>50250.643333333333</v>
      </c>
      <c r="DC288" s="317">
        <v>50250.643333333333</v>
      </c>
      <c r="DD288" s="317">
        <v>50250.643333333333</v>
      </c>
      <c r="DE288" s="317">
        <v>50250.643333333333</v>
      </c>
      <c r="DF288" s="317">
        <v>50250.643333333333</v>
      </c>
      <c r="DG288" s="317">
        <v>50250.643333333333</v>
      </c>
      <c r="DH288" s="317">
        <v>50250.643333333333</v>
      </c>
      <c r="DI288" s="313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  <c r="DV288" s="343"/>
      <c r="DW288" s="343"/>
      <c r="DX288" s="343"/>
      <c r="DY288" s="343"/>
      <c r="DZ288" s="343"/>
      <c r="EA288" s="343"/>
      <c r="EB288" s="343"/>
      <c r="EC288" s="343"/>
      <c r="ED288" s="343"/>
      <c r="EE288" s="343"/>
      <c r="EF288" s="343"/>
      <c r="EG288" s="343"/>
      <c r="EH288" s="307">
        <f t="shared" ref="EH288:EH351" si="51">SUM(DV288:EG288)</f>
        <v>0</v>
      </c>
    </row>
    <row r="289" spans="1:138" ht="30">
      <c r="D289" s="74" t="str">
        <f t="shared" si="50"/>
        <v>4126p</v>
      </c>
      <c r="E289" s="78" t="s">
        <v>149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4">
        <v>33333.333333333336</v>
      </c>
      <c r="CY289" s="317">
        <v>33333.333333333336</v>
      </c>
      <c r="CZ289" s="317">
        <v>33333.333333333336</v>
      </c>
      <c r="DA289" s="317">
        <v>33333.333333333336</v>
      </c>
      <c r="DB289" s="317">
        <v>33333.333333333336</v>
      </c>
      <c r="DC289" s="317">
        <v>33333.333333333336</v>
      </c>
      <c r="DD289" s="317">
        <v>33333.333333333336</v>
      </c>
      <c r="DE289" s="317">
        <v>33333.333333333336</v>
      </c>
      <c r="DF289" s="317">
        <v>33333.333333333336</v>
      </c>
      <c r="DG289" s="317">
        <v>33333.333333333336</v>
      </c>
      <c r="DH289" s="317">
        <v>33333.333333333336</v>
      </c>
      <c r="DI289" s="313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  <c r="DV289" s="343"/>
      <c r="DW289" s="343"/>
      <c r="DX289" s="343"/>
      <c r="DY289" s="343"/>
      <c r="DZ289" s="343"/>
      <c r="EA289" s="343"/>
      <c r="EB289" s="343"/>
      <c r="EC289" s="343"/>
      <c r="ED289" s="343"/>
      <c r="EE289" s="343"/>
      <c r="EF289" s="343"/>
      <c r="EG289" s="343"/>
      <c r="EH289" s="307">
        <f t="shared" si="51"/>
        <v>0</v>
      </c>
    </row>
    <row r="290" spans="1:138">
      <c r="D290" s="74" t="str">
        <f t="shared" si="50"/>
        <v>4127p</v>
      </c>
      <c r="E290" s="78" t="s">
        <v>83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4">
        <v>673594.27500000002</v>
      </c>
      <c r="CY290" s="317">
        <v>673594.27500000002</v>
      </c>
      <c r="CZ290" s="317">
        <v>673594.27500000002</v>
      </c>
      <c r="DA290" s="317">
        <v>673594.27500000002</v>
      </c>
      <c r="DB290" s="317">
        <v>673594.27500000002</v>
      </c>
      <c r="DC290" s="317">
        <v>673594.27500000002</v>
      </c>
      <c r="DD290" s="317">
        <v>673594.27500000002</v>
      </c>
      <c r="DE290" s="317">
        <v>673594.27500000002</v>
      </c>
      <c r="DF290" s="317">
        <v>673594.27500000002</v>
      </c>
      <c r="DG290" s="317">
        <v>673594.27500000002</v>
      </c>
      <c r="DH290" s="317">
        <v>673594.27500000002</v>
      </c>
      <c r="DI290" s="313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  <c r="DV290" s="343"/>
      <c r="DW290" s="343"/>
      <c r="DX290" s="343"/>
      <c r="DY290" s="343"/>
      <c r="DZ290" s="343"/>
      <c r="EA290" s="343"/>
      <c r="EB290" s="343"/>
      <c r="EC290" s="343"/>
      <c r="ED290" s="343"/>
      <c r="EE290" s="343"/>
      <c r="EF290" s="343"/>
      <c r="EG290" s="343"/>
      <c r="EH290" s="307">
        <f t="shared" si="51"/>
        <v>0</v>
      </c>
    </row>
    <row r="291" spans="1:138" s="9" customFormat="1">
      <c r="A291" s="140"/>
      <c r="B291" s="140"/>
      <c r="C291" s="140">
        <v>413</v>
      </c>
      <c r="D291" s="140" t="str">
        <f t="shared" si="50"/>
        <v>413p</v>
      </c>
      <c r="E291" s="141" t="s">
        <v>152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52">+SUM(CL292:CL297)</f>
        <v>2109966.5125000002</v>
      </c>
      <c r="CM291" s="143">
        <f t="shared" si="52"/>
        <v>2109966.5125000002</v>
      </c>
      <c r="CN291" s="143">
        <f t="shared" si="52"/>
        <v>2109966.5125000002</v>
      </c>
      <c r="CO291" s="143">
        <f t="shared" si="52"/>
        <v>2109966.5125000002</v>
      </c>
      <c r="CP291" s="143">
        <f t="shared" si="52"/>
        <v>2109966.5125000002</v>
      </c>
      <c r="CQ291" s="143">
        <f t="shared" si="52"/>
        <v>2109966.5125000002</v>
      </c>
      <c r="CR291" s="143">
        <f t="shared" si="52"/>
        <v>2109966.5125000002</v>
      </c>
      <c r="CS291" s="143">
        <f t="shared" si="52"/>
        <v>2109966.5125000002</v>
      </c>
      <c r="CT291" s="143">
        <f t="shared" si="52"/>
        <v>2109966.5125000002</v>
      </c>
      <c r="CU291" s="143">
        <f t="shared" si="52"/>
        <v>2109966.5125000002</v>
      </c>
      <c r="CV291" s="143">
        <f t="shared" si="52"/>
        <v>2109966.5125000002</v>
      </c>
      <c r="CW291" s="144">
        <f t="shared" si="52"/>
        <v>2109966.5125000002</v>
      </c>
      <c r="CX291" s="315">
        <f t="shared" si="52"/>
        <v>2567060.8260771562</v>
      </c>
      <c r="CY291" s="318">
        <f t="shared" ref="CY291:DI291" si="53">+SUM(CY292:CY297)</f>
        <v>2567060.8260771562</v>
      </c>
      <c r="CZ291" s="318">
        <f t="shared" si="53"/>
        <v>2567060.8260771562</v>
      </c>
      <c r="DA291" s="318">
        <f t="shared" si="53"/>
        <v>2567060.8260771562</v>
      </c>
      <c r="DB291" s="318">
        <f t="shared" si="53"/>
        <v>2567060.8260771562</v>
      </c>
      <c r="DC291" s="318">
        <f t="shared" si="53"/>
        <v>2567060.8260771562</v>
      </c>
      <c r="DD291" s="318">
        <f t="shared" si="53"/>
        <v>2567060.8260771562</v>
      </c>
      <c r="DE291" s="318">
        <f t="shared" si="53"/>
        <v>2567060.8260771562</v>
      </c>
      <c r="DF291" s="318">
        <f t="shared" si="53"/>
        <v>2567060.8260771562</v>
      </c>
      <c r="DG291" s="318">
        <f t="shared" si="53"/>
        <v>2567060.8260771562</v>
      </c>
      <c r="DH291" s="318">
        <f t="shared" si="53"/>
        <v>2567060.8260771562</v>
      </c>
      <c r="DI291" s="316">
        <f t="shared" si="53"/>
        <v>2567060.8260771562</v>
      </c>
      <c r="DJ291" s="142">
        <f>+SUM(DJ292:DJ297)</f>
        <v>2450506.84</v>
      </c>
      <c r="DK291" s="143">
        <f t="shared" ref="DK291:DU291" si="54">+SUM(DK292:DK297)</f>
        <v>2450506.84</v>
      </c>
      <c r="DL291" s="143">
        <f t="shared" si="54"/>
        <v>2450506.84</v>
      </c>
      <c r="DM291" s="143">
        <f t="shared" si="54"/>
        <v>2450506.84</v>
      </c>
      <c r="DN291" s="143">
        <f t="shared" si="54"/>
        <v>2450506.84</v>
      </c>
      <c r="DO291" s="143">
        <f t="shared" si="54"/>
        <v>2450506.84</v>
      </c>
      <c r="DP291" s="143">
        <f t="shared" si="54"/>
        <v>2450506.84</v>
      </c>
      <c r="DQ291" s="143">
        <f t="shared" si="54"/>
        <v>2450506.84</v>
      </c>
      <c r="DR291" s="143">
        <f t="shared" si="54"/>
        <v>2450506.84</v>
      </c>
      <c r="DS291" s="143">
        <f t="shared" si="54"/>
        <v>2450506.84</v>
      </c>
      <c r="DT291" s="143">
        <f t="shared" si="54"/>
        <v>2450506.84</v>
      </c>
      <c r="DU291" s="144">
        <f t="shared" si="54"/>
        <v>2450506.84</v>
      </c>
      <c r="DV291" s="344">
        <v>2552421.9891666668</v>
      </c>
      <c r="DW291" s="344">
        <v>2552421.9891666668</v>
      </c>
      <c r="DX291" s="344">
        <v>2552421.9891666668</v>
      </c>
      <c r="DY291" s="344">
        <v>2552421.9891666668</v>
      </c>
      <c r="DZ291" s="344">
        <v>2552421.9891666668</v>
      </c>
      <c r="EA291" s="344">
        <v>2552421.9891666668</v>
      </c>
      <c r="EB291" s="344">
        <v>2552421.9891666668</v>
      </c>
      <c r="EC291" s="344">
        <v>2552421.9891666668</v>
      </c>
      <c r="ED291" s="344">
        <v>2552421.9891666668</v>
      </c>
      <c r="EE291" s="344">
        <v>2552421.9891666668</v>
      </c>
      <c r="EF291" s="344">
        <v>2552421.9891666668</v>
      </c>
      <c r="EG291" s="344">
        <v>2552421.9891666668</v>
      </c>
      <c r="EH291" s="307">
        <f t="shared" si="51"/>
        <v>30629063.869999994</v>
      </c>
    </row>
    <row r="292" spans="1:138">
      <c r="D292" s="74" t="str">
        <f t="shared" si="50"/>
        <v>4131p</v>
      </c>
      <c r="E292" s="78" t="s">
        <v>154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4">
        <v>509745.79880760954</v>
      </c>
      <c r="CY292" s="317">
        <v>509745.79880760954</v>
      </c>
      <c r="CZ292" s="317">
        <v>509745.79880760954</v>
      </c>
      <c r="DA292" s="317">
        <v>509745.79880760954</v>
      </c>
      <c r="DB292" s="317">
        <v>509745.79880760954</v>
      </c>
      <c r="DC292" s="317">
        <v>509745.79880760954</v>
      </c>
      <c r="DD292" s="317">
        <v>509745.79880760954</v>
      </c>
      <c r="DE292" s="317">
        <v>509745.79880760954</v>
      </c>
      <c r="DF292" s="317">
        <v>509745.79880760954</v>
      </c>
      <c r="DG292" s="317">
        <v>509745.79880760954</v>
      </c>
      <c r="DH292" s="317">
        <v>509745.79880760954</v>
      </c>
      <c r="DI292" s="313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  <c r="DV292" s="343"/>
      <c r="DW292" s="343"/>
      <c r="DX292" s="343"/>
      <c r="DY292" s="343"/>
      <c r="DZ292" s="343"/>
      <c r="EA292" s="343"/>
      <c r="EB292" s="343"/>
      <c r="EC292" s="343"/>
      <c r="ED292" s="343"/>
      <c r="EE292" s="343"/>
      <c r="EF292" s="343"/>
      <c r="EG292" s="343"/>
      <c r="EH292" s="307">
        <f t="shared" si="51"/>
        <v>0</v>
      </c>
    </row>
    <row r="293" spans="1:138">
      <c r="D293" s="74" t="str">
        <f t="shared" si="50"/>
        <v>4132p</v>
      </c>
      <c r="E293" s="78" t="s">
        <v>156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4">
        <v>68000.435934037057</v>
      </c>
      <c r="CY293" s="317">
        <v>68000.435934037057</v>
      </c>
      <c r="CZ293" s="317">
        <v>68000.435934037057</v>
      </c>
      <c r="DA293" s="317">
        <v>68000.435934037057</v>
      </c>
      <c r="DB293" s="317">
        <v>68000.435934037057</v>
      </c>
      <c r="DC293" s="317">
        <v>68000.435934037057</v>
      </c>
      <c r="DD293" s="317">
        <v>68000.435934037057</v>
      </c>
      <c r="DE293" s="317">
        <v>68000.435934037057</v>
      </c>
      <c r="DF293" s="317">
        <v>68000.435934037057</v>
      </c>
      <c r="DG293" s="317">
        <v>68000.435934037057</v>
      </c>
      <c r="DH293" s="317">
        <v>68000.435934037057</v>
      </c>
      <c r="DI293" s="313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  <c r="DV293" s="343"/>
      <c r="DW293" s="343"/>
      <c r="DX293" s="343"/>
      <c r="DY293" s="343"/>
      <c r="DZ293" s="343"/>
      <c r="EA293" s="343"/>
      <c r="EB293" s="343"/>
      <c r="EC293" s="343"/>
      <c r="ED293" s="343"/>
      <c r="EE293" s="343"/>
      <c r="EF293" s="343"/>
      <c r="EG293" s="343"/>
      <c r="EH293" s="307">
        <f t="shared" si="51"/>
        <v>0</v>
      </c>
    </row>
    <row r="294" spans="1:138">
      <c r="D294" s="74" t="str">
        <f t="shared" si="50"/>
        <v>4133p</v>
      </c>
      <c r="E294" s="78" t="s">
        <v>158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4">
        <v>504921.06750279834</v>
      </c>
      <c r="CY294" s="317">
        <v>504921.06750279834</v>
      </c>
      <c r="CZ294" s="317">
        <v>504921.06750279834</v>
      </c>
      <c r="DA294" s="317">
        <v>504921.06750279834</v>
      </c>
      <c r="DB294" s="317">
        <v>504921.06750279834</v>
      </c>
      <c r="DC294" s="317">
        <v>504921.06750279834</v>
      </c>
      <c r="DD294" s="317">
        <v>504921.06750279834</v>
      </c>
      <c r="DE294" s="317">
        <v>504921.06750279834</v>
      </c>
      <c r="DF294" s="317">
        <v>504921.06750279834</v>
      </c>
      <c r="DG294" s="317">
        <v>504921.06750279834</v>
      </c>
      <c r="DH294" s="317">
        <v>504921.06750279834</v>
      </c>
      <c r="DI294" s="313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  <c r="DV294" s="343"/>
      <c r="DW294" s="343"/>
      <c r="DX294" s="343"/>
      <c r="DY294" s="343"/>
      <c r="DZ294" s="343"/>
      <c r="EA294" s="343"/>
      <c r="EB294" s="343"/>
      <c r="EC294" s="343"/>
      <c r="ED294" s="343"/>
      <c r="EE294" s="343"/>
      <c r="EF294" s="343"/>
      <c r="EG294" s="343"/>
      <c r="EH294" s="307">
        <f t="shared" si="51"/>
        <v>0</v>
      </c>
    </row>
    <row r="295" spans="1:138">
      <c r="D295" s="74" t="str">
        <f t="shared" si="50"/>
        <v>4134p</v>
      </c>
      <c r="E295" s="78" t="s">
        <v>160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4">
        <v>570061.04204176902</v>
      </c>
      <c r="CY295" s="317">
        <v>570061.04204176902</v>
      </c>
      <c r="CZ295" s="317">
        <v>570061.04204176902</v>
      </c>
      <c r="DA295" s="317">
        <v>570061.04204176902</v>
      </c>
      <c r="DB295" s="317">
        <v>570061.04204176902</v>
      </c>
      <c r="DC295" s="317">
        <v>570061.04204176902</v>
      </c>
      <c r="DD295" s="317">
        <v>570061.04204176902</v>
      </c>
      <c r="DE295" s="317">
        <v>570061.04204176902</v>
      </c>
      <c r="DF295" s="317">
        <v>570061.04204176902</v>
      </c>
      <c r="DG295" s="317">
        <v>570061.04204176902</v>
      </c>
      <c r="DH295" s="317">
        <v>570061.04204176902</v>
      </c>
      <c r="DI295" s="313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  <c r="DV295" s="343"/>
      <c r="DW295" s="343"/>
      <c r="DX295" s="343"/>
      <c r="DY295" s="343"/>
      <c r="DZ295" s="343"/>
      <c r="EA295" s="343"/>
      <c r="EB295" s="343"/>
      <c r="EC295" s="343"/>
      <c r="ED295" s="343"/>
      <c r="EE295" s="343"/>
      <c r="EF295" s="343"/>
      <c r="EG295" s="343"/>
      <c r="EH295" s="307">
        <f t="shared" si="51"/>
        <v>0</v>
      </c>
    </row>
    <row r="296" spans="1:138">
      <c r="D296" s="74" t="str">
        <f t="shared" si="50"/>
        <v>4135p</v>
      </c>
      <c r="E296" s="78" t="s">
        <v>162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4">
        <v>894502.49057674524</v>
      </c>
      <c r="CY296" s="317">
        <v>894502.49057674524</v>
      </c>
      <c r="CZ296" s="317">
        <v>894502.49057674524</v>
      </c>
      <c r="DA296" s="317">
        <v>894502.49057674524</v>
      </c>
      <c r="DB296" s="317">
        <v>894502.49057674524</v>
      </c>
      <c r="DC296" s="317">
        <v>894502.49057674524</v>
      </c>
      <c r="DD296" s="317">
        <v>894502.49057674524</v>
      </c>
      <c r="DE296" s="317">
        <v>894502.49057674524</v>
      </c>
      <c r="DF296" s="317">
        <v>894502.49057674524</v>
      </c>
      <c r="DG296" s="317">
        <v>894502.49057674524</v>
      </c>
      <c r="DH296" s="317">
        <v>894502.49057674524</v>
      </c>
      <c r="DI296" s="313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  <c r="DV296" s="343"/>
      <c r="DW296" s="343"/>
      <c r="DX296" s="343"/>
      <c r="DY296" s="343"/>
      <c r="DZ296" s="343"/>
      <c r="EA296" s="343"/>
      <c r="EB296" s="343"/>
      <c r="EC296" s="343"/>
      <c r="ED296" s="343"/>
      <c r="EE296" s="343"/>
      <c r="EF296" s="343"/>
      <c r="EG296" s="343"/>
      <c r="EH296" s="307">
        <f t="shared" si="51"/>
        <v>0</v>
      </c>
    </row>
    <row r="297" spans="1:138">
      <c r="D297" s="74" t="str">
        <f t="shared" si="50"/>
        <v>4139p</v>
      </c>
      <c r="E297" s="78" t="s">
        <v>164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4">
        <v>19829.9912141971</v>
      </c>
      <c r="CY297" s="317">
        <v>19829.9912141971</v>
      </c>
      <c r="CZ297" s="317">
        <v>19829.9912141971</v>
      </c>
      <c r="DA297" s="317">
        <v>19829.9912141971</v>
      </c>
      <c r="DB297" s="317">
        <v>19829.9912141971</v>
      </c>
      <c r="DC297" s="317">
        <v>19829.9912141971</v>
      </c>
      <c r="DD297" s="317">
        <v>19829.9912141971</v>
      </c>
      <c r="DE297" s="317">
        <v>19829.9912141971</v>
      </c>
      <c r="DF297" s="317">
        <v>19829.9912141971</v>
      </c>
      <c r="DG297" s="317">
        <v>19829.9912141971</v>
      </c>
      <c r="DH297" s="317">
        <v>19829.9912141971</v>
      </c>
      <c r="DI297" s="313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  <c r="DV297" s="343"/>
      <c r="DW297" s="343"/>
      <c r="DX297" s="343"/>
      <c r="DY297" s="343"/>
      <c r="DZ297" s="343"/>
      <c r="EA297" s="343"/>
      <c r="EB297" s="343"/>
      <c r="EC297" s="343"/>
      <c r="ED297" s="343"/>
      <c r="EE297" s="343"/>
      <c r="EF297" s="343"/>
      <c r="EG297" s="343"/>
      <c r="EH297" s="307">
        <f t="shared" si="51"/>
        <v>0</v>
      </c>
    </row>
    <row r="298" spans="1:138" s="9" customFormat="1">
      <c r="A298" s="140"/>
      <c r="B298" s="140"/>
      <c r="C298" s="140">
        <v>414</v>
      </c>
      <c r="D298" s="140" t="str">
        <f t="shared" si="50"/>
        <v>414p</v>
      </c>
      <c r="E298" s="141" t="s">
        <v>166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55">+SUM(CL299:CL307)</f>
        <v>3636728.03</v>
      </c>
      <c r="CM298" s="143">
        <f t="shared" si="55"/>
        <v>3636728.03</v>
      </c>
      <c r="CN298" s="143">
        <f t="shared" si="55"/>
        <v>3636728.03</v>
      </c>
      <c r="CO298" s="143">
        <f t="shared" si="55"/>
        <v>3636728.03</v>
      </c>
      <c r="CP298" s="143">
        <f t="shared" si="55"/>
        <v>3636728.03</v>
      </c>
      <c r="CQ298" s="143">
        <f t="shared" si="55"/>
        <v>3636728.03</v>
      </c>
      <c r="CR298" s="143">
        <f t="shared" si="55"/>
        <v>3636728.03</v>
      </c>
      <c r="CS298" s="143">
        <f t="shared" si="55"/>
        <v>3636728.03</v>
      </c>
      <c r="CT298" s="143">
        <f t="shared" si="55"/>
        <v>3636728.03</v>
      </c>
      <c r="CU298" s="143">
        <f t="shared" si="55"/>
        <v>3636728.03</v>
      </c>
      <c r="CV298" s="143">
        <f t="shared" si="55"/>
        <v>3636728.03</v>
      </c>
      <c r="CW298" s="144">
        <f t="shared" si="55"/>
        <v>3636728.03</v>
      </c>
      <c r="CX298" s="315">
        <f t="shared" si="55"/>
        <v>3555210.7859614557</v>
      </c>
      <c r="CY298" s="318">
        <f t="shared" ref="CY298:DI298" si="56">+SUM(CY299:CY307)</f>
        <v>3555210.7859614557</v>
      </c>
      <c r="CZ298" s="318">
        <f t="shared" si="56"/>
        <v>3555210.7859614557</v>
      </c>
      <c r="DA298" s="318">
        <f t="shared" si="56"/>
        <v>3555210.7859614557</v>
      </c>
      <c r="DB298" s="318">
        <f t="shared" si="56"/>
        <v>3555210.7859614557</v>
      </c>
      <c r="DC298" s="318">
        <f t="shared" si="56"/>
        <v>3555210.7859614557</v>
      </c>
      <c r="DD298" s="318">
        <f t="shared" si="56"/>
        <v>3555210.7859614557</v>
      </c>
      <c r="DE298" s="318">
        <f t="shared" si="56"/>
        <v>3555210.7859614557</v>
      </c>
      <c r="DF298" s="318">
        <f t="shared" si="56"/>
        <v>3555210.7859614557</v>
      </c>
      <c r="DG298" s="318">
        <f t="shared" si="56"/>
        <v>3555210.7859614557</v>
      </c>
      <c r="DH298" s="318">
        <f t="shared" si="56"/>
        <v>3555210.7859614557</v>
      </c>
      <c r="DI298" s="316">
        <f t="shared" si="56"/>
        <v>3555210.7859614557</v>
      </c>
      <c r="DJ298" s="142">
        <f>+SUM(DJ299:DJ307)</f>
        <v>3460881.1266666669</v>
      </c>
      <c r="DK298" s="143">
        <f t="shared" ref="DK298:DU298" si="57">+SUM(DK299:DK307)</f>
        <v>3460881.1266666669</v>
      </c>
      <c r="DL298" s="143">
        <f t="shared" si="57"/>
        <v>3460881.1266666669</v>
      </c>
      <c r="DM298" s="143">
        <f t="shared" si="57"/>
        <v>3460881.1266666669</v>
      </c>
      <c r="DN298" s="143">
        <f t="shared" si="57"/>
        <v>3460881.1266666669</v>
      </c>
      <c r="DO298" s="143">
        <f t="shared" si="57"/>
        <v>3460881.1266666669</v>
      </c>
      <c r="DP298" s="143">
        <f t="shared" si="57"/>
        <v>3460881.1266666669</v>
      </c>
      <c r="DQ298" s="143">
        <f t="shared" si="57"/>
        <v>3460881.1266666669</v>
      </c>
      <c r="DR298" s="143">
        <f t="shared" si="57"/>
        <v>3460881.1266666669</v>
      </c>
      <c r="DS298" s="143">
        <f t="shared" si="57"/>
        <v>3460881.1266666669</v>
      </c>
      <c r="DT298" s="143">
        <f t="shared" si="57"/>
        <v>3460881.1266666669</v>
      </c>
      <c r="DU298" s="144">
        <f t="shared" si="57"/>
        <v>3460881.1266666669</v>
      </c>
      <c r="DV298" s="344">
        <v>3780934.8033333328</v>
      </c>
      <c r="DW298" s="344">
        <v>3780934.8033333328</v>
      </c>
      <c r="DX298" s="344">
        <v>3780934.8033333328</v>
      </c>
      <c r="DY298" s="344">
        <v>3780934.8033333328</v>
      </c>
      <c r="DZ298" s="344">
        <v>3780934.8033333328</v>
      </c>
      <c r="EA298" s="344">
        <v>3780934.8033333328</v>
      </c>
      <c r="EB298" s="344">
        <v>3780934.8033333328</v>
      </c>
      <c r="EC298" s="344">
        <v>3780934.8033333328</v>
      </c>
      <c r="ED298" s="344">
        <v>3780934.8033333328</v>
      </c>
      <c r="EE298" s="344">
        <v>3780934.8033333328</v>
      </c>
      <c r="EF298" s="344">
        <v>3780934.8033333328</v>
      </c>
      <c r="EG298" s="344">
        <v>3780934.8033333328</v>
      </c>
      <c r="EH298" s="307">
        <f t="shared" si="51"/>
        <v>45371217.640000008</v>
      </c>
    </row>
    <row r="299" spans="1:138">
      <c r="D299" s="74" t="str">
        <f t="shared" si="50"/>
        <v>4141p</v>
      </c>
      <c r="E299" s="78" t="s">
        <v>168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4">
        <v>474900.64720598352</v>
      </c>
      <c r="CY299" s="317">
        <v>474900.64720598352</v>
      </c>
      <c r="CZ299" s="317">
        <v>474900.64720598352</v>
      </c>
      <c r="DA299" s="317">
        <v>474900.64720598352</v>
      </c>
      <c r="DB299" s="317">
        <v>474900.64720598352</v>
      </c>
      <c r="DC299" s="317">
        <v>474900.64720598352</v>
      </c>
      <c r="DD299" s="317">
        <v>474900.64720598352</v>
      </c>
      <c r="DE299" s="317">
        <v>474900.64720598352</v>
      </c>
      <c r="DF299" s="317">
        <v>474900.64720598352</v>
      </c>
      <c r="DG299" s="317">
        <v>474900.64720598352</v>
      </c>
      <c r="DH299" s="317">
        <v>474900.64720598352</v>
      </c>
      <c r="DI299" s="313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  <c r="DV299" s="343"/>
      <c r="DW299" s="343"/>
      <c r="DX299" s="343"/>
      <c r="DY299" s="343"/>
      <c r="DZ299" s="343"/>
      <c r="EA299" s="343"/>
      <c r="EB299" s="343"/>
      <c r="EC299" s="343"/>
      <c r="ED299" s="343"/>
      <c r="EE299" s="343"/>
      <c r="EF299" s="343"/>
      <c r="EG299" s="343"/>
      <c r="EH299" s="307">
        <f t="shared" si="51"/>
        <v>0</v>
      </c>
    </row>
    <row r="300" spans="1:138">
      <c r="D300" s="74" t="str">
        <f t="shared" si="50"/>
        <v>4142p</v>
      </c>
      <c r="E300" s="78" t="s">
        <v>170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4">
        <v>36601.72000316067</v>
      </c>
      <c r="CY300" s="317">
        <v>36601.72000316067</v>
      </c>
      <c r="CZ300" s="317">
        <v>36601.72000316067</v>
      </c>
      <c r="DA300" s="317">
        <v>36601.72000316067</v>
      </c>
      <c r="DB300" s="317">
        <v>36601.72000316067</v>
      </c>
      <c r="DC300" s="317">
        <v>36601.72000316067</v>
      </c>
      <c r="DD300" s="317">
        <v>36601.72000316067</v>
      </c>
      <c r="DE300" s="317">
        <v>36601.72000316067</v>
      </c>
      <c r="DF300" s="317">
        <v>36601.72000316067</v>
      </c>
      <c r="DG300" s="317">
        <v>36601.72000316067</v>
      </c>
      <c r="DH300" s="317">
        <v>36601.72000316067</v>
      </c>
      <c r="DI300" s="313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  <c r="DV300" s="343"/>
      <c r="DW300" s="343"/>
      <c r="DX300" s="343"/>
      <c r="DY300" s="343"/>
      <c r="DZ300" s="343"/>
      <c r="EA300" s="343"/>
      <c r="EB300" s="343"/>
      <c r="EC300" s="343"/>
      <c r="ED300" s="343"/>
      <c r="EE300" s="343"/>
      <c r="EF300" s="343"/>
      <c r="EG300" s="343"/>
      <c r="EH300" s="307">
        <f t="shared" si="51"/>
        <v>0</v>
      </c>
    </row>
    <row r="301" spans="1:138">
      <c r="D301" s="74" t="str">
        <f t="shared" si="50"/>
        <v>4143p</v>
      </c>
      <c r="E301" s="78" t="s">
        <v>172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4">
        <v>554477.60404232587</v>
      </c>
      <c r="CY301" s="317">
        <v>554477.60404232587</v>
      </c>
      <c r="CZ301" s="317">
        <v>554477.60404232587</v>
      </c>
      <c r="DA301" s="317">
        <v>554477.60404232587</v>
      </c>
      <c r="DB301" s="317">
        <v>554477.60404232587</v>
      </c>
      <c r="DC301" s="317">
        <v>554477.60404232587</v>
      </c>
      <c r="DD301" s="317">
        <v>554477.60404232587</v>
      </c>
      <c r="DE301" s="317">
        <v>554477.60404232587</v>
      </c>
      <c r="DF301" s="317">
        <v>554477.60404232587</v>
      </c>
      <c r="DG301" s="317">
        <v>554477.60404232587</v>
      </c>
      <c r="DH301" s="317">
        <v>554477.60404232587</v>
      </c>
      <c r="DI301" s="313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  <c r="DV301" s="343"/>
      <c r="DW301" s="343"/>
      <c r="DX301" s="343"/>
      <c r="DY301" s="343"/>
      <c r="DZ301" s="343"/>
      <c r="EA301" s="343"/>
      <c r="EB301" s="343"/>
      <c r="EC301" s="343"/>
      <c r="ED301" s="343"/>
      <c r="EE301" s="343"/>
      <c r="EF301" s="343"/>
      <c r="EG301" s="343"/>
      <c r="EH301" s="307">
        <f t="shared" si="51"/>
        <v>0</v>
      </c>
    </row>
    <row r="302" spans="1:138" ht="30">
      <c r="D302" s="74" t="str">
        <f t="shared" si="50"/>
        <v>4144p</v>
      </c>
      <c r="E302" s="78" t="s">
        <v>174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4">
        <v>255268.47321223555</v>
      </c>
      <c r="CY302" s="317">
        <v>255268.47321223555</v>
      </c>
      <c r="CZ302" s="317">
        <v>255268.47321223555</v>
      </c>
      <c r="DA302" s="317">
        <v>255268.47321223555</v>
      </c>
      <c r="DB302" s="317">
        <v>255268.47321223555</v>
      </c>
      <c r="DC302" s="317">
        <v>255268.47321223555</v>
      </c>
      <c r="DD302" s="317">
        <v>255268.47321223555</v>
      </c>
      <c r="DE302" s="317">
        <v>255268.47321223555</v>
      </c>
      <c r="DF302" s="317">
        <v>255268.47321223555</v>
      </c>
      <c r="DG302" s="317">
        <v>255268.47321223555</v>
      </c>
      <c r="DH302" s="317">
        <v>255268.47321223555</v>
      </c>
      <c r="DI302" s="313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  <c r="DV302" s="343"/>
      <c r="DW302" s="343"/>
      <c r="DX302" s="343"/>
      <c r="DY302" s="343"/>
      <c r="DZ302" s="343"/>
      <c r="EA302" s="343"/>
      <c r="EB302" s="343"/>
      <c r="EC302" s="343"/>
      <c r="ED302" s="343"/>
      <c r="EE302" s="343"/>
      <c r="EF302" s="343"/>
      <c r="EG302" s="343"/>
      <c r="EH302" s="307">
        <f t="shared" si="51"/>
        <v>0</v>
      </c>
    </row>
    <row r="303" spans="1:138">
      <c r="D303" s="74" t="str">
        <f t="shared" si="50"/>
        <v>4145p</v>
      </c>
      <c r="E303" s="78" t="s">
        <v>176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4">
        <v>95320.115048602951</v>
      </c>
      <c r="CY303" s="317">
        <v>95320.115048602951</v>
      </c>
      <c r="CZ303" s="317">
        <v>95320.115048602951</v>
      </c>
      <c r="DA303" s="317">
        <v>95320.115048602951</v>
      </c>
      <c r="DB303" s="317">
        <v>95320.115048602951</v>
      </c>
      <c r="DC303" s="317">
        <v>95320.115048602951</v>
      </c>
      <c r="DD303" s="317">
        <v>95320.115048602951</v>
      </c>
      <c r="DE303" s="317">
        <v>95320.115048602951</v>
      </c>
      <c r="DF303" s="317">
        <v>95320.115048602951</v>
      </c>
      <c r="DG303" s="317">
        <v>95320.115048602951</v>
      </c>
      <c r="DH303" s="317">
        <v>95320.115048602951</v>
      </c>
      <c r="DI303" s="313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  <c r="DV303" s="343"/>
      <c r="DW303" s="343"/>
      <c r="DX303" s="343"/>
      <c r="DY303" s="343"/>
      <c r="DZ303" s="343"/>
      <c r="EA303" s="343"/>
      <c r="EB303" s="343"/>
      <c r="EC303" s="343"/>
      <c r="ED303" s="343"/>
      <c r="EE303" s="343"/>
      <c r="EF303" s="343"/>
      <c r="EG303" s="343"/>
      <c r="EH303" s="307">
        <f t="shared" si="51"/>
        <v>0</v>
      </c>
    </row>
    <row r="304" spans="1:138" ht="30">
      <c r="D304" s="74" t="str">
        <f t="shared" si="50"/>
        <v>4146p</v>
      </c>
      <c r="E304" s="78" t="s">
        <v>178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4">
        <v>191362.34434435467</v>
      </c>
      <c r="CY304" s="317">
        <v>191362.34434435467</v>
      </c>
      <c r="CZ304" s="317">
        <v>191362.34434435467</v>
      </c>
      <c r="DA304" s="317">
        <v>191362.34434435467</v>
      </c>
      <c r="DB304" s="317">
        <v>191362.34434435467</v>
      </c>
      <c r="DC304" s="317">
        <v>191362.34434435467</v>
      </c>
      <c r="DD304" s="317">
        <v>191362.34434435467</v>
      </c>
      <c r="DE304" s="317">
        <v>191362.34434435467</v>
      </c>
      <c r="DF304" s="317">
        <v>191362.34434435467</v>
      </c>
      <c r="DG304" s="317">
        <v>191362.34434435467</v>
      </c>
      <c r="DH304" s="317">
        <v>191362.34434435467</v>
      </c>
      <c r="DI304" s="313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  <c r="DV304" s="343"/>
      <c r="DW304" s="343"/>
      <c r="DX304" s="343"/>
      <c r="DY304" s="343"/>
      <c r="DZ304" s="343"/>
      <c r="EA304" s="343"/>
      <c r="EB304" s="343"/>
      <c r="EC304" s="343"/>
      <c r="ED304" s="343"/>
      <c r="EE304" s="343"/>
      <c r="EF304" s="343"/>
      <c r="EG304" s="343"/>
      <c r="EH304" s="307">
        <f t="shared" si="51"/>
        <v>0</v>
      </c>
    </row>
    <row r="305" spans="1:138" ht="30">
      <c r="D305" s="74" t="str">
        <f t="shared" si="50"/>
        <v>4147p</v>
      </c>
      <c r="E305" s="78" t="s">
        <v>180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4">
        <v>1378043.4232588904</v>
      </c>
      <c r="CY305" s="317">
        <v>1378043.4232588904</v>
      </c>
      <c r="CZ305" s="317">
        <v>1378043.4232588904</v>
      </c>
      <c r="DA305" s="317">
        <v>1378043.4232588904</v>
      </c>
      <c r="DB305" s="317">
        <v>1378043.4232588904</v>
      </c>
      <c r="DC305" s="317">
        <v>1378043.4232588904</v>
      </c>
      <c r="DD305" s="317">
        <v>1378043.4232588904</v>
      </c>
      <c r="DE305" s="317">
        <v>1378043.4232588904</v>
      </c>
      <c r="DF305" s="317">
        <v>1378043.4232588904</v>
      </c>
      <c r="DG305" s="317">
        <v>1378043.4232588904</v>
      </c>
      <c r="DH305" s="317">
        <v>1378043.4232588904</v>
      </c>
      <c r="DI305" s="313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  <c r="DV305" s="343"/>
      <c r="DW305" s="343"/>
      <c r="DX305" s="343"/>
      <c r="DY305" s="343"/>
      <c r="DZ305" s="343"/>
      <c r="EA305" s="343"/>
      <c r="EB305" s="343"/>
      <c r="EC305" s="343"/>
      <c r="ED305" s="343"/>
      <c r="EE305" s="343"/>
      <c r="EF305" s="343"/>
      <c r="EG305" s="343"/>
      <c r="EH305" s="307">
        <f t="shared" si="51"/>
        <v>0</v>
      </c>
    </row>
    <row r="306" spans="1:138">
      <c r="D306" s="74" t="str">
        <f t="shared" si="50"/>
        <v>4148p</v>
      </c>
      <c r="E306" s="78" t="s">
        <v>182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4">
        <v>105093.75354828646</v>
      </c>
      <c r="CY306" s="317">
        <v>105093.75354828646</v>
      </c>
      <c r="CZ306" s="317">
        <v>105093.75354828646</v>
      </c>
      <c r="DA306" s="317">
        <v>105093.75354828646</v>
      </c>
      <c r="DB306" s="317">
        <v>105093.75354828646</v>
      </c>
      <c r="DC306" s="317">
        <v>105093.75354828646</v>
      </c>
      <c r="DD306" s="317">
        <v>105093.75354828646</v>
      </c>
      <c r="DE306" s="317">
        <v>105093.75354828646</v>
      </c>
      <c r="DF306" s="317">
        <v>105093.75354828646</v>
      </c>
      <c r="DG306" s="317">
        <v>105093.75354828646</v>
      </c>
      <c r="DH306" s="317">
        <v>105093.75354828646</v>
      </c>
      <c r="DI306" s="313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  <c r="DV306" s="343"/>
      <c r="DW306" s="343"/>
      <c r="DX306" s="343"/>
      <c r="DY306" s="343"/>
      <c r="DZ306" s="343"/>
      <c r="EA306" s="343"/>
      <c r="EB306" s="343"/>
      <c r="EC306" s="343"/>
      <c r="ED306" s="343"/>
      <c r="EE306" s="343"/>
      <c r="EF306" s="343"/>
      <c r="EG306" s="343"/>
      <c r="EH306" s="307">
        <f t="shared" si="51"/>
        <v>0</v>
      </c>
    </row>
    <row r="307" spans="1:138">
      <c r="D307" s="74" t="str">
        <f t="shared" si="50"/>
        <v>4149p</v>
      </c>
      <c r="E307" s="78" t="s">
        <v>184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4">
        <v>464142.70529761608</v>
      </c>
      <c r="CY307" s="317">
        <v>464142.70529761608</v>
      </c>
      <c r="CZ307" s="317">
        <v>464142.70529761608</v>
      </c>
      <c r="DA307" s="317">
        <v>464142.70529761608</v>
      </c>
      <c r="DB307" s="317">
        <v>464142.70529761608</v>
      </c>
      <c r="DC307" s="317">
        <v>464142.70529761608</v>
      </c>
      <c r="DD307" s="317">
        <v>464142.70529761608</v>
      </c>
      <c r="DE307" s="317">
        <v>464142.70529761608</v>
      </c>
      <c r="DF307" s="317">
        <v>464142.70529761608</v>
      </c>
      <c r="DG307" s="317">
        <v>464142.70529761608</v>
      </c>
      <c r="DH307" s="317">
        <v>464142.70529761608</v>
      </c>
      <c r="DI307" s="313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  <c r="DV307" s="343"/>
      <c r="DW307" s="343"/>
      <c r="DX307" s="343"/>
      <c r="DY307" s="343"/>
      <c r="DZ307" s="343"/>
      <c r="EA307" s="343"/>
      <c r="EB307" s="343"/>
      <c r="EC307" s="343"/>
      <c r="ED307" s="343"/>
      <c r="EE307" s="343"/>
      <c r="EF307" s="343"/>
      <c r="EG307" s="343"/>
      <c r="EH307" s="307">
        <f t="shared" si="51"/>
        <v>0</v>
      </c>
    </row>
    <row r="308" spans="1:138" s="9" customFormat="1">
      <c r="A308" s="140"/>
      <c r="B308" s="140"/>
      <c r="C308" s="140">
        <v>415</v>
      </c>
      <c r="D308" s="140" t="str">
        <f t="shared" si="50"/>
        <v>415p</v>
      </c>
      <c r="E308" s="141" t="s">
        <v>186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58">+SUM(CL309:CL311)</f>
        <v>1705556.6708333332</v>
      </c>
      <c r="CM308" s="143">
        <f t="shared" si="58"/>
        <v>1705556.6708333332</v>
      </c>
      <c r="CN308" s="143">
        <f t="shared" si="58"/>
        <v>1705556.6708333332</v>
      </c>
      <c r="CO308" s="143">
        <f t="shared" si="58"/>
        <v>1705556.6708333332</v>
      </c>
      <c r="CP308" s="143">
        <f t="shared" si="58"/>
        <v>1705556.6708333332</v>
      </c>
      <c r="CQ308" s="143">
        <f t="shared" si="58"/>
        <v>1705556.6708333332</v>
      </c>
      <c r="CR308" s="143">
        <f t="shared" si="58"/>
        <v>1705556.6708333332</v>
      </c>
      <c r="CS308" s="143">
        <f t="shared" si="58"/>
        <v>1705556.6708333332</v>
      </c>
      <c r="CT308" s="143">
        <f t="shared" si="58"/>
        <v>1705556.6708333332</v>
      </c>
      <c r="CU308" s="143">
        <f t="shared" si="58"/>
        <v>1705556.6708333332</v>
      </c>
      <c r="CV308" s="143">
        <f t="shared" si="58"/>
        <v>1705556.6708333332</v>
      </c>
      <c r="CW308" s="144">
        <f t="shared" si="58"/>
        <v>1705556.6708333332</v>
      </c>
      <c r="CX308" s="315">
        <f t="shared" si="58"/>
        <v>1804616.9333333331</v>
      </c>
      <c r="CY308" s="318">
        <f t="shared" ref="CY308:DI308" si="59">+SUM(CY309:CY311)</f>
        <v>1804616.9333333331</v>
      </c>
      <c r="CZ308" s="318">
        <f t="shared" si="59"/>
        <v>1804616.9333333331</v>
      </c>
      <c r="DA308" s="318">
        <f t="shared" si="59"/>
        <v>1804616.9333333331</v>
      </c>
      <c r="DB308" s="318">
        <f t="shared" si="59"/>
        <v>1804616.9333333331</v>
      </c>
      <c r="DC308" s="318">
        <f t="shared" si="59"/>
        <v>1804616.9333333331</v>
      </c>
      <c r="DD308" s="318">
        <f t="shared" si="59"/>
        <v>1804616.9333333331</v>
      </c>
      <c r="DE308" s="318">
        <f t="shared" si="59"/>
        <v>1804616.9333333331</v>
      </c>
      <c r="DF308" s="318">
        <f t="shared" si="59"/>
        <v>1804616.9333333331</v>
      </c>
      <c r="DG308" s="318">
        <f t="shared" si="59"/>
        <v>1804616.9333333331</v>
      </c>
      <c r="DH308" s="318">
        <f t="shared" si="59"/>
        <v>1804616.9333333331</v>
      </c>
      <c r="DI308" s="316">
        <f t="shared" si="59"/>
        <v>1804116.9333333331</v>
      </c>
      <c r="DJ308" s="142">
        <f>+SUM(DJ309:DJ311)</f>
        <v>1734268.4441666668</v>
      </c>
      <c r="DK308" s="143">
        <f t="shared" ref="DK308:DU308" si="60">+SUM(DK309:DK311)</f>
        <v>1734268.4441666668</v>
      </c>
      <c r="DL308" s="143">
        <f t="shared" si="60"/>
        <v>1734268.4441666668</v>
      </c>
      <c r="DM308" s="143">
        <f t="shared" si="60"/>
        <v>1734268.4441666668</v>
      </c>
      <c r="DN308" s="143">
        <f t="shared" si="60"/>
        <v>1734268.4441666668</v>
      </c>
      <c r="DO308" s="143">
        <f t="shared" si="60"/>
        <v>1734268.4441666668</v>
      </c>
      <c r="DP308" s="143">
        <f t="shared" si="60"/>
        <v>1734268.4441666668</v>
      </c>
      <c r="DQ308" s="143">
        <f t="shared" si="60"/>
        <v>1734268.4441666668</v>
      </c>
      <c r="DR308" s="143">
        <f t="shared" si="60"/>
        <v>1734268.4441666668</v>
      </c>
      <c r="DS308" s="143">
        <f t="shared" si="60"/>
        <v>1734268.4441666668</v>
      </c>
      <c r="DT308" s="143">
        <f t="shared" si="60"/>
        <v>1734268.4441666668</v>
      </c>
      <c r="DU308" s="144">
        <f t="shared" si="60"/>
        <v>1734268.4441666668</v>
      </c>
      <c r="DV308" s="344">
        <v>1778023.41</v>
      </c>
      <c r="DW308" s="344">
        <v>1778023.41</v>
      </c>
      <c r="DX308" s="344">
        <v>1778023.41</v>
      </c>
      <c r="DY308" s="344">
        <v>1778023.41</v>
      </c>
      <c r="DZ308" s="344">
        <v>1778023.41</v>
      </c>
      <c r="EA308" s="344">
        <v>1778023.41</v>
      </c>
      <c r="EB308" s="344">
        <v>1778023.41</v>
      </c>
      <c r="EC308" s="344">
        <v>1778023.41</v>
      </c>
      <c r="ED308" s="344">
        <v>1778023.41</v>
      </c>
      <c r="EE308" s="344">
        <v>1778023.41</v>
      </c>
      <c r="EF308" s="344">
        <v>1778023.41</v>
      </c>
      <c r="EG308" s="344">
        <v>1778023.41</v>
      </c>
      <c r="EH308" s="307">
        <f t="shared" si="51"/>
        <v>21336280.919999998</v>
      </c>
    </row>
    <row r="309" spans="1:138" ht="30">
      <c r="D309" s="74" t="str">
        <f t="shared" si="50"/>
        <v>4151p</v>
      </c>
      <c r="E309" s="78" t="s">
        <v>188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4">
        <v>1391775.75</v>
      </c>
      <c r="CY309" s="317">
        <v>1391775.75</v>
      </c>
      <c r="CZ309" s="317">
        <v>1391775.75</v>
      </c>
      <c r="DA309" s="317">
        <v>1391775.75</v>
      </c>
      <c r="DB309" s="317">
        <v>1391775.75</v>
      </c>
      <c r="DC309" s="317">
        <v>1391775.75</v>
      </c>
      <c r="DD309" s="317">
        <v>1391775.75</v>
      </c>
      <c r="DE309" s="317">
        <v>1391775.75</v>
      </c>
      <c r="DF309" s="317">
        <v>1391775.75</v>
      </c>
      <c r="DG309" s="317">
        <v>1391775.75</v>
      </c>
      <c r="DH309" s="317">
        <v>1391775.75</v>
      </c>
      <c r="DI309" s="313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  <c r="DV309" s="343"/>
      <c r="DW309" s="343"/>
      <c r="DX309" s="343"/>
      <c r="DY309" s="343"/>
      <c r="DZ309" s="343"/>
      <c r="EA309" s="343"/>
      <c r="EB309" s="343"/>
      <c r="EC309" s="343"/>
      <c r="ED309" s="343"/>
      <c r="EE309" s="343"/>
      <c r="EF309" s="343"/>
      <c r="EG309" s="343"/>
      <c r="EH309" s="307">
        <f t="shared" si="51"/>
        <v>0</v>
      </c>
    </row>
    <row r="310" spans="1:138" ht="30">
      <c r="D310" s="74" t="str">
        <f t="shared" si="50"/>
        <v>4152p</v>
      </c>
      <c r="E310" s="78" t="s">
        <v>190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4">
        <v>125527.68416666666</v>
      </c>
      <c r="CY310" s="317">
        <v>125527.68416666666</v>
      </c>
      <c r="CZ310" s="317">
        <v>125527.68416666666</v>
      </c>
      <c r="DA310" s="317">
        <v>125527.68416666666</v>
      </c>
      <c r="DB310" s="317">
        <v>125527.68416666666</v>
      </c>
      <c r="DC310" s="317">
        <v>125527.68416666666</v>
      </c>
      <c r="DD310" s="317">
        <v>125527.68416666666</v>
      </c>
      <c r="DE310" s="317">
        <v>125527.68416666666</v>
      </c>
      <c r="DF310" s="317">
        <v>125527.68416666666</v>
      </c>
      <c r="DG310" s="317">
        <v>125527.68416666666</v>
      </c>
      <c r="DH310" s="317">
        <v>125527.68416666666</v>
      </c>
      <c r="DI310" s="313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  <c r="DV310" s="343"/>
      <c r="DW310" s="343"/>
      <c r="DX310" s="343"/>
      <c r="DY310" s="343"/>
      <c r="DZ310" s="343"/>
      <c r="EA310" s="343"/>
      <c r="EB310" s="343"/>
      <c r="EC310" s="343"/>
      <c r="ED310" s="343"/>
      <c r="EE310" s="343"/>
      <c r="EF310" s="343"/>
      <c r="EG310" s="343"/>
      <c r="EH310" s="307">
        <f t="shared" si="51"/>
        <v>0</v>
      </c>
    </row>
    <row r="311" spans="1:138">
      <c r="D311" s="74" t="str">
        <f t="shared" si="50"/>
        <v>4153p</v>
      </c>
      <c r="E311" s="78" t="s">
        <v>192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4">
        <v>287313.49916666659</v>
      </c>
      <c r="CY311" s="317">
        <v>287313.49916666659</v>
      </c>
      <c r="CZ311" s="317">
        <v>287313.49916666659</v>
      </c>
      <c r="DA311" s="317">
        <v>287313.49916666659</v>
      </c>
      <c r="DB311" s="317">
        <v>287313.49916666659</v>
      </c>
      <c r="DC311" s="317">
        <v>287313.49916666659</v>
      </c>
      <c r="DD311" s="317">
        <v>287313.49916666659</v>
      </c>
      <c r="DE311" s="317">
        <v>287313.49916666659</v>
      </c>
      <c r="DF311" s="317">
        <v>287313.49916666659</v>
      </c>
      <c r="DG311" s="317">
        <v>287313.49916666659</v>
      </c>
      <c r="DH311" s="317">
        <v>287313.49916666659</v>
      </c>
      <c r="DI311" s="313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  <c r="DV311" s="343"/>
      <c r="DW311" s="343"/>
      <c r="DX311" s="343"/>
      <c r="DY311" s="343"/>
      <c r="DZ311" s="343"/>
      <c r="EA311" s="343"/>
      <c r="EB311" s="343"/>
      <c r="EC311" s="343"/>
      <c r="ED311" s="343"/>
      <c r="EE311" s="343"/>
      <c r="EF311" s="343"/>
      <c r="EG311" s="343"/>
      <c r="EH311" s="307">
        <f t="shared" si="51"/>
        <v>0</v>
      </c>
    </row>
    <row r="312" spans="1:138" s="9" customFormat="1">
      <c r="A312" s="140"/>
      <c r="B312" s="140"/>
      <c r="C312" s="140">
        <v>416</v>
      </c>
      <c r="D312" s="140" t="str">
        <f t="shared" si="50"/>
        <v>416p</v>
      </c>
      <c r="E312" s="141" t="s">
        <v>194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61">+SUM(CL313:CL314)</f>
        <v>5866967.2749999994</v>
      </c>
      <c r="CM312" s="143">
        <f t="shared" si="61"/>
        <v>5866967.2749999994</v>
      </c>
      <c r="CN312" s="143">
        <f t="shared" si="61"/>
        <v>5866967.2749999994</v>
      </c>
      <c r="CO312" s="143">
        <f t="shared" si="61"/>
        <v>5866967.2749999994</v>
      </c>
      <c r="CP312" s="143">
        <f t="shared" si="61"/>
        <v>5866967.2749999994</v>
      </c>
      <c r="CQ312" s="143">
        <f t="shared" si="61"/>
        <v>5866967.2749999994</v>
      </c>
      <c r="CR312" s="143">
        <f t="shared" si="61"/>
        <v>5866967.2749999994</v>
      </c>
      <c r="CS312" s="143">
        <f t="shared" si="61"/>
        <v>5866967.2749999994</v>
      </c>
      <c r="CT312" s="143">
        <f t="shared" si="61"/>
        <v>5866967.2749999994</v>
      </c>
      <c r="CU312" s="143">
        <f t="shared" si="61"/>
        <v>5866967.2749999994</v>
      </c>
      <c r="CV312" s="143">
        <f t="shared" si="61"/>
        <v>5866967.2749999994</v>
      </c>
      <c r="CW312" s="144">
        <f t="shared" si="61"/>
        <v>5866967.2749999994</v>
      </c>
      <c r="CX312" s="315">
        <f t="shared" si="61"/>
        <v>6297113.5108333332</v>
      </c>
      <c r="CY312" s="318">
        <f t="shared" ref="CY312:DI312" si="62">+SUM(CY313:CY314)</f>
        <v>6297113.5108333332</v>
      </c>
      <c r="CZ312" s="318">
        <f t="shared" si="62"/>
        <v>6297113.5108333332</v>
      </c>
      <c r="DA312" s="318">
        <f t="shared" si="62"/>
        <v>6297113.5108333332</v>
      </c>
      <c r="DB312" s="318">
        <f t="shared" si="62"/>
        <v>6297113.5108333332</v>
      </c>
      <c r="DC312" s="318">
        <f t="shared" si="62"/>
        <v>6297113.5108333332</v>
      </c>
      <c r="DD312" s="318">
        <f t="shared" si="62"/>
        <v>6297113.5108333332</v>
      </c>
      <c r="DE312" s="318">
        <f t="shared" si="62"/>
        <v>6297113.5108333332</v>
      </c>
      <c r="DF312" s="318">
        <f t="shared" si="62"/>
        <v>6297113.5108333332</v>
      </c>
      <c r="DG312" s="318">
        <f t="shared" si="62"/>
        <v>6297113.5108333332</v>
      </c>
      <c r="DH312" s="318">
        <f t="shared" si="62"/>
        <v>6297113.5108333332</v>
      </c>
      <c r="DI312" s="316">
        <f t="shared" si="62"/>
        <v>6297113.5108333332</v>
      </c>
      <c r="DJ312" s="142">
        <f>+SUM(DJ313:DJ314)</f>
        <v>6313823.6641666666</v>
      </c>
      <c r="DK312" s="143">
        <f t="shared" ref="DK312:DU312" si="63">+SUM(DK313:DK314)</f>
        <v>6313823.6641666666</v>
      </c>
      <c r="DL312" s="143">
        <f t="shared" si="63"/>
        <v>6313823.6641666666</v>
      </c>
      <c r="DM312" s="143">
        <f t="shared" si="63"/>
        <v>6313823.6641666666</v>
      </c>
      <c r="DN312" s="143">
        <f t="shared" si="63"/>
        <v>6313823.6641666666</v>
      </c>
      <c r="DO312" s="143">
        <f t="shared" si="63"/>
        <v>6313823.6641666666</v>
      </c>
      <c r="DP312" s="143">
        <f t="shared" si="63"/>
        <v>6313823.6641666666</v>
      </c>
      <c r="DQ312" s="143">
        <f t="shared" si="63"/>
        <v>6313823.6641666666</v>
      </c>
      <c r="DR312" s="143">
        <f t="shared" si="63"/>
        <v>6313823.6641666666</v>
      </c>
      <c r="DS312" s="143">
        <f t="shared" si="63"/>
        <v>6313823.6641666666</v>
      </c>
      <c r="DT312" s="143">
        <f t="shared" si="63"/>
        <v>6313823.6641666666</v>
      </c>
      <c r="DU312" s="144">
        <f t="shared" si="63"/>
        <v>6313823.6641666666</v>
      </c>
      <c r="DV312" s="344">
        <v>6374029.6833333336</v>
      </c>
      <c r="DW312" s="344">
        <v>6374029.6833333336</v>
      </c>
      <c r="DX312" s="344">
        <v>6374029.6833333336</v>
      </c>
      <c r="DY312" s="344">
        <v>6374029.6833333336</v>
      </c>
      <c r="DZ312" s="344">
        <v>6374029.6833333336</v>
      </c>
      <c r="EA312" s="344">
        <v>6374029.6833333336</v>
      </c>
      <c r="EB312" s="344">
        <v>6374029.6833333336</v>
      </c>
      <c r="EC312" s="344">
        <v>6374029.6833333336</v>
      </c>
      <c r="ED312" s="344">
        <v>6374029.6833333336</v>
      </c>
      <c r="EE312" s="344">
        <v>6374029.6833333336</v>
      </c>
      <c r="EF312" s="344">
        <v>6374029.6833333336</v>
      </c>
      <c r="EG312" s="344">
        <v>6374029.6833333336</v>
      </c>
      <c r="EH312" s="307">
        <f t="shared" si="51"/>
        <v>76488356.200000018</v>
      </c>
    </row>
    <row r="313" spans="1:138">
      <c r="D313" s="74" t="str">
        <f t="shared" si="50"/>
        <v>4161p</v>
      </c>
      <c r="E313" s="78" t="s">
        <v>196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4">
        <v>817754.84511759283</v>
      </c>
      <c r="CY313" s="317">
        <v>817754.84511759283</v>
      </c>
      <c r="CZ313" s="317">
        <v>817754.84511759283</v>
      </c>
      <c r="DA313" s="317">
        <v>817754.84511759283</v>
      </c>
      <c r="DB313" s="317">
        <v>817754.84511759283</v>
      </c>
      <c r="DC313" s="317">
        <v>817754.84511759283</v>
      </c>
      <c r="DD313" s="317">
        <v>817754.84511759283</v>
      </c>
      <c r="DE313" s="317">
        <v>817754.84511759283</v>
      </c>
      <c r="DF313" s="317">
        <v>817754.84511759283</v>
      </c>
      <c r="DG313" s="317">
        <v>817754.84511759283</v>
      </c>
      <c r="DH313" s="317">
        <v>817754.84511759283</v>
      </c>
      <c r="DI313" s="313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  <c r="DV313" s="343"/>
      <c r="DW313" s="343"/>
      <c r="DX313" s="343"/>
      <c r="DY313" s="343"/>
      <c r="DZ313" s="343"/>
      <c r="EA313" s="343"/>
      <c r="EB313" s="343"/>
      <c r="EC313" s="343"/>
      <c r="ED313" s="343"/>
      <c r="EE313" s="343"/>
      <c r="EF313" s="343"/>
      <c r="EG313" s="343"/>
      <c r="EH313" s="307">
        <f t="shared" si="51"/>
        <v>0</v>
      </c>
    </row>
    <row r="314" spans="1:138">
      <c r="D314" s="74" t="str">
        <f t="shared" si="50"/>
        <v>4162p</v>
      </c>
      <c r="E314" s="78" t="s">
        <v>198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4">
        <v>5479358.6657157401</v>
      </c>
      <c r="CY314" s="317">
        <v>5479358.6657157401</v>
      </c>
      <c r="CZ314" s="317">
        <v>5479358.6657157401</v>
      </c>
      <c r="DA314" s="317">
        <v>5479358.6657157401</v>
      </c>
      <c r="DB314" s="317">
        <v>5479358.6657157401</v>
      </c>
      <c r="DC314" s="317">
        <v>5479358.6657157401</v>
      </c>
      <c r="DD314" s="317">
        <v>5479358.6657157401</v>
      </c>
      <c r="DE314" s="317">
        <v>5479358.6657157401</v>
      </c>
      <c r="DF314" s="317">
        <v>5479358.6657157401</v>
      </c>
      <c r="DG314" s="317">
        <v>5479358.6657157401</v>
      </c>
      <c r="DH314" s="317">
        <v>5479358.6657157401</v>
      </c>
      <c r="DI314" s="313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  <c r="DV314" s="343"/>
      <c r="DW314" s="343"/>
      <c r="DX314" s="343"/>
      <c r="DY314" s="343"/>
      <c r="DZ314" s="343"/>
      <c r="EA314" s="343"/>
      <c r="EB314" s="343"/>
      <c r="EC314" s="343"/>
      <c r="ED314" s="343"/>
      <c r="EE314" s="343"/>
      <c r="EF314" s="343"/>
      <c r="EG314" s="343"/>
      <c r="EH314" s="307">
        <f t="shared" si="51"/>
        <v>0</v>
      </c>
    </row>
    <row r="315" spans="1:138" s="9" customFormat="1">
      <c r="A315" s="140"/>
      <c r="B315" s="140"/>
      <c r="C315" s="140">
        <v>417</v>
      </c>
      <c r="D315" s="140" t="str">
        <f t="shared" si="50"/>
        <v>417p</v>
      </c>
      <c r="E315" s="141" t="s">
        <v>200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64">+SUM(CL316:CL318)</f>
        <v>656311.6166666667</v>
      </c>
      <c r="CM315" s="143">
        <f t="shared" si="64"/>
        <v>656311.6166666667</v>
      </c>
      <c r="CN315" s="143">
        <f t="shared" si="64"/>
        <v>656311.6166666667</v>
      </c>
      <c r="CO315" s="143">
        <f t="shared" si="64"/>
        <v>656311.6166666667</v>
      </c>
      <c r="CP315" s="143">
        <f t="shared" si="64"/>
        <v>656311.6166666667</v>
      </c>
      <c r="CQ315" s="143">
        <f t="shared" si="64"/>
        <v>656311.6166666667</v>
      </c>
      <c r="CR315" s="143">
        <f t="shared" si="64"/>
        <v>656311.6166666667</v>
      </c>
      <c r="CS315" s="143">
        <f t="shared" si="64"/>
        <v>656311.6166666667</v>
      </c>
      <c r="CT315" s="143">
        <f t="shared" si="64"/>
        <v>656311.6166666667</v>
      </c>
      <c r="CU315" s="143">
        <f t="shared" si="64"/>
        <v>656311.6166666667</v>
      </c>
      <c r="CV315" s="143">
        <f t="shared" si="64"/>
        <v>656311.6166666667</v>
      </c>
      <c r="CW315" s="144">
        <f t="shared" si="64"/>
        <v>656311.6166666667</v>
      </c>
      <c r="CX315" s="315">
        <f t="shared" si="64"/>
        <v>678983.51166666672</v>
      </c>
      <c r="CY315" s="318">
        <f t="shared" ref="CY315:DI315" si="65">+SUM(CY316:CY318)</f>
        <v>678983.51166666672</v>
      </c>
      <c r="CZ315" s="318">
        <f t="shared" si="65"/>
        <v>678983.51166666672</v>
      </c>
      <c r="DA315" s="318">
        <f t="shared" si="65"/>
        <v>678983.51166666672</v>
      </c>
      <c r="DB315" s="318">
        <f t="shared" si="65"/>
        <v>678983.51166666672</v>
      </c>
      <c r="DC315" s="318">
        <f t="shared" si="65"/>
        <v>678983.51166666672</v>
      </c>
      <c r="DD315" s="318">
        <f t="shared" si="65"/>
        <v>678983.51166666672</v>
      </c>
      <c r="DE315" s="318">
        <f t="shared" si="65"/>
        <v>678983.51166666672</v>
      </c>
      <c r="DF315" s="318">
        <f t="shared" si="65"/>
        <v>678983.51166666672</v>
      </c>
      <c r="DG315" s="318">
        <f t="shared" si="65"/>
        <v>678983.51166666672</v>
      </c>
      <c r="DH315" s="318">
        <f t="shared" si="65"/>
        <v>678983.51166666672</v>
      </c>
      <c r="DI315" s="316">
        <f t="shared" si="65"/>
        <v>678983.51166666672</v>
      </c>
      <c r="DJ315" s="142">
        <f>+SUM(DJ316:DJ318)</f>
        <v>693996.7074999999</v>
      </c>
      <c r="DK315" s="143">
        <f t="shared" ref="DK315:DU315" si="66">+SUM(DK316:DK318)</f>
        <v>693996.7074999999</v>
      </c>
      <c r="DL315" s="143">
        <f t="shared" si="66"/>
        <v>693996.7074999999</v>
      </c>
      <c r="DM315" s="143">
        <f t="shared" si="66"/>
        <v>693996.7074999999</v>
      </c>
      <c r="DN315" s="143">
        <f t="shared" si="66"/>
        <v>693996.7074999999</v>
      </c>
      <c r="DO315" s="143">
        <f t="shared" si="66"/>
        <v>693996.7074999999</v>
      </c>
      <c r="DP315" s="143">
        <f t="shared" si="66"/>
        <v>693996.7074999999</v>
      </c>
      <c r="DQ315" s="143">
        <f t="shared" si="66"/>
        <v>693996.7074999999</v>
      </c>
      <c r="DR315" s="143">
        <f t="shared" si="66"/>
        <v>693996.7074999999</v>
      </c>
      <c r="DS315" s="143">
        <f t="shared" si="66"/>
        <v>693996.7074999999</v>
      </c>
      <c r="DT315" s="143">
        <f t="shared" si="66"/>
        <v>693996.7074999999</v>
      </c>
      <c r="DU315" s="144">
        <f t="shared" si="66"/>
        <v>693996.7074999999</v>
      </c>
      <c r="DV315" s="344">
        <v>677038.21083333332</v>
      </c>
      <c r="DW315" s="344">
        <v>677038.21083333332</v>
      </c>
      <c r="DX315" s="344">
        <v>677038.21083333332</v>
      </c>
      <c r="DY315" s="344">
        <v>677038.21083333332</v>
      </c>
      <c r="DZ315" s="344">
        <v>677038.21083333332</v>
      </c>
      <c r="EA315" s="344">
        <v>677038.21083333332</v>
      </c>
      <c r="EB315" s="344">
        <v>677038.21083333332</v>
      </c>
      <c r="EC315" s="344">
        <v>677038.21083333332</v>
      </c>
      <c r="ED315" s="344">
        <v>677038.21083333332</v>
      </c>
      <c r="EE315" s="344">
        <v>677038.21083333332</v>
      </c>
      <c r="EF315" s="344">
        <v>677038.21083333332</v>
      </c>
      <c r="EG315" s="344">
        <v>677038.21083333332</v>
      </c>
      <c r="EH315" s="307">
        <f t="shared" si="51"/>
        <v>8124458.5300000003</v>
      </c>
    </row>
    <row r="316" spans="1:138">
      <c r="D316" s="74" t="str">
        <f t="shared" si="50"/>
        <v>4171p</v>
      </c>
      <c r="E316" s="78" t="s">
        <v>202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4">
        <v>626458.00631098787</v>
      </c>
      <c r="CY316" s="317">
        <v>626458.00631098787</v>
      </c>
      <c r="CZ316" s="317">
        <v>626458.00631098787</v>
      </c>
      <c r="DA316" s="317">
        <v>626458.00631098787</v>
      </c>
      <c r="DB316" s="317">
        <v>626458.00631098787</v>
      </c>
      <c r="DC316" s="317">
        <v>626458.00631098787</v>
      </c>
      <c r="DD316" s="317">
        <v>626458.00631098787</v>
      </c>
      <c r="DE316" s="317">
        <v>626458.00631098787</v>
      </c>
      <c r="DF316" s="317">
        <v>626458.00631098787</v>
      </c>
      <c r="DG316" s="317">
        <v>626458.00631098787</v>
      </c>
      <c r="DH316" s="317">
        <v>626458.00631098787</v>
      </c>
      <c r="DI316" s="313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  <c r="DV316" s="343"/>
      <c r="DW316" s="343"/>
      <c r="DX316" s="343"/>
      <c r="DY316" s="343"/>
      <c r="DZ316" s="343"/>
      <c r="EA316" s="343"/>
      <c r="EB316" s="343"/>
      <c r="EC316" s="343"/>
      <c r="ED316" s="343"/>
      <c r="EE316" s="343"/>
      <c r="EF316" s="343"/>
      <c r="EG316" s="343"/>
      <c r="EH316" s="307">
        <f t="shared" si="51"/>
        <v>0</v>
      </c>
    </row>
    <row r="317" spans="1:138">
      <c r="D317" s="74" t="str">
        <f t="shared" si="50"/>
        <v>4172p</v>
      </c>
      <c r="E317" s="78" t="s">
        <v>204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4">
        <v>51229.481959962628</v>
      </c>
      <c r="CY317" s="317">
        <v>51229.481959962628</v>
      </c>
      <c r="CZ317" s="317">
        <v>51229.481959962628</v>
      </c>
      <c r="DA317" s="317">
        <v>51229.481959962628</v>
      </c>
      <c r="DB317" s="317">
        <v>51229.481959962628</v>
      </c>
      <c r="DC317" s="317">
        <v>51229.481959962628</v>
      </c>
      <c r="DD317" s="317">
        <v>51229.481959962628</v>
      </c>
      <c r="DE317" s="317">
        <v>51229.481959962628</v>
      </c>
      <c r="DF317" s="317">
        <v>51229.481959962628</v>
      </c>
      <c r="DG317" s="317">
        <v>51229.481959962628</v>
      </c>
      <c r="DH317" s="317">
        <v>51229.481959962628</v>
      </c>
      <c r="DI317" s="313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  <c r="DV317" s="343"/>
      <c r="DW317" s="343"/>
      <c r="DX317" s="343"/>
      <c r="DY317" s="343"/>
      <c r="DZ317" s="343"/>
      <c r="EA317" s="343"/>
      <c r="EB317" s="343"/>
      <c r="EC317" s="343"/>
      <c r="ED317" s="343"/>
      <c r="EE317" s="343"/>
      <c r="EF317" s="343"/>
      <c r="EG317" s="343"/>
      <c r="EH317" s="307">
        <f t="shared" si="51"/>
        <v>0</v>
      </c>
    </row>
    <row r="318" spans="1:138">
      <c r="D318" s="74" t="str">
        <f t="shared" si="50"/>
        <v>4173p</v>
      </c>
      <c r="E318" s="78" t="s">
        <v>206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4">
        <v>1296.0233957162704</v>
      </c>
      <c r="CY318" s="317">
        <v>1296.0233957162704</v>
      </c>
      <c r="CZ318" s="317">
        <v>1296.0233957162704</v>
      </c>
      <c r="DA318" s="317">
        <v>1296.0233957162704</v>
      </c>
      <c r="DB318" s="317">
        <v>1296.0233957162704</v>
      </c>
      <c r="DC318" s="317">
        <v>1296.0233957162704</v>
      </c>
      <c r="DD318" s="317">
        <v>1296.0233957162704</v>
      </c>
      <c r="DE318" s="317">
        <v>1296.0233957162704</v>
      </c>
      <c r="DF318" s="317">
        <v>1296.0233957162704</v>
      </c>
      <c r="DG318" s="317">
        <v>1296.0233957162704</v>
      </c>
      <c r="DH318" s="317">
        <v>1296.0233957162704</v>
      </c>
      <c r="DI318" s="313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  <c r="DV318" s="343"/>
      <c r="DW318" s="343"/>
      <c r="DX318" s="343"/>
      <c r="DY318" s="343"/>
      <c r="DZ318" s="343"/>
      <c r="EA318" s="343"/>
      <c r="EB318" s="343"/>
      <c r="EC318" s="343"/>
      <c r="ED318" s="343"/>
      <c r="EE318" s="343"/>
      <c r="EF318" s="343"/>
      <c r="EG318" s="343"/>
      <c r="EH318" s="307">
        <f t="shared" si="51"/>
        <v>0</v>
      </c>
    </row>
    <row r="319" spans="1:138" s="9" customFormat="1">
      <c r="A319" s="140"/>
      <c r="B319" s="140"/>
      <c r="C319" s="140">
        <v>418</v>
      </c>
      <c r="D319" s="140" t="str">
        <f t="shared" ref="D319:D341" si="67">+CONCATENATE(D103,"p")</f>
        <v>418p</v>
      </c>
      <c r="E319" s="141" t="s">
        <v>208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68">+SUM(CL320:CL322)</f>
        <v>1185833.3333333333</v>
      </c>
      <c r="CM319" s="143">
        <f t="shared" si="68"/>
        <v>1185833.3333333333</v>
      </c>
      <c r="CN319" s="143">
        <f t="shared" si="68"/>
        <v>1185833.3333333333</v>
      </c>
      <c r="CO319" s="143">
        <f t="shared" si="68"/>
        <v>1185833.3333333333</v>
      </c>
      <c r="CP319" s="143">
        <f t="shared" si="68"/>
        <v>1185833.3333333333</v>
      </c>
      <c r="CQ319" s="143">
        <f t="shared" si="68"/>
        <v>1185833.3333333333</v>
      </c>
      <c r="CR319" s="143">
        <f t="shared" si="68"/>
        <v>1185833.3333333333</v>
      </c>
      <c r="CS319" s="143">
        <f t="shared" si="68"/>
        <v>1185833.3333333333</v>
      </c>
      <c r="CT319" s="143">
        <f t="shared" si="68"/>
        <v>1185833.3333333333</v>
      </c>
      <c r="CU319" s="143">
        <f t="shared" si="68"/>
        <v>1185833.3333333333</v>
      </c>
      <c r="CV319" s="143">
        <f t="shared" si="68"/>
        <v>1185833.3333333333</v>
      </c>
      <c r="CW319" s="144">
        <f t="shared" si="68"/>
        <v>1185833.3333333333</v>
      </c>
      <c r="CX319" s="315">
        <f t="shared" si="68"/>
        <v>1572883.3333333333</v>
      </c>
      <c r="CY319" s="318">
        <f t="shared" ref="CY319:DI319" si="69">+SUM(CY320:CY322)</f>
        <v>1572883.3333333333</v>
      </c>
      <c r="CZ319" s="318">
        <f t="shared" si="69"/>
        <v>1572883.3333333333</v>
      </c>
      <c r="DA319" s="318">
        <f t="shared" si="69"/>
        <v>1572883.3333333333</v>
      </c>
      <c r="DB319" s="318">
        <f t="shared" si="69"/>
        <v>1572883.3333333333</v>
      </c>
      <c r="DC319" s="318">
        <f t="shared" si="69"/>
        <v>1572883.3333333333</v>
      </c>
      <c r="DD319" s="318">
        <f t="shared" si="69"/>
        <v>1572883.3333333333</v>
      </c>
      <c r="DE319" s="318">
        <f t="shared" si="69"/>
        <v>1572883.3333333333</v>
      </c>
      <c r="DF319" s="318">
        <f t="shared" si="69"/>
        <v>1572883.3333333333</v>
      </c>
      <c r="DG319" s="318">
        <f t="shared" si="69"/>
        <v>1572883.3333333333</v>
      </c>
      <c r="DH319" s="318">
        <f t="shared" si="69"/>
        <v>1572883.3333333333</v>
      </c>
      <c r="DI319" s="316">
        <f t="shared" si="69"/>
        <v>1572883.3333333333</v>
      </c>
      <c r="DJ319" s="142">
        <f>+SUM(DJ320:DJ322)</f>
        <v>1770966.6666666667</v>
      </c>
      <c r="DK319" s="143">
        <f t="shared" ref="DK319:DU319" si="70">+SUM(DK320:DK322)</f>
        <v>1770966.6666666667</v>
      </c>
      <c r="DL319" s="143">
        <f t="shared" si="70"/>
        <v>1770966.6666666667</v>
      </c>
      <c r="DM319" s="143">
        <f t="shared" si="70"/>
        <v>1770966.6666666667</v>
      </c>
      <c r="DN319" s="143">
        <f t="shared" si="70"/>
        <v>1770966.6666666667</v>
      </c>
      <c r="DO319" s="143">
        <f t="shared" si="70"/>
        <v>1770966.6666666667</v>
      </c>
      <c r="DP319" s="143">
        <f t="shared" si="70"/>
        <v>1770966.6666666667</v>
      </c>
      <c r="DQ319" s="143">
        <f t="shared" si="70"/>
        <v>1770966.6666666667</v>
      </c>
      <c r="DR319" s="143">
        <f t="shared" si="70"/>
        <v>1770966.6666666667</v>
      </c>
      <c r="DS319" s="143">
        <f t="shared" si="70"/>
        <v>1770966.6666666667</v>
      </c>
      <c r="DT319" s="143">
        <f t="shared" si="70"/>
        <v>1770966.6666666667</v>
      </c>
      <c r="DU319" s="144">
        <f t="shared" si="70"/>
        <v>1770966.6666666667</v>
      </c>
      <c r="DV319" s="344">
        <v>1707816.6666666667</v>
      </c>
      <c r="DW319" s="344">
        <v>1707816.6666666667</v>
      </c>
      <c r="DX319" s="344">
        <v>1707816.6666666667</v>
      </c>
      <c r="DY319" s="344">
        <v>1707816.6666666667</v>
      </c>
      <c r="DZ319" s="344">
        <v>1707816.6666666667</v>
      </c>
      <c r="EA319" s="344">
        <v>1707816.6666666667</v>
      </c>
      <c r="EB319" s="344">
        <v>1707816.6666666667</v>
      </c>
      <c r="EC319" s="344">
        <v>1707816.6666666667</v>
      </c>
      <c r="ED319" s="344">
        <v>1707816.6666666667</v>
      </c>
      <c r="EE319" s="344">
        <v>1707816.6666666667</v>
      </c>
      <c r="EF319" s="344">
        <v>1707816.6666666667</v>
      </c>
      <c r="EG319" s="344">
        <v>1707816.6666666667</v>
      </c>
      <c r="EH319" s="307">
        <f t="shared" si="51"/>
        <v>20493800</v>
      </c>
    </row>
    <row r="320" spans="1:138" ht="30">
      <c r="D320" s="74" t="str">
        <f t="shared" si="67"/>
        <v>4181p</v>
      </c>
      <c r="E320" s="78" t="s">
        <v>210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4">
        <v>1572883.3333333333</v>
      </c>
      <c r="CY320" s="317">
        <v>1572883.3333333333</v>
      </c>
      <c r="CZ320" s="317">
        <v>1572883.3333333333</v>
      </c>
      <c r="DA320" s="317">
        <v>1572883.3333333333</v>
      </c>
      <c r="DB320" s="317">
        <v>1572883.3333333333</v>
      </c>
      <c r="DC320" s="317">
        <v>1572883.3333333333</v>
      </c>
      <c r="DD320" s="317">
        <v>1572883.3333333333</v>
      </c>
      <c r="DE320" s="317">
        <v>1572883.3333333333</v>
      </c>
      <c r="DF320" s="317">
        <v>1572883.3333333333</v>
      </c>
      <c r="DG320" s="317">
        <v>1572883.3333333333</v>
      </c>
      <c r="DH320" s="317">
        <v>1572883.3333333333</v>
      </c>
      <c r="DI320" s="313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  <c r="DV320" s="343"/>
      <c r="DW320" s="343"/>
      <c r="DX320" s="343"/>
      <c r="DY320" s="343"/>
      <c r="DZ320" s="343"/>
      <c r="EA320" s="343"/>
      <c r="EB320" s="343"/>
      <c r="EC320" s="343"/>
      <c r="ED320" s="343"/>
      <c r="EE320" s="343"/>
      <c r="EF320" s="343"/>
      <c r="EG320" s="343"/>
      <c r="EH320" s="307">
        <f t="shared" si="51"/>
        <v>0</v>
      </c>
    </row>
    <row r="321" spans="1:138">
      <c r="D321" s="74" t="str">
        <f t="shared" si="67"/>
        <v>4182p</v>
      </c>
      <c r="E321" s="78" t="s">
        <v>212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4">
        <v>0</v>
      </c>
      <c r="CY321" s="317">
        <v>0</v>
      </c>
      <c r="CZ321" s="317">
        <v>0</v>
      </c>
      <c r="DA321" s="317">
        <v>0</v>
      </c>
      <c r="DB321" s="317">
        <v>0</v>
      </c>
      <c r="DC321" s="317">
        <v>0</v>
      </c>
      <c r="DD321" s="317">
        <v>0</v>
      </c>
      <c r="DE321" s="317">
        <v>0</v>
      </c>
      <c r="DF321" s="317">
        <v>0</v>
      </c>
      <c r="DG321" s="317">
        <v>0</v>
      </c>
      <c r="DH321" s="317">
        <v>0</v>
      </c>
      <c r="DI321" s="313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  <c r="DV321" s="343"/>
      <c r="DW321" s="343"/>
      <c r="DX321" s="343"/>
      <c r="DY321" s="343"/>
      <c r="DZ321" s="343"/>
      <c r="EA321" s="343"/>
      <c r="EB321" s="343"/>
      <c r="EC321" s="343"/>
      <c r="ED321" s="343"/>
      <c r="EE321" s="343"/>
      <c r="EF321" s="343"/>
      <c r="EG321" s="343"/>
      <c r="EH321" s="307">
        <f t="shared" si="51"/>
        <v>0</v>
      </c>
    </row>
    <row r="322" spans="1:138">
      <c r="D322" s="74" t="str">
        <f t="shared" si="67"/>
        <v>4183p</v>
      </c>
      <c r="E322" s="78" t="s">
        <v>214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4">
        <v>0</v>
      </c>
      <c r="CY322" s="317">
        <v>0</v>
      </c>
      <c r="CZ322" s="317">
        <v>0</v>
      </c>
      <c r="DA322" s="317">
        <v>0</v>
      </c>
      <c r="DB322" s="317">
        <v>0</v>
      </c>
      <c r="DC322" s="317">
        <v>0</v>
      </c>
      <c r="DD322" s="317">
        <v>0</v>
      </c>
      <c r="DE322" s="317">
        <v>0</v>
      </c>
      <c r="DF322" s="317">
        <v>0</v>
      </c>
      <c r="DG322" s="317">
        <v>0</v>
      </c>
      <c r="DH322" s="317">
        <v>0</v>
      </c>
      <c r="DI322" s="313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  <c r="DV322" s="343"/>
      <c r="DW322" s="343"/>
      <c r="DX322" s="343"/>
      <c r="DY322" s="343"/>
      <c r="DZ322" s="343"/>
      <c r="EA322" s="343"/>
      <c r="EB322" s="343"/>
      <c r="EC322" s="343"/>
      <c r="ED322" s="343"/>
      <c r="EE322" s="343"/>
      <c r="EF322" s="343"/>
      <c r="EG322" s="343"/>
      <c r="EH322" s="307">
        <f t="shared" si="51"/>
        <v>0</v>
      </c>
    </row>
    <row r="323" spans="1:138" s="9" customFormat="1">
      <c r="A323" s="140"/>
      <c r="B323" s="140"/>
      <c r="C323" s="140">
        <v>419</v>
      </c>
      <c r="D323" s="140" t="str">
        <f t="shared" si="67"/>
        <v>419p</v>
      </c>
      <c r="E323" s="141" t="s">
        <v>216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71">+SUM(CL324:CL332)</f>
        <v>2119159.9008333334</v>
      </c>
      <c r="CM323" s="143">
        <f t="shared" si="71"/>
        <v>2119159.9008333334</v>
      </c>
      <c r="CN323" s="143">
        <f t="shared" si="71"/>
        <v>2119159.9008333334</v>
      </c>
      <c r="CO323" s="143">
        <f t="shared" si="71"/>
        <v>2119159.9008333334</v>
      </c>
      <c r="CP323" s="143">
        <f t="shared" si="71"/>
        <v>2119159.9008333334</v>
      </c>
      <c r="CQ323" s="143">
        <f t="shared" si="71"/>
        <v>2119159.9008333334</v>
      </c>
      <c r="CR323" s="143">
        <f t="shared" si="71"/>
        <v>2119159.9008333334</v>
      </c>
      <c r="CS323" s="143">
        <f t="shared" si="71"/>
        <v>2119159.9008333334</v>
      </c>
      <c r="CT323" s="143">
        <f t="shared" si="71"/>
        <v>2119159.9008333334</v>
      </c>
      <c r="CU323" s="143">
        <f t="shared" si="71"/>
        <v>2119159.9008333334</v>
      </c>
      <c r="CV323" s="143">
        <f t="shared" si="71"/>
        <v>2119159.9008333334</v>
      </c>
      <c r="CW323" s="144">
        <f t="shared" si="71"/>
        <v>2119159.9008333334</v>
      </c>
      <c r="CX323" s="315">
        <f t="shared" si="71"/>
        <v>2186482.9354613866</v>
      </c>
      <c r="CY323" s="318">
        <f t="shared" ref="CY323:DI323" si="72">+SUM(CY324:CY332)</f>
        <v>2186482.9354613866</v>
      </c>
      <c r="CZ323" s="318">
        <f t="shared" si="72"/>
        <v>2186482.9354613866</v>
      </c>
      <c r="DA323" s="318">
        <f t="shared" si="72"/>
        <v>2186482.9354613866</v>
      </c>
      <c r="DB323" s="318">
        <f t="shared" si="72"/>
        <v>2186482.9354613866</v>
      </c>
      <c r="DC323" s="318">
        <f t="shared" si="72"/>
        <v>2186482.9354613866</v>
      </c>
      <c r="DD323" s="318">
        <f t="shared" si="72"/>
        <v>2186482.9354613866</v>
      </c>
      <c r="DE323" s="318">
        <f t="shared" si="72"/>
        <v>2186482.9354613866</v>
      </c>
      <c r="DF323" s="318">
        <f t="shared" si="72"/>
        <v>2186482.9354613866</v>
      </c>
      <c r="DG323" s="318">
        <f t="shared" si="72"/>
        <v>2186482.9354613866</v>
      </c>
      <c r="DH323" s="318">
        <f t="shared" si="72"/>
        <v>2186482.9354613866</v>
      </c>
      <c r="DI323" s="316">
        <f t="shared" si="72"/>
        <v>2186482.9354613866</v>
      </c>
      <c r="DJ323" s="142">
        <f>+SUM(DJ324:DJ332)</f>
        <v>2491662.8099999996</v>
      </c>
      <c r="DK323" s="143">
        <f t="shared" ref="DK323:DU323" si="73">+SUM(DK324:DK332)</f>
        <v>2491662.8099999996</v>
      </c>
      <c r="DL323" s="143">
        <f t="shared" si="73"/>
        <v>2491662.8099999996</v>
      </c>
      <c r="DM323" s="143">
        <f t="shared" si="73"/>
        <v>2491662.8099999996</v>
      </c>
      <c r="DN323" s="143">
        <f t="shared" si="73"/>
        <v>2491662.8099999996</v>
      </c>
      <c r="DO323" s="143">
        <f t="shared" si="73"/>
        <v>2491662.8099999996</v>
      </c>
      <c r="DP323" s="143">
        <f t="shared" si="73"/>
        <v>2491662.8099999996</v>
      </c>
      <c r="DQ323" s="143">
        <f t="shared" si="73"/>
        <v>2491662.8099999996</v>
      </c>
      <c r="DR323" s="143">
        <f t="shared" si="73"/>
        <v>2491662.8099999996</v>
      </c>
      <c r="DS323" s="143">
        <f t="shared" si="73"/>
        <v>2491662.8099999996</v>
      </c>
      <c r="DT323" s="143">
        <f t="shared" si="73"/>
        <v>2491662.8099999996</v>
      </c>
      <c r="DU323" s="144">
        <f t="shared" si="73"/>
        <v>2491662.8099999996</v>
      </c>
      <c r="DV323" s="344">
        <v>2775123.1733333333</v>
      </c>
      <c r="DW323" s="344">
        <v>2775123.1733333333</v>
      </c>
      <c r="DX323" s="344">
        <v>2775123.1733333333</v>
      </c>
      <c r="DY323" s="344">
        <v>2775123.1733333333</v>
      </c>
      <c r="DZ323" s="344">
        <v>2775123.1733333333</v>
      </c>
      <c r="EA323" s="344">
        <v>2775123.1733333333</v>
      </c>
      <c r="EB323" s="344">
        <v>2775123.1733333333</v>
      </c>
      <c r="EC323" s="344">
        <v>2775123.1733333333</v>
      </c>
      <c r="ED323" s="344">
        <v>2775123.1733333333</v>
      </c>
      <c r="EE323" s="344">
        <v>2775123.1733333333</v>
      </c>
      <c r="EF323" s="344">
        <v>2775123.1733333333</v>
      </c>
      <c r="EG323" s="344">
        <v>2775123.1733333333</v>
      </c>
      <c r="EH323" s="307">
        <f t="shared" si="51"/>
        <v>33301478.079999994</v>
      </c>
    </row>
    <row r="324" spans="1:138" ht="30">
      <c r="D324" s="74" t="str">
        <f t="shared" si="67"/>
        <v>4191p</v>
      </c>
      <c r="E324" s="78" t="s">
        <v>218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4">
        <v>338522.19022414373</v>
      </c>
      <c r="CY324" s="317">
        <v>338522.19022414373</v>
      </c>
      <c r="CZ324" s="317">
        <v>338522.19022414373</v>
      </c>
      <c r="DA324" s="317">
        <v>338522.19022414373</v>
      </c>
      <c r="DB324" s="317">
        <v>338522.19022414373</v>
      </c>
      <c r="DC324" s="317">
        <v>338522.19022414373</v>
      </c>
      <c r="DD324" s="317">
        <v>338522.19022414373</v>
      </c>
      <c r="DE324" s="317">
        <v>338522.19022414373</v>
      </c>
      <c r="DF324" s="317">
        <v>338522.19022414373</v>
      </c>
      <c r="DG324" s="317">
        <v>338522.19022414373</v>
      </c>
      <c r="DH324" s="317">
        <v>338522.19022414373</v>
      </c>
      <c r="DI324" s="313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  <c r="DV324" s="343"/>
      <c r="DW324" s="343"/>
      <c r="DX324" s="343"/>
      <c r="DY324" s="343"/>
      <c r="DZ324" s="343"/>
      <c r="EA324" s="343"/>
      <c r="EB324" s="343"/>
      <c r="EC324" s="343"/>
      <c r="ED324" s="343"/>
      <c r="EE324" s="343"/>
      <c r="EF324" s="343"/>
      <c r="EG324" s="343"/>
      <c r="EH324" s="307">
        <f t="shared" si="51"/>
        <v>0</v>
      </c>
    </row>
    <row r="325" spans="1:138" ht="30">
      <c r="D325" s="74" t="str">
        <f t="shared" si="67"/>
        <v>4192p</v>
      </c>
      <c r="E325" s="78" t="s">
        <v>220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4">
        <v>198115.64551112629</v>
      </c>
      <c r="CY325" s="317">
        <v>198115.64551112629</v>
      </c>
      <c r="CZ325" s="317">
        <v>198115.64551112629</v>
      </c>
      <c r="DA325" s="317">
        <v>198115.64551112629</v>
      </c>
      <c r="DB325" s="317">
        <v>198115.64551112629</v>
      </c>
      <c r="DC325" s="317">
        <v>198115.64551112629</v>
      </c>
      <c r="DD325" s="317">
        <v>198115.64551112629</v>
      </c>
      <c r="DE325" s="317">
        <v>198115.64551112629</v>
      </c>
      <c r="DF325" s="317">
        <v>198115.64551112629</v>
      </c>
      <c r="DG325" s="317">
        <v>198115.64551112629</v>
      </c>
      <c r="DH325" s="317">
        <v>198115.64551112629</v>
      </c>
      <c r="DI325" s="313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  <c r="DV325" s="343"/>
      <c r="DW325" s="343"/>
      <c r="DX325" s="343"/>
      <c r="DY325" s="343"/>
      <c r="DZ325" s="343"/>
      <c r="EA325" s="343"/>
      <c r="EB325" s="343"/>
      <c r="EC325" s="343"/>
      <c r="ED325" s="343"/>
      <c r="EE325" s="343"/>
      <c r="EF325" s="343"/>
      <c r="EG325" s="343"/>
      <c r="EH325" s="307">
        <f t="shared" si="51"/>
        <v>0</v>
      </c>
    </row>
    <row r="326" spans="1:138">
      <c r="D326" s="74" t="str">
        <f t="shared" si="67"/>
        <v>4193p</v>
      </c>
      <c r="E326" s="78" t="s">
        <v>222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4">
        <v>624553.1953420419</v>
      </c>
      <c r="CY326" s="317">
        <v>624553.1953420419</v>
      </c>
      <c r="CZ326" s="317">
        <v>624553.1953420419</v>
      </c>
      <c r="DA326" s="317">
        <v>624553.1953420419</v>
      </c>
      <c r="DB326" s="317">
        <v>624553.1953420419</v>
      </c>
      <c r="DC326" s="317">
        <v>624553.1953420419</v>
      </c>
      <c r="DD326" s="317">
        <v>624553.1953420419</v>
      </c>
      <c r="DE326" s="317">
        <v>624553.1953420419</v>
      </c>
      <c r="DF326" s="317">
        <v>624553.1953420419</v>
      </c>
      <c r="DG326" s="317">
        <v>624553.1953420419</v>
      </c>
      <c r="DH326" s="317">
        <v>624553.1953420419</v>
      </c>
      <c r="DI326" s="313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  <c r="DV326" s="343"/>
      <c r="DW326" s="343"/>
      <c r="DX326" s="343"/>
      <c r="DY326" s="343"/>
      <c r="DZ326" s="343"/>
      <c r="EA326" s="343"/>
      <c r="EB326" s="343"/>
      <c r="EC326" s="343"/>
      <c r="ED326" s="343"/>
      <c r="EE326" s="343"/>
      <c r="EF326" s="343"/>
      <c r="EG326" s="343"/>
      <c r="EH326" s="307">
        <f t="shared" si="51"/>
        <v>0</v>
      </c>
    </row>
    <row r="327" spans="1:138">
      <c r="D327" s="74" t="str">
        <f t="shared" si="67"/>
        <v>4194p</v>
      </c>
      <c r="E327" s="78" t="s">
        <v>224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4">
        <v>185467.19903700319</v>
      </c>
      <c r="CY327" s="317">
        <v>185467.19903700319</v>
      </c>
      <c r="CZ327" s="317">
        <v>185467.19903700319</v>
      </c>
      <c r="DA327" s="317">
        <v>185467.19903700319</v>
      </c>
      <c r="DB327" s="317">
        <v>185467.19903700319</v>
      </c>
      <c r="DC327" s="317">
        <v>185467.19903700319</v>
      </c>
      <c r="DD327" s="317">
        <v>185467.19903700319</v>
      </c>
      <c r="DE327" s="317">
        <v>185467.19903700319</v>
      </c>
      <c r="DF327" s="317">
        <v>185467.19903700319</v>
      </c>
      <c r="DG327" s="317">
        <v>185467.19903700319</v>
      </c>
      <c r="DH327" s="317">
        <v>185467.19903700319</v>
      </c>
      <c r="DI327" s="313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  <c r="DV327" s="343"/>
      <c r="DW327" s="343"/>
      <c r="DX327" s="343"/>
      <c r="DY327" s="343"/>
      <c r="DZ327" s="343"/>
      <c r="EA327" s="343"/>
      <c r="EB327" s="343"/>
      <c r="EC327" s="343"/>
      <c r="ED327" s="343"/>
      <c r="EE327" s="343"/>
      <c r="EF327" s="343"/>
      <c r="EG327" s="343"/>
      <c r="EH327" s="307">
        <f t="shared" si="51"/>
        <v>0</v>
      </c>
    </row>
    <row r="328" spans="1:138" ht="45">
      <c r="D328" s="74" t="str">
        <f t="shared" si="67"/>
        <v>4195p</v>
      </c>
      <c r="E328" s="78" t="s">
        <v>226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4">
        <v>331173.49028020015</v>
      </c>
      <c r="CY328" s="317">
        <v>331173.49028020015</v>
      </c>
      <c r="CZ328" s="317">
        <v>331173.49028020015</v>
      </c>
      <c r="DA328" s="317">
        <v>331173.49028020015</v>
      </c>
      <c r="DB328" s="317">
        <v>331173.49028020015</v>
      </c>
      <c r="DC328" s="317">
        <v>331173.49028020015</v>
      </c>
      <c r="DD328" s="317">
        <v>331173.49028020015</v>
      </c>
      <c r="DE328" s="317">
        <v>331173.49028020015</v>
      </c>
      <c r="DF328" s="317">
        <v>331173.49028020015</v>
      </c>
      <c r="DG328" s="317">
        <v>331173.49028020015</v>
      </c>
      <c r="DH328" s="317">
        <v>331173.49028020015</v>
      </c>
      <c r="DI328" s="313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  <c r="DV328" s="343"/>
      <c r="DW328" s="343"/>
      <c r="DX328" s="343"/>
      <c r="DY328" s="343"/>
      <c r="DZ328" s="343"/>
      <c r="EA328" s="343"/>
      <c r="EB328" s="343"/>
      <c r="EC328" s="343"/>
      <c r="ED328" s="343"/>
      <c r="EE328" s="343"/>
      <c r="EF328" s="343"/>
      <c r="EG328" s="343"/>
      <c r="EH328" s="307">
        <f t="shared" si="51"/>
        <v>0</v>
      </c>
    </row>
    <row r="329" spans="1:138">
      <c r="D329" s="74" t="str">
        <f t="shared" si="67"/>
        <v>4196p</v>
      </c>
      <c r="E329" s="78" t="s">
        <v>228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4">
        <v>301413.99206139107</v>
      </c>
      <c r="CY329" s="317">
        <v>301413.99206139107</v>
      </c>
      <c r="CZ329" s="317">
        <v>301413.99206139107</v>
      </c>
      <c r="DA329" s="317">
        <v>301413.99206139107</v>
      </c>
      <c r="DB329" s="317">
        <v>301413.99206139107</v>
      </c>
      <c r="DC329" s="317">
        <v>301413.99206139107</v>
      </c>
      <c r="DD329" s="317">
        <v>301413.99206139107</v>
      </c>
      <c r="DE329" s="317">
        <v>301413.99206139107</v>
      </c>
      <c r="DF329" s="317">
        <v>301413.99206139107</v>
      </c>
      <c r="DG329" s="317">
        <v>301413.99206139107</v>
      </c>
      <c r="DH329" s="317">
        <v>301413.99206139107</v>
      </c>
      <c r="DI329" s="313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  <c r="DV329" s="343"/>
      <c r="DW329" s="343"/>
      <c r="DX329" s="343"/>
      <c r="DY329" s="343"/>
      <c r="DZ329" s="343"/>
      <c r="EA329" s="343"/>
      <c r="EB329" s="343"/>
      <c r="EC329" s="343"/>
      <c r="ED329" s="343"/>
      <c r="EE329" s="343"/>
      <c r="EF329" s="343"/>
      <c r="EG329" s="343"/>
      <c r="EH329" s="307">
        <f t="shared" si="51"/>
        <v>0</v>
      </c>
    </row>
    <row r="330" spans="1:138">
      <c r="D330" s="74" t="str">
        <f t="shared" si="67"/>
        <v>4197p</v>
      </c>
      <c r="E330" s="78" t="s">
        <v>230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4">
        <v>105.61633532026926</v>
      </c>
      <c r="CY330" s="317">
        <v>105.61633532026926</v>
      </c>
      <c r="CZ330" s="317">
        <v>105.61633532026926</v>
      </c>
      <c r="DA330" s="317">
        <v>105.61633532026926</v>
      </c>
      <c r="DB330" s="317">
        <v>105.61633532026926</v>
      </c>
      <c r="DC330" s="317">
        <v>105.61633532026926</v>
      </c>
      <c r="DD330" s="317">
        <v>105.61633532026926</v>
      </c>
      <c r="DE330" s="317">
        <v>105.61633532026926</v>
      </c>
      <c r="DF330" s="317">
        <v>105.61633532026926</v>
      </c>
      <c r="DG330" s="317">
        <v>105.61633532026926</v>
      </c>
      <c r="DH330" s="317">
        <v>105.61633532026926</v>
      </c>
      <c r="DI330" s="313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  <c r="DV330" s="343"/>
      <c r="DW330" s="343"/>
      <c r="DX330" s="343"/>
      <c r="DY330" s="343"/>
      <c r="DZ330" s="343"/>
      <c r="EA330" s="343"/>
      <c r="EB330" s="343"/>
      <c r="EC330" s="343"/>
      <c r="ED330" s="343"/>
      <c r="EE330" s="343"/>
      <c r="EF330" s="343"/>
      <c r="EG330" s="343"/>
      <c r="EH330" s="307">
        <f t="shared" si="51"/>
        <v>0</v>
      </c>
    </row>
    <row r="331" spans="1:138">
      <c r="D331" s="74" t="str">
        <f t="shared" si="67"/>
        <v>4198p</v>
      </c>
      <c r="E331" s="78" t="s">
        <v>51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4">
        <v>1654.0740118339691</v>
      </c>
      <c r="CY331" s="317">
        <v>1654.0740118339691</v>
      </c>
      <c r="CZ331" s="317">
        <v>1654.0740118339691</v>
      </c>
      <c r="DA331" s="317">
        <v>1654.0740118339691</v>
      </c>
      <c r="DB331" s="317">
        <v>1654.0740118339691</v>
      </c>
      <c r="DC331" s="317">
        <v>1654.0740118339691</v>
      </c>
      <c r="DD331" s="317">
        <v>1654.0740118339691</v>
      </c>
      <c r="DE331" s="317">
        <v>1654.0740118339691</v>
      </c>
      <c r="DF331" s="317">
        <v>1654.0740118339691</v>
      </c>
      <c r="DG331" s="317">
        <v>1654.0740118339691</v>
      </c>
      <c r="DH331" s="317">
        <v>1654.0740118339691</v>
      </c>
      <c r="DI331" s="313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  <c r="DV331" s="343"/>
      <c r="DW331" s="343"/>
      <c r="DX331" s="343"/>
      <c r="DY331" s="343"/>
      <c r="DZ331" s="343"/>
      <c r="EA331" s="343"/>
      <c r="EB331" s="343"/>
      <c r="EC331" s="343"/>
      <c r="ED331" s="343"/>
      <c r="EE331" s="343"/>
      <c r="EF331" s="343"/>
      <c r="EG331" s="343"/>
      <c r="EH331" s="307">
        <f t="shared" si="51"/>
        <v>0</v>
      </c>
    </row>
    <row r="332" spans="1:138">
      <c r="D332" s="74" t="str">
        <f t="shared" si="67"/>
        <v>4199p</v>
      </c>
      <c r="E332" s="78" t="s">
        <v>232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4">
        <v>205477.53265832629</v>
      </c>
      <c r="CY332" s="317">
        <v>205477.53265832629</v>
      </c>
      <c r="CZ332" s="317">
        <v>205477.53265832629</v>
      </c>
      <c r="DA332" s="317">
        <v>205477.53265832629</v>
      </c>
      <c r="DB332" s="317">
        <v>205477.53265832629</v>
      </c>
      <c r="DC332" s="317">
        <v>205477.53265832629</v>
      </c>
      <c r="DD332" s="317">
        <v>205477.53265832629</v>
      </c>
      <c r="DE332" s="317">
        <v>205477.53265832629</v>
      </c>
      <c r="DF332" s="317">
        <v>205477.53265832629</v>
      </c>
      <c r="DG332" s="317">
        <v>205477.53265832629</v>
      </c>
      <c r="DH332" s="317">
        <v>205477.53265832629</v>
      </c>
      <c r="DI332" s="313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  <c r="DV332" s="343"/>
      <c r="DW332" s="343"/>
      <c r="DX332" s="343"/>
      <c r="DY332" s="343"/>
      <c r="DZ332" s="343"/>
      <c r="EA332" s="343"/>
      <c r="EB332" s="343"/>
      <c r="EC332" s="343"/>
      <c r="ED332" s="343"/>
      <c r="EE332" s="343"/>
      <c r="EF332" s="343"/>
      <c r="EG332" s="343"/>
      <c r="EH332" s="307">
        <f t="shared" si="51"/>
        <v>0</v>
      </c>
    </row>
    <row r="333" spans="1:138" s="9" customFormat="1">
      <c r="A333" s="140"/>
      <c r="B333" s="140">
        <v>42</v>
      </c>
      <c r="C333" s="140" t="s">
        <v>96</v>
      </c>
      <c r="D333" s="140" t="str">
        <f t="shared" si="67"/>
        <v>p</v>
      </c>
      <c r="E333" s="141" t="s">
        <v>234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74">+CL334+CL342+CL348+CL356+CL358</f>
        <v>41489393.925000004</v>
      </c>
      <c r="CM333" s="143">
        <f t="shared" si="74"/>
        <v>41489393.925000004</v>
      </c>
      <c r="CN333" s="143">
        <f t="shared" si="74"/>
        <v>41489393.925000004</v>
      </c>
      <c r="CO333" s="143">
        <f t="shared" si="74"/>
        <v>41489393.925000004</v>
      </c>
      <c r="CP333" s="143">
        <f t="shared" si="74"/>
        <v>41489393.925000004</v>
      </c>
      <c r="CQ333" s="143">
        <f t="shared" si="74"/>
        <v>41489393.925000004</v>
      </c>
      <c r="CR333" s="143">
        <f t="shared" si="74"/>
        <v>41489393.925000004</v>
      </c>
      <c r="CS333" s="143">
        <f t="shared" si="74"/>
        <v>41489393.925000004</v>
      </c>
      <c r="CT333" s="143">
        <f t="shared" si="74"/>
        <v>41489393.925000004</v>
      </c>
      <c r="CU333" s="143">
        <f t="shared" si="74"/>
        <v>41489393.925000004</v>
      </c>
      <c r="CV333" s="143">
        <f t="shared" si="74"/>
        <v>41489393.925000004</v>
      </c>
      <c r="CW333" s="144">
        <f t="shared" si="74"/>
        <v>41489393.925000004</v>
      </c>
      <c r="CX333" s="315">
        <f t="shared" si="74"/>
        <v>41226949.914166674</v>
      </c>
      <c r="CY333" s="318">
        <f t="shared" ref="CY333:DI333" si="75">+CY334+CY342+CY348+CY356+CY358</f>
        <v>41226949.914166674</v>
      </c>
      <c r="CZ333" s="318">
        <f t="shared" si="75"/>
        <v>41226949.914166674</v>
      </c>
      <c r="DA333" s="318">
        <f t="shared" si="75"/>
        <v>41226949.914166674</v>
      </c>
      <c r="DB333" s="318">
        <f t="shared" si="75"/>
        <v>41226949.914166674</v>
      </c>
      <c r="DC333" s="318">
        <f t="shared" si="75"/>
        <v>41226949.914166674</v>
      </c>
      <c r="DD333" s="318">
        <f t="shared" si="75"/>
        <v>41226949.914166674</v>
      </c>
      <c r="DE333" s="318">
        <f t="shared" si="75"/>
        <v>41226949.914166674</v>
      </c>
      <c r="DF333" s="318">
        <f t="shared" si="75"/>
        <v>41226949.914166674</v>
      </c>
      <c r="DG333" s="318">
        <f t="shared" si="75"/>
        <v>41226949.914166674</v>
      </c>
      <c r="DH333" s="318">
        <f t="shared" si="75"/>
        <v>41226949.914166674</v>
      </c>
      <c r="DI333" s="316">
        <f t="shared" si="75"/>
        <v>41226949.914166674</v>
      </c>
      <c r="DJ333" s="142">
        <f>+DJ334+DJ342+DJ348+DJ356+DJ358</f>
        <v>42070460.416666664</v>
      </c>
      <c r="DK333" s="143">
        <f t="shared" ref="DK333:DU333" si="76">+DK334+DK342+DK348+DK356+DK358</f>
        <v>42070460.416666664</v>
      </c>
      <c r="DL333" s="143">
        <f t="shared" si="76"/>
        <v>42070460.416666664</v>
      </c>
      <c r="DM333" s="143">
        <f t="shared" si="76"/>
        <v>42070460.416666664</v>
      </c>
      <c r="DN333" s="143">
        <f t="shared" si="76"/>
        <v>42070460.416666664</v>
      </c>
      <c r="DO333" s="143">
        <f t="shared" si="76"/>
        <v>42070460.416666664</v>
      </c>
      <c r="DP333" s="143">
        <f t="shared" si="76"/>
        <v>42070460.416666664</v>
      </c>
      <c r="DQ333" s="143">
        <f t="shared" si="76"/>
        <v>42070460.416666664</v>
      </c>
      <c r="DR333" s="143">
        <f t="shared" si="76"/>
        <v>42070460.416666664</v>
      </c>
      <c r="DS333" s="143">
        <f t="shared" si="76"/>
        <v>42070460.416666664</v>
      </c>
      <c r="DT333" s="143">
        <f t="shared" si="76"/>
        <v>42070460.416666664</v>
      </c>
      <c r="DU333" s="144">
        <f t="shared" si="76"/>
        <v>42070460.416666664</v>
      </c>
      <c r="DV333" s="344">
        <v>44366018.364166662</v>
      </c>
      <c r="DW333" s="344">
        <v>44366018.364166662</v>
      </c>
      <c r="DX333" s="344">
        <v>44366018.364166662</v>
      </c>
      <c r="DY333" s="344">
        <v>44366018.364166662</v>
      </c>
      <c r="DZ333" s="344">
        <v>44366018.364166662</v>
      </c>
      <c r="EA333" s="344">
        <v>44366018.364166662</v>
      </c>
      <c r="EB333" s="344">
        <v>44366018.364166662</v>
      </c>
      <c r="EC333" s="344">
        <v>44366018.364166662</v>
      </c>
      <c r="ED333" s="344">
        <v>44366018.364166662</v>
      </c>
      <c r="EE333" s="344">
        <v>44366018.364166662</v>
      </c>
      <c r="EF333" s="344">
        <v>44366018.364166662</v>
      </c>
      <c r="EG333" s="344">
        <v>44366018.364166662</v>
      </c>
      <c r="EH333" s="307">
        <f t="shared" si="51"/>
        <v>532392220.37000006</v>
      </c>
    </row>
    <row r="334" spans="1:138" s="9" customFormat="1">
      <c r="A334" s="140"/>
      <c r="B334" s="140"/>
      <c r="C334" s="140">
        <v>421</v>
      </c>
      <c r="D334" s="140" t="str">
        <f t="shared" si="67"/>
        <v>421p</v>
      </c>
      <c r="E334" s="141" t="s">
        <v>236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77">+SUM(CL335:CL341)</f>
        <v>5084083.333333333</v>
      </c>
      <c r="CM334" s="143">
        <f t="shared" si="77"/>
        <v>5084083.333333333</v>
      </c>
      <c r="CN334" s="143">
        <f t="shared" si="77"/>
        <v>5084083.333333333</v>
      </c>
      <c r="CO334" s="143">
        <f t="shared" si="77"/>
        <v>5084083.333333333</v>
      </c>
      <c r="CP334" s="143">
        <f t="shared" si="77"/>
        <v>5084083.333333333</v>
      </c>
      <c r="CQ334" s="143">
        <f t="shared" si="77"/>
        <v>5084083.333333333</v>
      </c>
      <c r="CR334" s="143">
        <f t="shared" si="77"/>
        <v>5084083.333333333</v>
      </c>
      <c r="CS334" s="143">
        <f t="shared" si="77"/>
        <v>5084083.333333333</v>
      </c>
      <c r="CT334" s="143">
        <f t="shared" si="77"/>
        <v>5084083.333333333</v>
      </c>
      <c r="CU334" s="143">
        <f t="shared" si="77"/>
        <v>5084083.333333333</v>
      </c>
      <c r="CV334" s="143">
        <f t="shared" si="77"/>
        <v>5084083.333333333</v>
      </c>
      <c r="CW334" s="144">
        <f t="shared" si="77"/>
        <v>5084083.333333333</v>
      </c>
      <c r="CX334" s="315">
        <f t="shared" si="77"/>
        <v>4887083.333333333</v>
      </c>
      <c r="CY334" s="318">
        <f t="shared" ref="CY334:DI334" si="78">+SUM(CY335:CY341)</f>
        <v>4887083.333333333</v>
      </c>
      <c r="CZ334" s="318">
        <f t="shared" si="78"/>
        <v>4887083.333333333</v>
      </c>
      <c r="DA334" s="318">
        <f t="shared" si="78"/>
        <v>4887083.333333333</v>
      </c>
      <c r="DB334" s="318">
        <f t="shared" si="78"/>
        <v>4887083.333333333</v>
      </c>
      <c r="DC334" s="318">
        <f t="shared" si="78"/>
        <v>4887083.333333333</v>
      </c>
      <c r="DD334" s="318">
        <f t="shared" si="78"/>
        <v>4887083.333333333</v>
      </c>
      <c r="DE334" s="318">
        <f t="shared" si="78"/>
        <v>4887083.333333333</v>
      </c>
      <c r="DF334" s="318">
        <f t="shared" si="78"/>
        <v>4887083.333333333</v>
      </c>
      <c r="DG334" s="318">
        <f t="shared" si="78"/>
        <v>4887083.333333333</v>
      </c>
      <c r="DH334" s="318">
        <f t="shared" si="78"/>
        <v>4887083.333333333</v>
      </c>
      <c r="DI334" s="316">
        <f t="shared" si="78"/>
        <v>4887083.333333333</v>
      </c>
      <c r="DJ334" s="142">
        <f>+SUM(DJ335:DJ341)</f>
        <v>5044218.75</v>
      </c>
      <c r="DK334" s="143">
        <f t="shared" ref="DK334:DU334" si="79">+SUM(DK335:DK341)</f>
        <v>5044218.75</v>
      </c>
      <c r="DL334" s="143">
        <f t="shared" si="79"/>
        <v>5044218.75</v>
      </c>
      <c r="DM334" s="143">
        <f t="shared" si="79"/>
        <v>5044218.75</v>
      </c>
      <c r="DN334" s="143">
        <f t="shared" si="79"/>
        <v>5044218.75</v>
      </c>
      <c r="DO334" s="143">
        <f t="shared" si="79"/>
        <v>5044218.75</v>
      </c>
      <c r="DP334" s="143">
        <f t="shared" si="79"/>
        <v>5044218.75</v>
      </c>
      <c r="DQ334" s="143">
        <f t="shared" si="79"/>
        <v>5044218.75</v>
      </c>
      <c r="DR334" s="143">
        <f t="shared" si="79"/>
        <v>5044218.75</v>
      </c>
      <c r="DS334" s="143">
        <f t="shared" si="79"/>
        <v>5044218.75</v>
      </c>
      <c r="DT334" s="143">
        <f t="shared" si="79"/>
        <v>5044218.75</v>
      </c>
      <c r="DU334" s="144">
        <f t="shared" si="79"/>
        <v>5044218.75</v>
      </c>
      <c r="DV334" s="344">
        <v>6050468.75</v>
      </c>
      <c r="DW334" s="344">
        <v>6050468.75</v>
      </c>
      <c r="DX334" s="344">
        <v>6050468.75</v>
      </c>
      <c r="DY334" s="344">
        <v>6050468.75</v>
      </c>
      <c r="DZ334" s="344">
        <v>6050468.75</v>
      </c>
      <c r="EA334" s="344">
        <v>6050468.75</v>
      </c>
      <c r="EB334" s="344">
        <v>6050468.75</v>
      </c>
      <c r="EC334" s="344">
        <v>6050468.75</v>
      </c>
      <c r="ED334" s="344">
        <v>6050468.75</v>
      </c>
      <c r="EE334" s="344">
        <v>6050468.75</v>
      </c>
      <c r="EF334" s="344">
        <v>6050468.75</v>
      </c>
      <c r="EG334" s="344">
        <v>6050468.75</v>
      </c>
      <c r="EH334" s="307">
        <f t="shared" si="51"/>
        <v>72605625</v>
      </c>
    </row>
    <row r="335" spans="1:138">
      <c r="C335" s="74" t="s">
        <v>96</v>
      </c>
      <c r="D335" s="74" t="str">
        <f t="shared" si="67"/>
        <v>4211p</v>
      </c>
      <c r="E335" s="78" t="s">
        <v>238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4">
        <v>450000</v>
      </c>
      <c r="CY335" s="317">
        <v>450000</v>
      </c>
      <c r="CZ335" s="317">
        <v>450000</v>
      </c>
      <c r="DA335" s="317">
        <v>450000</v>
      </c>
      <c r="DB335" s="317">
        <v>450000</v>
      </c>
      <c r="DC335" s="317">
        <v>450000</v>
      </c>
      <c r="DD335" s="317">
        <v>450000</v>
      </c>
      <c r="DE335" s="317">
        <v>450000</v>
      </c>
      <c r="DF335" s="317">
        <v>450000</v>
      </c>
      <c r="DG335" s="317">
        <v>450000</v>
      </c>
      <c r="DH335" s="317">
        <v>450000</v>
      </c>
      <c r="DI335" s="313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  <c r="DV335" s="343"/>
      <c r="DW335" s="343"/>
      <c r="DX335" s="343"/>
      <c r="DY335" s="343"/>
      <c r="DZ335" s="343"/>
      <c r="EA335" s="343"/>
      <c r="EB335" s="343"/>
      <c r="EC335" s="343"/>
      <c r="ED335" s="343"/>
      <c r="EE335" s="343"/>
      <c r="EF335" s="343"/>
      <c r="EG335" s="343"/>
      <c r="EH335" s="307">
        <f t="shared" si="51"/>
        <v>0</v>
      </c>
    </row>
    <row r="336" spans="1:138">
      <c r="D336" s="74" t="str">
        <f t="shared" si="67"/>
        <v>4212p</v>
      </c>
      <c r="E336" s="78" t="s">
        <v>240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4">
        <v>693333.33333333337</v>
      </c>
      <c r="CY336" s="317">
        <v>693333.33333333337</v>
      </c>
      <c r="CZ336" s="317">
        <v>693333.33333333337</v>
      </c>
      <c r="DA336" s="317">
        <v>693333.33333333337</v>
      </c>
      <c r="DB336" s="317">
        <v>693333.33333333337</v>
      </c>
      <c r="DC336" s="317">
        <v>693333.33333333337</v>
      </c>
      <c r="DD336" s="317">
        <v>693333.33333333337</v>
      </c>
      <c r="DE336" s="317">
        <v>693333.33333333337</v>
      </c>
      <c r="DF336" s="317">
        <v>693333.33333333337</v>
      </c>
      <c r="DG336" s="317">
        <v>693333.33333333337</v>
      </c>
      <c r="DH336" s="317">
        <v>693333.33333333337</v>
      </c>
      <c r="DI336" s="313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  <c r="DV336" s="343"/>
      <c r="DW336" s="343"/>
      <c r="DX336" s="343"/>
      <c r="DY336" s="343"/>
      <c r="DZ336" s="343"/>
      <c r="EA336" s="343"/>
      <c r="EB336" s="343"/>
      <c r="EC336" s="343"/>
      <c r="ED336" s="343"/>
      <c r="EE336" s="343"/>
      <c r="EF336" s="343"/>
      <c r="EG336" s="343"/>
      <c r="EH336" s="307">
        <f t="shared" si="51"/>
        <v>0</v>
      </c>
    </row>
    <row r="337" spans="1:138" ht="30">
      <c r="D337" s="74" t="str">
        <f t="shared" si="67"/>
        <v>4213p</v>
      </c>
      <c r="E337" s="78" t="s">
        <v>242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4">
        <v>1416666.6666666667</v>
      </c>
      <c r="CY337" s="317">
        <v>1416666.6666666667</v>
      </c>
      <c r="CZ337" s="317">
        <v>1416666.6666666667</v>
      </c>
      <c r="DA337" s="317">
        <v>1416666.6666666667</v>
      </c>
      <c r="DB337" s="317">
        <v>1416666.6666666667</v>
      </c>
      <c r="DC337" s="317">
        <v>1416666.6666666667</v>
      </c>
      <c r="DD337" s="317">
        <v>1416666.6666666667</v>
      </c>
      <c r="DE337" s="317">
        <v>1416666.6666666667</v>
      </c>
      <c r="DF337" s="317">
        <v>1416666.6666666667</v>
      </c>
      <c r="DG337" s="317">
        <v>1416666.6666666667</v>
      </c>
      <c r="DH337" s="317">
        <v>1416666.6666666667</v>
      </c>
      <c r="DI337" s="313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  <c r="DV337" s="343"/>
      <c r="DW337" s="343"/>
      <c r="DX337" s="343"/>
      <c r="DY337" s="343"/>
      <c r="DZ337" s="343"/>
      <c r="EA337" s="343"/>
      <c r="EB337" s="343"/>
      <c r="EC337" s="343"/>
      <c r="ED337" s="343"/>
      <c r="EE337" s="343"/>
      <c r="EF337" s="343"/>
      <c r="EG337" s="343"/>
      <c r="EH337" s="307">
        <f t="shared" si="51"/>
        <v>0</v>
      </c>
    </row>
    <row r="338" spans="1:138">
      <c r="D338" s="74" t="str">
        <f t="shared" si="67"/>
        <v>4214p</v>
      </c>
      <c r="E338" s="78" t="s">
        <v>244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4">
        <v>1333333.3333333333</v>
      </c>
      <c r="CY338" s="317">
        <v>1333333.3333333333</v>
      </c>
      <c r="CZ338" s="317">
        <v>1333333.3333333333</v>
      </c>
      <c r="DA338" s="317">
        <v>1333333.3333333333</v>
      </c>
      <c r="DB338" s="317">
        <v>1333333.3333333333</v>
      </c>
      <c r="DC338" s="317">
        <v>1333333.3333333333</v>
      </c>
      <c r="DD338" s="317">
        <v>1333333.3333333333</v>
      </c>
      <c r="DE338" s="317">
        <v>1333333.3333333333</v>
      </c>
      <c r="DF338" s="317">
        <v>1333333.3333333333</v>
      </c>
      <c r="DG338" s="317">
        <v>1333333.3333333333</v>
      </c>
      <c r="DH338" s="317">
        <v>1333333.3333333333</v>
      </c>
      <c r="DI338" s="313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  <c r="DV338" s="343"/>
      <c r="DW338" s="343"/>
      <c r="DX338" s="343"/>
      <c r="DY338" s="343"/>
      <c r="DZ338" s="343"/>
      <c r="EA338" s="343"/>
      <c r="EB338" s="343"/>
      <c r="EC338" s="343"/>
      <c r="ED338" s="343"/>
      <c r="EE338" s="343"/>
      <c r="EF338" s="343"/>
      <c r="EG338" s="343"/>
      <c r="EH338" s="307">
        <f t="shared" si="51"/>
        <v>0</v>
      </c>
    </row>
    <row r="339" spans="1:138">
      <c r="D339" s="74" t="str">
        <f t="shared" si="67"/>
        <v>4215p</v>
      </c>
      <c r="E339" s="78" t="s">
        <v>246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4">
        <v>681250</v>
      </c>
      <c r="CY339" s="317">
        <v>681250</v>
      </c>
      <c r="CZ339" s="317">
        <v>681250</v>
      </c>
      <c r="DA339" s="317">
        <v>681250</v>
      </c>
      <c r="DB339" s="317">
        <v>681250</v>
      </c>
      <c r="DC339" s="317">
        <v>681250</v>
      </c>
      <c r="DD339" s="317">
        <v>681250</v>
      </c>
      <c r="DE339" s="317">
        <v>681250</v>
      </c>
      <c r="DF339" s="317">
        <v>681250</v>
      </c>
      <c r="DG339" s="317">
        <v>681250</v>
      </c>
      <c r="DH339" s="317">
        <v>681250</v>
      </c>
      <c r="DI339" s="313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  <c r="DV339" s="343"/>
      <c r="DW339" s="343"/>
      <c r="DX339" s="343"/>
      <c r="DY339" s="343"/>
      <c r="DZ339" s="343"/>
      <c r="EA339" s="343"/>
      <c r="EB339" s="343"/>
      <c r="EC339" s="343"/>
      <c r="ED339" s="343"/>
      <c r="EE339" s="343"/>
      <c r="EF339" s="343"/>
      <c r="EG339" s="343"/>
      <c r="EH339" s="307">
        <f t="shared" si="51"/>
        <v>0</v>
      </c>
    </row>
    <row r="340" spans="1:138" ht="30">
      <c r="D340" s="74" t="str">
        <f t="shared" si="67"/>
        <v>4216p</v>
      </c>
      <c r="E340" s="78" t="s">
        <v>248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4">
        <v>54166.666666666664</v>
      </c>
      <c r="CY340" s="317">
        <v>54166.666666666664</v>
      </c>
      <c r="CZ340" s="317">
        <v>54166.666666666664</v>
      </c>
      <c r="DA340" s="317">
        <v>54166.666666666664</v>
      </c>
      <c r="DB340" s="317">
        <v>54166.666666666664</v>
      </c>
      <c r="DC340" s="317">
        <v>54166.666666666664</v>
      </c>
      <c r="DD340" s="317">
        <v>54166.666666666664</v>
      </c>
      <c r="DE340" s="317">
        <v>54166.666666666664</v>
      </c>
      <c r="DF340" s="317">
        <v>54166.666666666664</v>
      </c>
      <c r="DG340" s="317">
        <v>54166.666666666664</v>
      </c>
      <c r="DH340" s="317">
        <v>54166.666666666664</v>
      </c>
      <c r="DI340" s="313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  <c r="DV340" s="343"/>
      <c r="DW340" s="343"/>
      <c r="DX340" s="343"/>
      <c r="DY340" s="343"/>
      <c r="DZ340" s="343"/>
      <c r="EA340" s="343"/>
      <c r="EB340" s="343"/>
      <c r="EC340" s="343"/>
      <c r="ED340" s="343"/>
      <c r="EE340" s="343"/>
      <c r="EF340" s="343"/>
      <c r="EG340" s="343"/>
      <c r="EH340" s="307">
        <f t="shared" si="51"/>
        <v>0</v>
      </c>
    </row>
    <row r="341" spans="1:138" ht="30">
      <c r="D341" s="74" t="str">
        <f t="shared" si="67"/>
        <v>4217p</v>
      </c>
      <c r="E341" s="78" t="s">
        <v>250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4">
        <v>258333.33333333334</v>
      </c>
      <c r="CY341" s="317">
        <v>258333.33333333334</v>
      </c>
      <c r="CZ341" s="317">
        <v>258333.33333333334</v>
      </c>
      <c r="DA341" s="317">
        <v>258333.33333333334</v>
      </c>
      <c r="DB341" s="317">
        <v>258333.33333333334</v>
      </c>
      <c r="DC341" s="317">
        <v>258333.33333333334</v>
      </c>
      <c r="DD341" s="317">
        <v>258333.33333333334</v>
      </c>
      <c r="DE341" s="317">
        <v>258333.33333333334</v>
      </c>
      <c r="DF341" s="317">
        <v>258333.33333333334</v>
      </c>
      <c r="DG341" s="317">
        <v>258333.33333333334</v>
      </c>
      <c r="DH341" s="317">
        <v>258333.33333333334</v>
      </c>
      <c r="DI341" s="313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  <c r="DV341" s="343"/>
      <c r="DW341" s="343"/>
      <c r="DX341" s="343"/>
      <c r="DY341" s="343"/>
      <c r="DZ341" s="343"/>
      <c r="EA341" s="343"/>
      <c r="EB341" s="343"/>
      <c r="EC341" s="343"/>
      <c r="ED341" s="343"/>
      <c r="EE341" s="343"/>
      <c r="EF341" s="343"/>
      <c r="EG341" s="343"/>
      <c r="EH341" s="307">
        <f t="shared" si="51"/>
        <v>0</v>
      </c>
    </row>
    <row r="342" spans="1:138" s="9" customFormat="1">
      <c r="A342" s="140"/>
      <c r="B342" s="140"/>
      <c r="C342" s="140">
        <v>422</v>
      </c>
      <c r="D342" s="140" t="str">
        <f t="shared" ref="D342:D351" si="80">+CONCATENATE(D127,"p")</f>
        <v>422p</v>
      </c>
      <c r="E342" s="141" t="s">
        <v>252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81">+SUM(CL343:CL347)</f>
        <v>1280004.1666666665</v>
      </c>
      <c r="CM342" s="143">
        <f t="shared" si="81"/>
        <v>1280004.1666666665</v>
      </c>
      <c r="CN342" s="143">
        <f t="shared" si="81"/>
        <v>1280004.1666666665</v>
      </c>
      <c r="CO342" s="143">
        <f t="shared" si="81"/>
        <v>1280004.1666666665</v>
      </c>
      <c r="CP342" s="143">
        <f t="shared" si="81"/>
        <v>1280004.1666666665</v>
      </c>
      <c r="CQ342" s="143">
        <f t="shared" si="81"/>
        <v>1280004.1666666665</v>
      </c>
      <c r="CR342" s="143">
        <f t="shared" si="81"/>
        <v>1280004.1666666665</v>
      </c>
      <c r="CS342" s="143">
        <f t="shared" si="81"/>
        <v>1280004.1666666665</v>
      </c>
      <c r="CT342" s="143">
        <f t="shared" si="81"/>
        <v>1280004.1666666665</v>
      </c>
      <c r="CU342" s="143">
        <f t="shared" si="81"/>
        <v>1280004.1666666665</v>
      </c>
      <c r="CV342" s="143">
        <f t="shared" si="81"/>
        <v>1280004.1666666665</v>
      </c>
      <c r="CW342" s="144">
        <f t="shared" si="81"/>
        <v>1280004.1666666665</v>
      </c>
      <c r="CX342" s="315">
        <f t="shared" si="81"/>
        <v>1438177</v>
      </c>
      <c r="CY342" s="318">
        <f t="shared" ref="CY342:DI342" si="82">+SUM(CY343:CY347)</f>
        <v>1438177</v>
      </c>
      <c r="CZ342" s="318">
        <f t="shared" si="82"/>
        <v>1438177</v>
      </c>
      <c r="DA342" s="318">
        <f t="shared" si="82"/>
        <v>1438177</v>
      </c>
      <c r="DB342" s="318">
        <f t="shared" si="82"/>
        <v>1438177</v>
      </c>
      <c r="DC342" s="318">
        <f t="shared" si="82"/>
        <v>1438177</v>
      </c>
      <c r="DD342" s="318">
        <f t="shared" si="82"/>
        <v>1438177</v>
      </c>
      <c r="DE342" s="318">
        <f t="shared" si="82"/>
        <v>1438177</v>
      </c>
      <c r="DF342" s="318">
        <f t="shared" si="82"/>
        <v>1438177</v>
      </c>
      <c r="DG342" s="318">
        <f t="shared" si="82"/>
        <v>1438177</v>
      </c>
      <c r="DH342" s="318">
        <f t="shared" si="82"/>
        <v>1438177</v>
      </c>
      <c r="DI342" s="316">
        <f t="shared" si="82"/>
        <v>1438177</v>
      </c>
      <c r="DJ342" s="142">
        <f>+SUM(DJ343:DJ347)</f>
        <v>1620000</v>
      </c>
      <c r="DK342" s="143">
        <f t="shared" ref="DK342:DU342" si="83">+SUM(DK343:DK347)</f>
        <v>1620000</v>
      </c>
      <c r="DL342" s="143">
        <f t="shared" si="83"/>
        <v>1620000</v>
      </c>
      <c r="DM342" s="143">
        <f t="shared" si="83"/>
        <v>1620000</v>
      </c>
      <c r="DN342" s="143">
        <f t="shared" si="83"/>
        <v>1620000</v>
      </c>
      <c r="DO342" s="143">
        <f t="shared" si="83"/>
        <v>1620000</v>
      </c>
      <c r="DP342" s="143">
        <f t="shared" si="83"/>
        <v>1620000</v>
      </c>
      <c r="DQ342" s="143">
        <f t="shared" si="83"/>
        <v>1620000</v>
      </c>
      <c r="DR342" s="143">
        <f t="shared" si="83"/>
        <v>1620000</v>
      </c>
      <c r="DS342" s="143">
        <f t="shared" si="83"/>
        <v>1620000</v>
      </c>
      <c r="DT342" s="143">
        <f t="shared" si="83"/>
        <v>1620000</v>
      </c>
      <c r="DU342" s="144">
        <f t="shared" si="83"/>
        <v>1620000</v>
      </c>
      <c r="DV342" s="344">
        <v>1900841.6666666667</v>
      </c>
      <c r="DW342" s="344">
        <v>1900841.6666666667</v>
      </c>
      <c r="DX342" s="344">
        <v>1900841.6666666667</v>
      </c>
      <c r="DY342" s="344">
        <v>1900841.6666666667</v>
      </c>
      <c r="DZ342" s="344">
        <v>1900841.6666666667</v>
      </c>
      <c r="EA342" s="344">
        <v>1900841.6666666667</v>
      </c>
      <c r="EB342" s="344">
        <v>1900841.6666666667</v>
      </c>
      <c r="EC342" s="344">
        <v>1900841.6666666667</v>
      </c>
      <c r="ED342" s="344">
        <v>1900841.6666666667</v>
      </c>
      <c r="EE342" s="344">
        <v>1900841.6666666667</v>
      </c>
      <c r="EF342" s="344">
        <v>1900841.6666666667</v>
      </c>
      <c r="EG342" s="344">
        <v>1900841.6666666667</v>
      </c>
      <c r="EH342" s="307">
        <f t="shared" si="51"/>
        <v>22810100.000000004</v>
      </c>
    </row>
    <row r="343" spans="1:138">
      <c r="D343" s="74" t="str">
        <f t="shared" si="80"/>
        <v>4221p</v>
      </c>
      <c r="E343" s="78" t="s">
        <v>254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4">
        <v>0</v>
      </c>
      <c r="CY343" s="317">
        <v>0</v>
      </c>
      <c r="CZ343" s="317">
        <v>0</v>
      </c>
      <c r="DA343" s="317">
        <v>0</v>
      </c>
      <c r="DB343" s="317">
        <v>0</v>
      </c>
      <c r="DC343" s="317">
        <v>0</v>
      </c>
      <c r="DD343" s="317">
        <v>0</v>
      </c>
      <c r="DE343" s="317">
        <v>0</v>
      </c>
      <c r="DF343" s="317">
        <v>0</v>
      </c>
      <c r="DG343" s="317">
        <v>0</v>
      </c>
      <c r="DH343" s="317">
        <v>0</v>
      </c>
      <c r="DI343" s="313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43"/>
      <c r="DW343" s="343"/>
      <c r="DX343" s="343"/>
      <c r="DY343" s="343"/>
      <c r="DZ343" s="343"/>
      <c r="EA343" s="343"/>
      <c r="EB343" s="343"/>
      <c r="EC343" s="343"/>
      <c r="ED343" s="343"/>
      <c r="EE343" s="343"/>
      <c r="EF343" s="343"/>
      <c r="EG343" s="343"/>
      <c r="EH343" s="307">
        <f t="shared" si="51"/>
        <v>0</v>
      </c>
    </row>
    <row r="344" spans="1:138" ht="30">
      <c r="D344" s="74" t="str">
        <f t="shared" si="80"/>
        <v>4222p</v>
      </c>
      <c r="E344" s="78" t="s">
        <v>256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4">
        <v>606785.68544768298</v>
      </c>
      <c r="CY344" s="317">
        <v>606785.68544768298</v>
      </c>
      <c r="CZ344" s="317">
        <v>606785.68544768298</v>
      </c>
      <c r="DA344" s="317">
        <v>606785.68544768298</v>
      </c>
      <c r="DB344" s="317">
        <v>606785.68544768298</v>
      </c>
      <c r="DC344" s="317">
        <v>606785.68544768298</v>
      </c>
      <c r="DD344" s="317">
        <v>606785.68544768298</v>
      </c>
      <c r="DE344" s="317">
        <v>606785.68544768298</v>
      </c>
      <c r="DF344" s="317">
        <v>606785.68544768298</v>
      </c>
      <c r="DG344" s="317">
        <v>606785.68544768298</v>
      </c>
      <c r="DH344" s="317">
        <v>606785.68544768298</v>
      </c>
      <c r="DI344" s="313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  <c r="DV344" s="343"/>
      <c r="DW344" s="343"/>
      <c r="DX344" s="343"/>
      <c r="DY344" s="343"/>
      <c r="DZ344" s="343"/>
      <c r="EA344" s="343"/>
      <c r="EB344" s="343"/>
      <c r="EC344" s="343"/>
      <c r="ED344" s="343"/>
      <c r="EE344" s="343"/>
      <c r="EF344" s="343"/>
      <c r="EG344" s="343"/>
      <c r="EH344" s="307">
        <f t="shared" si="51"/>
        <v>0</v>
      </c>
    </row>
    <row r="345" spans="1:138">
      <c r="D345" s="74" t="str">
        <f t="shared" si="80"/>
        <v>4223p</v>
      </c>
      <c r="E345" s="78" t="s">
        <v>258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4">
        <v>0</v>
      </c>
      <c r="CY345" s="317">
        <v>0</v>
      </c>
      <c r="CZ345" s="317">
        <v>0</v>
      </c>
      <c r="DA345" s="317">
        <v>0</v>
      </c>
      <c r="DB345" s="317">
        <v>0</v>
      </c>
      <c r="DC345" s="317">
        <v>0</v>
      </c>
      <c r="DD345" s="317">
        <v>0</v>
      </c>
      <c r="DE345" s="317">
        <v>0</v>
      </c>
      <c r="DF345" s="317">
        <v>0</v>
      </c>
      <c r="DG345" s="317">
        <v>0</v>
      </c>
      <c r="DH345" s="317">
        <v>0</v>
      </c>
      <c r="DI345" s="313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  <c r="DV345" s="343"/>
      <c r="DW345" s="343"/>
      <c r="DX345" s="343"/>
      <c r="DY345" s="343"/>
      <c r="DZ345" s="343"/>
      <c r="EA345" s="343"/>
      <c r="EB345" s="343"/>
      <c r="EC345" s="343"/>
      <c r="ED345" s="343"/>
      <c r="EE345" s="343"/>
      <c r="EF345" s="343"/>
      <c r="EG345" s="343"/>
      <c r="EH345" s="307">
        <f t="shared" si="51"/>
        <v>0</v>
      </c>
    </row>
    <row r="346" spans="1:138">
      <c r="D346" s="74" t="str">
        <f t="shared" si="80"/>
        <v>4224p</v>
      </c>
      <c r="E346" s="78" t="s">
        <v>260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4">
        <v>831391.31455231691</v>
      </c>
      <c r="CY346" s="317">
        <v>831391.31455231691</v>
      </c>
      <c r="CZ346" s="317">
        <v>831391.31455231691</v>
      </c>
      <c r="DA346" s="317">
        <v>831391.31455231691</v>
      </c>
      <c r="DB346" s="317">
        <v>831391.31455231691</v>
      </c>
      <c r="DC346" s="317">
        <v>831391.31455231691</v>
      </c>
      <c r="DD346" s="317">
        <v>831391.31455231691</v>
      </c>
      <c r="DE346" s="317">
        <v>831391.31455231691</v>
      </c>
      <c r="DF346" s="317">
        <v>831391.31455231691</v>
      </c>
      <c r="DG346" s="317">
        <v>831391.31455231691</v>
      </c>
      <c r="DH346" s="317">
        <v>831391.31455231691</v>
      </c>
      <c r="DI346" s="313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  <c r="DV346" s="343"/>
      <c r="DW346" s="343"/>
      <c r="DX346" s="343"/>
      <c r="DY346" s="343"/>
      <c r="DZ346" s="343"/>
      <c r="EA346" s="343"/>
      <c r="EB346" s="343"/>
      <c r="EC346" s="343"/>
      <c r="ED346" s="343"/>
      <c r="EE346" s="343"/>
      <c r="EF346" s="343"/>
      <c r="EG346" s="343"/>
      <c r="EH346" s="307">
        <f t="shared" si="51"/>
        <v>0</v>
      </c>
    </row>
    <row r="347" spans="1:138">
      <c r="D347" s="74" t="str">
        <f t="shared" si="80"/>
        <v>4225p</v>
      </c>
      <c r="E347" s="78" t="s">
        <v>232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4">
        <v>0</v>
      </c>
      <c r="CY347" s="317">
        <v>0</v>
      </c>
      <c r="CZ347" s="317">
        <v>0</v>
      </c>
      <c r="DA347" s="317">
        <v>0</v>
      </c>
      <c r="DB347" s="317">
        <v>0</v>
      </c>
      <c r="DC347" s="317">
        <v>0</v>
      </c>
      <c r="DD347" s="317">
        <v>0</v>
      </c>
      <c r="DE347" s="317">
        <v>0</v>
      </c>
      <c r="DF347" s="317">
        <v>0</v>
      </c>
      <c r="DG347" s="317">
        <v>0</v>
      </c>
      <c r="DH347" s="317">
        <v>0</v>
      </c>
      <c r="DI347" s="313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  <c r="DV347" s="343"/>
      <c r="DW347" s="343"/>
      <c r="DX347" s="343"/>
      <c r="DY347" s="343"/>
      <c r="DZ347" s="343"/>
      <c r="EA347" s="343"/>
      <c r="EB347" s="343"/>
      <c r="EC347" s="343"/>
      <c r="ED347" s="343"/>
      <c r="EE347" s="343"/>
      <c r="EF347" s="343"/>
      <c r="EG347" s="343"/>
      <c r="EH347" s="307">
        <f t="shared" si="51"/>
        <v>0</v>
      </c>
    </row>
    <row r="348" spans="1:138" s="9" customFormat="1" ht="30">
      <c r="A348" s="140"/>
      <c r="B348" s="140"/>
      <c r="C348" s="140">
        <v>423</v>
      </c>
      <c r="D348" s="140" t="str">
        <f t="shared" si="80"/>
        <v>423p</v>
      </c>
      <c r="E348" s="141" t="s">
        <v>263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84">+SUM(CL349:CL355)</f>
        <v>33408639.758333333</v>
      </c>
      <c r="CM348" s="143">
        <f t="shared" si="84"/>
        <v>33408639.758333333</v>
      </c>
      <c r="CN348" s="143">
        <f t="shared" si="84"/>
        <v>33408639.758333333</v>
      </c>
      <c r="CO348" s="143">
        <f t="shared" si="84"/>
        <v>33408639.758333333</v>
      </c>
      <c r="CP348" s="143">
        <f t="shared" si="84"/>
        <v>33408639.758333333</v>
      </c>
      <c r="CQ348" s="143">
        <f t="shared" si="84"/>
        <v>33408639.758333333</v>
      </c>
      <c r="CR348" s="143">
        <f t="shared" si="84"/>
        <v>33408639.758333333</v>
      </c>
      <c r="CS348" s="143">
        <f t="shared" si="84"/>
        <v>33408639.758333333</v>
      </c>
      <c r="CT348" s="143">
        <f t="shared" si="84"/>
        <v>33408639.758333333</v>
      </c>
      <c r="CU348" s="143">
        <f t="shared" si="84"/>
        <v>33408639.758333333</v>
      </c>
      <c r="CV348" s="143">
        <f t="shared" si="84"/>
        <v>33408639.758333333</v>
      </c>
      <c r="CW348" s="144">
        <f t="shared" si="84"/>
        <v>33408639.758333333</v>
      </c>
      <c r="CX348" s="315">
        <f t="shared" si="84"/>
        <v>33110022.91416667</v>
      </c>
      <c r="CY348" s="318">
        <f t="shared" ref="CY348:DI348" si="85">+SUM(CY349:CY355)</f>
        <v>33110022.91416667</v>
      </c>
      <c r="CZ348" s="318">
        <f t="shared" si="85"/>
        <v>33110022.91416667</v>
      </c>
      <c r="DA348" s="318">
        <f t="shared" si="85"/>
        <v>33110022.91416667</v>
      </c>
      <c r="DB348" s="318">
        <f t="shared" si="85"/>
        <v>33110022.91416667</v>
      </c>
      <c r="DC348" s="318">
        <f t="shared" si="85"/>
        <v>33110022.91416667</v>
      </c>
      <c r="DD348" s="318">
        <f t="shared" si="85"/>
        <v>33110022.91416667</v>
      </c>
      <c r="DE348" s="318">
        <f t="shared" si="85"/>
        <v>33110022.91416667</v>
      </c>
      <c r="DF348" s="318">
        <f t="shared" si="85"/>
        <v>33110022.91416667</v>
      </c>
      <c r="DG348" s="318">
        <f t="shared" si="85"/>
        <v>33110022.91416667</v>
      </c>
      <c r="DH348" s="318">
        <f t="shared" si="85"/>
        <v>33110022.91416667</v>
      </c>
      <c r="DI348" s="316">
        <f t="shared" si="85"/>
        <v>33110022.91416667</v>
      </c>
      <c r="DJ348" s="142">
        <f>+SUM(DJ349:DJ355)</f>
        <v>33537908.333333332</v>
      </c>
      <c r="DK348" s="143">
        <f t="shared" ref="DK348:DU348" si="86">+SUM(DK349:DK355)</f>
        <v>33537908.333333332</v>
      </c>
      <c r="DL348" s="143">
        <f t="shared" si="86"/>
        <v>33537908.333333332</v>
      </c>
      <c r="DM348" s="143">
        <f t="shared" si="86"/>
        <v>33537908.333333332</v>
      </c>
      <c r="DN348" s="143">
        <f t="shared" si="86"/>
        <v>33537908.333333332</v>
      </c>
      <c r="DO348" s="143">
        <f t="shared" si="86"/>
        <v>33537908.333333332</v>
      </c>
      <c r="DP348" s="143">
        <f t="shared" si="86"/>
        <v>33537908.333333332</v>
      </c>
      <c r="DQ348" s="143">
        <f t="shared" si="86"/>
        <v>33537908.333333332</v>
      </c>
      <c r="DR348" s="143">
        <f t="shared" si="86"/>
        <v>33537908.333333332</v>
      </c>
      <c r="DS348" s="143">
        <f t="shared" si="86"/>
        <v>33537908.333333332</v>
      </c>
      <c r="DT348" s="143">
        <f t="shared" si="86"/>
        <v>33537908.333333332</v>
      </c>
      <c r="DU348" s="144">
        <f t="shared" si="86"/>
        <v>33537908.333333332</v>
      </c>
      <c r="DV348" s="359">
        <v>34500752.947499998</v>
      </c>
      <c r="DW348" s="359">
        <v>34500752.947499998</v>
      </c>
      <c r="DX348" s="359">
        <v>34500752.947499998</v>
      </c>
      <c r="DY348" s="359">
        <v>34500752.947499998</v>
      </c>
      <c r="DZ348" s="359">
        <v>34500752.947499998</v>
      </c>
      <c r="EA348" s="359">
        <v>34500752.947499998</v>
      </c>
      <c r="EB348" s="359">
        <v>34500752.947499998</v>
      </c>
      <c r="EC348" s="359">
        <v>34500752.947499998</v>
      </c>
      <c r="ED348" s="359">
        <v>34500752.947499998</v>
      </c>
      <c r="EE348" s="359">
        <v>34500752.947499998</v>
      </c>
      <c r="EF348" s="359">
        <v>34500752.947499998</v>
      </c>
      <c r="EG348" s="359">
        <v>34500752.947499998</v>
      </c>
      <c r="EH348" s="307">
        <f t="shared" si="51"/>
        <v>414009035.36999995</v>
      </c>
    </row>
    <row r="349" spans="1:138">
      <c r="D349" s="74" t="str">
        <f t="shared" si="80"/>
        <v>4231p</v>
      </c>
      <c r="E349" s="78" t="s">
        <v>265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4">
        <v>18679724.210000001</v>
      </c>
      <c r="CY349" s="317">
        <v>18679724.210000001</v>
      </c>
      <c r="CZ349" s="317">
        <v>18679724.210000001</v>
      </c>
      <c r="DA349" s="317">
        <v>18679724.210000001</v>
      </c>
      <c r="DB349" s="317">
        <v>18679724.210000001</v>
      </c>
      <c r="DC349" s="317">
        <v>18679724.210000001</v>
      </c>
      <c r="DD349" s="317">
        <v>18679724.210000001</v>
      </c>
      <c r="DE349" s="317">
        <v>18679724.210000001</v>
      </c>
      <c r="DF349" s="317">
        <v>18679724.210000001</v>
      </c>
      <c r="DG349" s="317">
        <v>18679724.210000001</v>
      </c>
      <c r="DH349" s="317">
        <v>18679724.210000001</v>
      </c>
      <c r="DI349" s="313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  <c r="DV349" s="343"/>
      <c r="DW349" s="343"/>
      <c r="DX349" s="343"/>
      <c r="DY349" s="343"/>
      <c r="DZ349" s="343"/>
      <c r="EA349" s="343"/>
      <c r="EB349" s="343"/>
      <c r="EC349" s="343"/>
      <c r="ED349" s="343"/>
      <c r="EE349" s="343"/>
      <c r="EF349" s="343"/>
      <c r="EG349" s="343"/>
      <c r="EH349" s="307">
        <f t="shared" si="51"/>
        <v>0</v>
      </c>
    </row>
    <row r="350" spans="1:138">
      <c r="D350" s="74" t="str">
        <f t="shared" si="80"/>
        <v>4232p</v>
      </c>
      <c r="E350" s="78" t="s">
        <v>267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4">
        <v>6037116.8783333339</v>
      </c>
      <c r="CY350" s="317">
        <v>6037116.8783333339</v>
      </c>
      <c r="CZ350" s="317">
        <v>6037116.8783333339</v>
      </c>
      <c r="DA350" s="317">
        <v>6037116.8783333339</v>
      </c>
      <c r="DB350" s="317">
        <v>6037116.8783333339</v>
      </c>
      <c r="DC350" s="317">
        <v>6037116.8783333339</v>
      </c>
      <c r="DD350" s="317">
        <v>6037116.8783333339</v>
      </c>
      <c r="DE350" s="317">
        <v>6037116.8783333339</v>
      </c>
      <c r="DF350" s="317">
        <v>6037116.8783333339</v>
      </c>
      <c r="DG350" s="317">
        <v>6037116.8783333339</v>
      </c>
      <c r="DH350" s="317">
        <v>6037116.8783333339</v>
      </c>
      <c r="DI350" s="313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  <c r="DV350" s="343"/>
      <c r="DW350" s="343"/>
      <c r="DX350" s="343"/>
      <c r="DY350" s="343"/>
      <c r="DZ350" s="343"/>
      <c r="EA350" s="343"/>
      <c r="EB350" s="343"/>
      <c r="EC350" s="343"/>
      <c r="ED350" s="343"/>
      <c r="EE350" s="343"/>
      <c r="EF350" s="343"/>
      <c r="EG350" s="343"/>
      <c r="EH350" s="307">
        <f t="shared" si="51"/>
        <v>0</v>
      </c>
    </row>
    <row r="351" spans="1:138">
      <c r="D351" s="74" t="str">
        <f t="shared" si="80"/>
        <v>4233p</v>
      </c>
      <c r="E351" s="78" t="s">
        <v>269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4">
        <v>6561091.7974999994</v>
      </c>
      <c r="CY351" s="317">
        <v>6561091.7974999994</v>
      </c>
      <c r="CZ351" s="317">
        <v>6561091.7974999994</v>
      </c>
      <c r="DA351" s="317">
        <v>6561091.7974999994</v>
      </c>
      <c r="DB351" s="317">
        <v>6561091.7974999994</v>
      </c>
      <c r="DC351" s="317">
        <v>6561091.7974999994</v>
      </c>
      <c r="DD351" s="317">
        <v>6561091.7974999994</v>
      </c>
      <c r="DE351" s="317">
        <v>6561091.7974999994</v>
      </c>
      <c r="DF351" s="317">
        <v>6561091.7974999994</v>
      </c>
      <c r="DG351" s="317">
        <v>6561091.7974999994</v>
      </c>
      <c r="DH351" s="317">
        <v>6561091.7974999994</v>
      </c>
      <c r="DI351" s="313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  <c r="DV351" s="343"/>
      <c r="DW351" s="343"/>
      <c r="DX351" s="343"/>
      <c r="DY351" s="343"/>
      <c r="DZ351" s="343"/>
      <c r="EA351" s="343"/>
      <c r="EB351" s="343"/>
      <c r="EC351" s="343"/>
      <c r="ED351" s="343"/>
      <c r="EE351" s="343"/>
      <c r="EF351" s="343"/>
      <c r="EG351" s="343"/>
      <c r="EH351" s="307">
        <f t="shared" si="51"/>
        <v>0</v>
      </c>
    </row>
    <row r="352" spans="1:138">
      <c r="D352" s="74" t="str">
        <f t="shared" ref="D352:D409" si="87">+CONCATENATE(D137,"p")</f>
        <v>4234p</v>
      </c>
      <c r="E352" s="78" t="s">
        <v>65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4">
        <v>828921.01083333336</v>
      </c>
      <c r="CY352" s="317">
        <v>828921.01083333336</v>
      </c>
      <c r="CZ352" s="317">
        <v>828921.01083333336</v>
      </c>
      <c r="DA352" s="317">
        <v>828921.01083333336</v>
      </c>
      <c r="DB352" s="317">
        <v>828921.01083333336</v>
      </c>
      <c r="DC352" s="317">
        <v>828921.01083333336</v>
      </c>
      <c r="DD352" s="317">
        <v>828921.01083333336</v>
      </c>
      <c r="DE352" s="317">
        <v>828921.01083333336</v>
      </c>
      <c r="DF352" s="317">
        <v>828921.01083333336</v>
      </c>
      <c r="DG352" s="317">
        <v>828921.01083333336</v>
      </c>
      <c r="DH352" s="317">
        <v>828921.01083333336</v>
      </c>
      <c r="DI352" s="313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  <c r="DV352" s="343"/>
      <c r="DW352" s="343"/>
      <c r="DX352" s="343"/>
      <c r="DY352" s="343"/>
      <c r="DZ352" s="343"/>
      <c r="EA352" s="343"/>
      <c r="EB352" s="343"/>
      <c r="EC352" s="343"/>
      <c r="ED352" s="343"/>
      <c r="EE352" s="343"/>
      <c r="EF352" s="343"/>
      <c r="EG352" s="343"/>
      <c r="EH352" s="307">
        <f t="shared" ref="EH352:EH411" si="88">SUM(DV352:EG352)</f>
        <v>0</v>
      </c>
    </row>
    <row r="353" spans="1:138">
      <c r="D353" s="74" t="str">
        <f t="shared" si="87"/>
        <v>4235p</v>
      </c>
      <c r="E353" s="78" t="s">
        <v>272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4">
        <v>213409.87</v>
      </c>
      <c r="CY353" s="317">
        <v>213409.87</v>
      </c>
      <c r="CZ353" s="317">
        <v>213409.87</v>
      </c>
      <c r="DA353" s="317">
        <v>213409.87</v>
      </c>
      <c r="DB353" s="317">
        <v>213409.87</v>
      </c>
      <c r="DC353" s="317">
        <v>213409.87</v>
      </c>
      <c r="DD353" s="317">
        <v>213409.87</v>
      </c>
      <c r="DE353" s="317">
        <v>213409.87</v>
      </c>
      <c r="DF353" s="317">
        <v>213409.87</v>
      </c>
      <c r="DG353" s="317">
        <v>213409.87</v>
      </c>
      <c r="DH353" s="317">
        <v>213409.87</v>
      </c>
      <c r="DI353" s="313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  <c r="DV353" s="343"/>
      <c r="DW353" s="343"/>
      <c r="DX353" s="343"/>
      <c r="DY353" s="343"/>
      <c r="DZ353" s="343"/>
      <c r="EA353" s="343"/>
      <c r="EB353" s="343"/>
      <c r="EC353" s="343"/>
      <c r="ED353" s="343"/>
      <c r="EE353" s="343"/>
      <c r="EF353" s="343"/>
      <c r="EG353" s="343"/>
      <c r="EH353" s="307">
        <f t="shared" si="88"/>
        <v>0</v>
      </c>
    </row>
    <row r="354" spans="1:138">
      <c r="D354" s="74" t="str">
        <f t="shared" si="87"/>
        <v>4236p</v>
      </c>
      <c r="E354" s="78" t="s">
        <v>274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4">
        <v>789759.14749999996</v>
      </c>
      <c r="CY354" s="317">
        <v>789759.14749999996</v>
      </c>
      <c r="CZ354" s="317">
        <v>789759.14749999996</v>
      </c>
      <c r="DA354" s="317">
        <v>789759.14749999996</v>
      </c>
      <c r="DB354" s="317">
        <v>789759.14749999996</v>
      </c>
      <c r="DC354" s="317">
        <v>789759.14749999996</v>
      </c>
      <c r="DD354" s="317">
        <v>789759.14749999996</v>
      </c>
      <c r="DE354" s="317">
        <v>789759.14749999996</v>
      </c>
      <c r="DF354" s="317">
        <v>789759.14749999996</v>
      </c>
      <c r="DG354" s="317">
        <v>789759.14749999996</v>
      </c>
      <c r="DH354" s="317">
        <v>789759.14749999996</v>
      </c>
      <c r="DI354" s="313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  <c r="DV354" s="343"/>
      <c r="DW354" s="343"/>
      <c r="DX354" s="343"/>
      <c r="DY354" s="343"/>
      <c r="DZ354" s="343"/>
      <c r="EA354" s="343"/>
      <c r="EB354" s="343"/>
      <c r="EC354" s="343"/>
      <c r="ED354" s="343"/>
      <c r="EE354" s="343"/>
      <c r="EF354" s="343"/>
      <c r="EG354" s="343"/>
      <c r="EH354" s="307">
        <f t="shared" si="88"/>
        <v>0</v>
      </c>
    </row>
    <row r="355" spans="1:138" ht="30">
      <c r="D355" s="74" t="str">
        <f t="shared" si="87"/>
        <v>4237p</v>
      </c>
      <c r="E355" s="78" t="s">
        <v>276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4">
        <v>0</v>
      </c>
      <c r="CY355" s="317">
        <v>0</v>
      </c>
      <c r="CZ355" s="317">
        <v>0</v>
      </c>
      <c r="DA355" s="317">
        <v>0</v>
      </c>
      <c r="DB355" s="317">
        <v>0</v>
      </c>
      <c r="DC355" s="317">
        <v>0</v>
      </c>
      <c r="DD355" s="317">
        <v>0</v>
      </c>
      <c r="DE355" s="317">
        <v>0</v>
      </c>
      <c r="DF355" s="317">
        <v>0</v>
      </c>
      <c r="DG355" s="317">
        <v>0</v>
      </c>
      <c r="DH355" s="317">
        <v>0</v>
      </c>
      <c r="DI355" s="313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  <c r="DV355" s="343"/>
      <c r="DW355" s="343"/>
      <c r="DX355" s="343"/>
      <c r="DY355" s="343"/>
      <c r="DZ355" s="343"/>
      <c r="EA355" s="343"/>
      <c r="EB355" s="343"/>
      <c r="EC355" s="343"/>
      <c r="ED355" s="343"/>
      <c r="EE355" s="343"/>
      <c r="EF355" s="343"/>
      <c r="EG355" s="343"/>
      <c r="EH355" s="307">
        <f t="shared" si="88"/>
        <v>0</v>
      </c>
    </row>
    <row r="356" spans="1:138" s="9" customFormat="1" ht="30">
      <c r="A356" s="140"/>
      <c r="B356" s="140"/>
      <c r="C356" s="140">
        <v>424</v>
      </c>
      <c r="D356" s="140" t="str">
        <f t="shared" si="87"/>
        <v>424p</v>
      </c>
      <c r="E356" s="141" t="s">
        <v>278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89">+CL357</f>
        <v>1133333.3333333333</v>
      </c>
      <c r="CM356" s="143">
        <f t="shared" si="89"/>
        <v>1133333.3333333333</v>
      </c>
      <c r="CN356" s="143">
        <f t="shared" si="89"/>
        <v>1133333.3333333333</v>
      </c>
      <c r="CO356" s="143">
        <f t="shared" si="89"/>
        <v>1133333.3333333333</v>
      </c>
      <c r="CP356" s="143">
        <f t="shared" si="89"/>
        <v>1133333.3333333333</v>
      </c>
      <c r="CQ356" s="143">
        <f t="shared" si="89"/>
        <v>1133333.3333333333</v>
      </c>
      <c r="CR356" s="143">
        <f t="shared" si="89"/>
        <v>1133333.3333333333</v>
      </c>
      <c r="CS356" s="143">
        <f t="shared" si="89"/>
        <v>1133333.3333333333</v>
      </c>
      <c r="CT356" s="143">
        <f t="shared" si="89"/>
        <v>1133333.3333333333</v>
      </c>
      <c r="CU356" s="143">
        <f t="shared" si="89"/>
        <v>1133333.3333333333</v>
      </c>
      <c r="CV356" s="143">
        <f t="shared" si="89"/>
        <v>1133333.3333333333</v>
      </c>
      <c r="CW356" s="144">
        <f t="shared" si="89"/>
        <v>1133333.3333333333</v>
      </c>
      <c r="CX356" s="315">
        <f t="shared" si="89"/>
        <v>1208333.3333333333</v>
      </c>
      <c r="CY356" s="318">
        <f t="shared" ref="CY356:DI356" si="90">+CY357</f>
        <v>1208333.3333333333</v>
      </c>
      <c r="CZ356" s="318">
        <f t="shared" si="90"/>
        <v>1208333.3333333333</v>
      </c>
      <c r="DA356" s="318">
        <f t="shared" si="90"/>
        <v>1208333.3333333333</v>
      </c>
      <c r="DB356" s="318">
        <f t="shared" si="90"/>
        <v>1208333.3333333333</v>
      </c>
      <c r="DC356" s="318">
        <f t="shared" si="90"/>
        <v>1208333.3333333333</v>
      </c>
      <c r="DD356" s="318">
        <f t="shared" si="90"/>
        <v>1208333.3333333333</v>
      </c>
      <c r="DE356" s="318">
        <f t="shared" si="90"/>
        <v>1208333.3333333333</v>
      </c>
      <c r="DF356" s="318">
        <f t="shared" si="90"/>
        <v>1208333.3333333333</v>
      </c>
      <c r="DG356" s="318">
        <f t="shared" si="90"/>
        <v>1208333.3333333333</v>
      </c>
      <c r="DH356" s="318">
        <f t="shared" si="90"/>
        <v>1208333.3333333333</v>
      </c>
      <c r="DI356" s="316">
        <f t="shared" si="90"/>
        <v>1208333.3333333333</v>
      </c>
      <c r="DJ356" s="142">
        <f>+DJ357</f>
        <v>1250000</v>
      </c>
      <c r="DK356" s="143">
        <f t="shared" ref="DK356:DU356" si="91">+DK357</f>
        <v>1250000</v>
      </c>
      <c r="DL356" s="143">
        <f t="shared" si="91"/>
        <v>1250000</v>
      </c>
      <c r="DM356" s="143">
        <f t="shared" si="91"/>
        <v>1250000</v>
      </c>
      <c r="DN356" s="143">
        <f t="shared" si="91"/>
        <v>1250000</v>
      </c>
      <c r="DO356" s="143">
        <f t="shared" si="91"/>
        <v>1250000</v>
      </c>
      <c r="DP356" s="143">
        <f t="shared" si="91"/>
        <v>1250000</v>
      </c>
      <c r="DQ356" s="143">
        <f t="shared" si="91"/>
        <v>1250000</v>
      </c>
      <c r="DR356" s="143">
        <f t="shared" si="91"/>
        <v>1250000</v>
      </c>
      <c r="DS356" s="143">
        <f t="shared" si="91"/>
        <v>1250000</v>
      </c>
      <c r="DT356" s="143">
        <f t="shared" si="91"/>
        <v>1250000</v>
      </c>
      <c r="DU356" s="144">
        <f t="shared" si="91"/>
        <v>1250000</v>
      </c>
      <c r="DV356" s="359">
        <v>1250083.3333333333</v>
      </c>
      <c r="DW356" s="359">
        <v>1250083.3333333333</v>
      </c>
      <c r="DX356" s="359">
        <v>1250083.3333333333</v>
      </c>
      <c r="DY356" s="359">
        <v>1250083.3333333333</v>
      </c>
      <c r="DZ356" s="359">
        <v>1250083.3333333333</v>
      </c>
      <c r="EA356" s="359">
        <v>1250083.3333333333</v>
      </c>
      <c r="EB356" s="359">
        <v>1250083.3333333333</v>
      </c>
      <c r="EC356" s="359">
        <v>1250083.3333333333</v>
      </c>
      <c r="ED356" s="359">
        <v>1250083.3333333333</v>
      </c>
      <c r="EE356" s="359">
        <v>1250083.3333333333</v>
      </c>
      <c r="EF356" s="359">
        <v>1250083.3333333333</v>
      </c>
      <c r="EG356" s="359">
        <v>1250083.3333333333</v>
      </c>
      <c r="EH356" s="307">
        <f t="shared" si="88"/>
        <v>15001000.000000002</v>
      </c>
    </row>
    <row r="357" spans="1:138">
      <c r="D357" s="74" t="str">
        <f t="shared" si="87"/>
        <v>4241p</v>
      </c>
      <c r="E357" s="78" t="s">
        <v>280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4">
        <v>1208333.3333333333</v>
      </c>
      <c r="CY357" s="317">
        <v>1208333.3333333333</v>
      </c>
      <c r="CZ357" s="317">
        <v>1208333.3333333333</v>
      </c>
      <c r="DA357" s="317">
        <v>1208333.3333333333</v>
      </c>
      <c r="DB357" s="317">
        <v>1208333.3333333333</v>
      </c>
      <c r="DC357" s="317">
        <v>1208333.3333333333</v>
      </c>
      <c r="DD357" s="317">
        <v>1208333.3333333333</v>
      </c>
      <c r="DE357" s="317">
        <v>1208333.3333333333</v>
      </c>
      <c r="DF357" s="317">
        <v>1208333.3333333333</v>
      </c>
      <c r="DG357" s="317">
        <v>1208333.3333333333</v>
      </c>
      <c r="DH357" s="317">
        <v>1208333.3333333333</v>
      </c>
      <c r="DI357" s="313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  <c r="DV357" s="343"/>
      <c r="DW357" s="343"/>
      <c r="DX357" s="343"/>
      <c r="DY357" s="343"/>
      <c r="DZ357" s="343"/>
      <c r="EA357" s="343"/>
      <c r="EB357" s="343"/>
      <c r="EC357" s="343"/>
      <c r="ED357" s="343"/>
      <c r="EE357" s="343"/>
      <c r="EF357" s="343"/>
      <c r="EG357" s="343"/>
      <c r="EH357" s="307">
        <f t="shared" si="88"/>
        <v>0</v>
      </c>
    </row>
    <row r="358" spans="1:138" s="9" customFormat="1" ht="30">
      <c r="A358" s="140"/>
      <c r="B358" s="140"/>
      <c r="C358" s="140">
        <v>425</v>
      </c>
      <c r="D358" s="140" t="str">
        <f t="shared" si="87"/>
        <v>425p</v>
      </c>
      <c r="E358" s="141" t="s">
        <v>282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92">+SUM(CL359:CL361)</f>
        <v>583333.33333333326</v>
      </c>
      <c r="CM358" s="143">
        <f t="shared" si="92"/>
        <v>583333.33333333326</v>
      </c>
      <c r="CN358" s="143">
        <f t="shared" si="92"/>
        <v>583333.33333333326</v>
      </c>
      <c r="CO358" s="143">
        <f t="shared" si="92"/>
        <v>583333.33333333326</v>
      </c>
      <c r="CP358" s="143">
        <f t="shared" si="92"/>
        <v>583333.33333333326</v>
      </c>
      <c r="CQ358" s="143">
        <f t="shared" si="92"/>
        <v>583333.33333333326</v>
      </c>
      <c r="CR358" s="143">
        <f t="shared" si="92"/>
        <v>583333.33333333326</v>
      </c>
      <c r="CS358" s="143">
        <f t="shared" si="92"/>
        <v>583333.33333333326</v>
      </c>
      <c r="CT358" s="143">
        <f t="shared" si="92"/>
        <v>583333.33333333326</v>
      </c>
      <c r="CU358" s="143">
        <f t="shared" si="92"/>
        <v>583333.33333333326</v>
      </c>
      <c r="CV358" s="143">
        <f t="shared" si="92"/>
        <v>583333.33333333326</v>
      </c>
      <c r="CW358" s="144">
        <f t="shared" si="92"/>
        <v>583333.33333333326</v>
      </c>
      <c r="CX358" s="315">
        <f t="shared" si="92"/>
        <v>583333.33333333326</v>
      </c>
      <c r="CY358" s="318">
        <f t="shared" ref="CY358:DI358" si="93">+SUM(CY359:CY361)</f>
        <v>583333.33333333326</v>
      </c>
      <c r="CZ358" s="318">
        <f t="shared" si="93"/>
        <v>583333.33333333326</v>
      </c>
      <c r="DA358" s="318">
        <f t="shared" si="93"/>
        <v>583333.33333333326</v>
      </c>
      <c r="DB358" s="318">
        <f t="shared" si="93"/>
        <v>583333.33333333326</v>
      </c>
      <c r="DC358" s="318">
        <f t="shared" si="93"/>
        <v>583333.33333333326</v>
      </c>
      <c r="DD358" s="318">
        <f t="shared" si="93"/>
        <v>583333.33333333326</v>
      </c>
      <c r="DE358" s="318">
        <f t="shared" si="93"/>
        <v>583333.33333333326</v>
      </c>
      <c r="DF358" s="318">
        <f t="shared" si="93"/>
        <v>583333.33333333326</v>
      </c>
      <c r="DG358" s="318">
        <f t="shared" si="93"/>
        <v>583333.33333333326</v>
      </c>
      <c r="DH358" s="318">
        <f t="shared" si="93"/>
        <v>583333.33333333326</v>
      </c>
      <c r="DI358" s="316">
        <f t="shared" si="93"/>
        <v>583333.33333333326</v>
      </c>
      <c r="DJ358" s="142">
        <f>+SUM(DJ359:DJ361)</f>
        <v>618333.33333333326</v>
      </c>
      <c r="DK358" s="143">
        <f t="shared" ref="DK358:DU358" si="94">+SUM(DK359:DK361)</f>
        <v>618333.33333333326</v>
      </c>
      <c r="DL358" s="143">
        <f t="shared" si="94"/>
        <v>618333.33333333326</v>
      </c>
      <c r="DM358" s="143">
        <f t="shared" si="94"/>
        <v>618333.33333333326</v>
      </c>
      <c r="DN358" s="143">
        <f t="shared" si="94"/>
        <v>618333.33333333326</v>
      </c>
      <c r="DO358" s="143">
        <f t="shared" si="94"/>
        <v>618333.33333333326</v>
      </c>
      <c r="DP358" s="143">
        <f t="shared" si="94"/>
        <v>618333.33333333326</v>
      </c>
      <c r="DQ358" s="143">
        <f t="shared" si="94"/>
        <v>618333.33333333326</v>
      </c>
      <c r="DR358" s="143">
        <f t="shared" si="94"/>
        <v>618333.33333333326</v>
      </c>
      <c r="DS358" s="143">
        <f t="shared" si="94"/>
        <v>618333.33333333326</v>
      </c>
      <c r="DT358" s="143">
        <f t="shared" si="94"/>
        <v>618333.33333333326</v>
      </c>
      <c r="DU358" s="144">
        <f t="shared" si="94"/>
        <v>618333.33333333326</v>
      </c>
      <c r="DV358" s="359">
        <v>663871.66666666663</v>
      </c>
      <c r="DW358" s="359">
        <v>663871.66666666663</v>
      </c>
      <c r="DX358" s="359">
        <v>663871.66666666663</v>
      </c>
      <c r="DY358" s="359">
        <v>663871.66666666663</v>
      </c>
      <c r="DZ358" s="359">
        <v>663871.66666666663</v>
      </c>
      <c r="EA358" s="359">
        <v>663871.66666666663</v>
      </c>
      <c r="EB358" s="359">
        <v>663871.66666666663</v>
      </c>
      <c r="EC358" s="359">
        <v>663871.66666666663</v>
      </c>
      <c r="ED358" s="359">
        <v>663871.66666666663</v>
      </c>
      <c r="EE358" s="359">
        <v>663871.66666666663</v>
      </c>
      <c r="EF358" s="359">
        <v>663871.66666666663</v>
      </c>
      <c r="EG358" s="359">
        <v>663871.66666666663</v>
      </c>
      <c r="EH358" s="307">
        <f t="shared" si="88"/>
        <v>7966460.0000000009</v>
      </c>
    </row>
    <row r="359" spans="1:138">
      <c r="D359" s="74" t="str">
        <f t="shared" si="87"/>
        <v>4251p</v>
      </c>
      <c r="E359" s="78" t="s">
        <v>284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4">
        <v>108333.33333333333</v>
      </c>
      <c r="CY359" s="317">
        <v>108333.33333333333</v>
      </c>
      <c r="CZ359" s="317">
        <v>108333.33333333333</v>
      </c>
      <c r="DA359" s="317">
        <v>108333.33333333333</v>
      </c>
      <c r="DB359" s="317">
        <v>108333.33333333333</v>
      </c>
      <c r="DC359" s="317">
        <v>108333.33333333333</v>
      </c>
      <c r="DD359" s="317">
        <v>108333.33333333333</v>
      </c>
      <c r="DE359" s="317">
        <v>108333.33333333333</v>
      </c>
      <c r="DF359" s="317">
        <v>108333.33333333333</v>
      </c>
      <c r="DG359" s="317">
        <v>108333.33333333333</v>
      </c>
      <c r="DH359" s="317">
        <v>108333.33333333333</v>
      </c>
      <c r="DI359" s="313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  <c r="DV359" s="343"/>
      <c r="DW359" s="343"/>
      <c r="DX359" s="343"/>
      <c r="DY359" s="343"/>
      <c r="DZ359" s="343"/>
      <c r="EA359" s="343"/>
      <c r="EB359" s="343"/>
      <c r="EC359" s="343"/>
      <c r="ED359" s="343"/>
      <c r="EE359" s="343"/>
      <c r="EF359" s="343"/>
      <c r="EG359" s="343"/>
      <c r="EH359" s="307">
        <f t="shared" si="88"/>
        <v>0</v>
      </c>
    </row>
    <row r="360" spans="1:138" ht="30">
      <c r="D360" s="74" t="str">
        <f t="shared" si="87"/>
        <v>4252p</v>
      </c>
      <c r="E360" s="78" t="s">
        <v>286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4">
        <v>193750</v>
      </c>
      <c r="CY360" s="317">
        <v>193750</v>
      </c>
      <c r="CZ360" s="317">
        <v>193750</v>
      </c>
      <c r="DA360" s="317">
        <v>193750</v>
      </c>
      <c r="DB360" s="317">
        <v>193750</v>
      </c>
      <c r="DC360" s="317">
        <v>193750</v>
      </c>
      <c r="DD360" s="317">
        <v>193750</v>
      </c>
      <c r="DE360" s="317">
        <v>193750</v>
      </c>
      <c r="DF360" s="317">
        <v>193750</v>
      </c>
      <c r="DG360" s="317">
        <v>193750</v>
      </c>
      <c r="DH360" s="317">
        <v>193750</v>
      </c>
      <c r="DI360" s="313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  <c r="DV360" s="343"/>
      <c r="DW360" s="343"/>
      <c r="DX360" s="343"/>
      <c r="DY360" s="343"/>
      <c r="DZ360" s="343"/>
      <c r="EA360" s="343"/>
      <c r="EB360" s="343"/>
      <c r="EC360" s="343"/>
      <c r="ED360" s="343"/>
      <c r="EE360" s="343"/>
      <c r="EF360" s="343"/>
      <c r="EG360" s="343"/>
      <c r="EH360" s="307">
        <f t="shared" si="88"/>
        <v>0</v>
      </c>
    </row>
    <row r="361" spans="1:138" ht="30">
      <c r="D361" s="74" t="str">
        <f t="shared" si="87"/>
        <v>4253p</v>
      </c>
      <c r="E361" s="78" t="s">
        <v>288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4">
        <v>281250</v>
      </c>
      <c r="CY361" s="317">
        <v>281250</v>
      </c>
      <c r="CZ361" s="317">
        <v>281250</v>
      </c>
      <c r="DA361" s="317">
        <v>281250</v>
      </c>
      <c r="DB361" s="317">
        <v>281250</v>
      </c>
      <c r="DC361" s="317">
        <v>281250</v>
      </c>
      <c r="DD361" s="317">
        <v>281250</v>
      </c>
      <c r="DE361" s="317">
        <v>281250</v>
      </c>
      <c r="DF361" s="317">
        <v>281250</v>
      </c>
      <c r="DG361" s="317">
        <v>281250</v>
      </c>
      <c r="DH361" s="317">
        <v>281250</v>
      </c>
      <c r="DI361" s="313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  <c r="DV361" s="343"/>
      <c r="DW361" s="343"/>
      <c r="DX361" s="343"/>
      <c r="DY361" s="343"/>
      <c r="DZ361" s="343"/>
      <c r="EA361" s="343"/>
      <c r="EB361" s="343"/>
      <c r="EC361" s="343"/>
      <c r="ED361" s="343"/>
      <c r="EE361" s="343"/>
      <c r="EF361" s="343"/>
      <c r="EG361" s="343"/>
      <c r="EH361" s="307">
        <f t="shared" si="88"/>
        <v>0</v>
      </c>
    </row>
    <row r="362" spans="1:138" s="9" customFormat="1" ht="45">
      <c r="A362" s="140" t="s">
        <v>96</v>
      </c>
      <c r="B362" s="140">
        <v>43</v>
      </c>
      <c r="C362" s="140"/>
      <c r="D362" s="140" t="str">
        <f t="shared" si="87"/>
        <v>43p</v>
      </c>
      <c r="E362" s="141" t="s">
        <v>290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95">+CL363+CL373</f>
        <v>7656724.8525</v>
      </c>
      <c r="CM362" s="143">
        <f t="shared" si="95"/>
        <v>7656724.8525</v>
      </c>
      <c r="CN362" s="143">
        <f t="shared" si="95"/>
        <v>7656724.8525</v>
      </c>
      <c r="CO362" s="143">
        <f t="shared" si="95"/>
        <v>7656724.8525</v>
      </c>
      <c r="CP362" s="143">
        <f t="shared" si="95"/>
        <v>7656724.8525</v>
      </c>
      <c r="CQ362" s="143">
        <f t="shared" si="95"/>
        <v>7656724.8525</v>
      </c>
      <c r="CR362" s="143">
        <f t="shared" si="95"/>
        <v>7656724.8525</v>
      </c>
      <c r="CS362" s="143">
        <f t="shared" si="95"/>
        <v>7656724.8525</v>
      </c>
      <c r="CT362" s="143">
        <f t="shared" si="95"/>
        <v>7656724.8525</v>
      </c>
      <c r="CU362" s="143">
        <f t="shared" si="95"/>
        <v>7656724.8525</v>
      </c>
      <c r="CV362" s="143">
        <f t="shared" si="95"/>
        <v>7656724.8525</v>
      </c>
      <c r="CW362" s="144">
        <f t="shared" si="95"/>
        <v>7656724.8525</v>
      </c>
      <c r="CX362" s="315">
        <f t="shared" si="95"/>
        <v>8288399.6951821186</v>
      </c>
      <c r="CY362" s="318">
        <f t="shared" ref="CY362:DH362" si="96">+CY363+CY373</f>
        <v>8288399.6951821186</v>
      </c>
      <c r="CZ362" s="318">
        <f t="shared" si="96"/>
        <v>8288399.6951821186</v>
      </c>
      <c r="DA362" s="318">
        <f t="shared" si="96"/>
        <v>8288399.6951821186</v>
      </c>
      <c r="DB362" s="318">
        <f t="shared" si="96"/>
        <v>8288399.6951821186</v>
      </c>
      <c r="DC362" s="318">
        <f t="shared" si="96"/>
        <v>8288399.6951821186</v>
      </c>
      <c r="DD362" s="318">
        <f t="shared" si="96"/>
        <v>8288399.6951821186</v>
      </c>
      <c r="DE362" s="318">
        <f t="shared" si="96"/>
        <v>8288399.6951821186</v>
      </c>
      <c r="DF362" s="318">
        <f t="shared" si="96"/>
        <v>8288399.6951821186</v>
      </c>
      <c r="DG362" s="318">
        <f t="shared" si="96"/>
        <v>8288399.6951821186</v>
      </c>
      <c r="DH362" s="318">
        <f t="shared" si="96"/>
        <v>8288399.6951821186</v>
      </c>
      <c r="DI362" s="316">
        <f>+DI363+DI373</f>
        <v>8287650.975182116</v>
      </c>
      <c r="DJ362" s="142">
        <f>+DJ363+DJ373</f>
        <v>10691224.718333334</v>
      </c>
      <c r="DK362" s="143">
        <f t="shared" ref="DK362:DU362" si="97">+DK363+DK373</f>
        <v>10691224.718333334</v>
      </c>
      <c r="DL362" s="143">
        <f t="shared" si="97"/>
        <v>10691224.718333334</v>
      </c>
      <c r="DM362" s="143">
        <f t="shared" si="97"/>
        <v>10691224.718333334</v>
      </c>
      <c r="DN362" s="143">
        <f t="shared" si="97"/>
        <v>10691224.718333334</v>
      </c>
      <c r="DO362" s="143">
        <f t="shared" si="97"/>
        <v>10691224.718333334</v>
      </c>
      <c r="DP362" s="143">
        <f t="shared" si="97"/>
        <v>10691224.718333334</v>
      </c>
      <c r="DQ362" s="143">
        <f t="shared" si="97"/>
        <v>10691224.718333334</v>
      </c>
      <c r="DR362" s="143">
        <f t="shared" si="97"/>
        <v>10691224.718333334</v>
      </c>
      <c r="DS362" s="143">
        <f t="shared" si="97"/>
        <v>10691224.718333334</v>
      </c>
      <c r="DT362" s="143">
        <f t="shared" si="97"/>
        <v>10691224.718333334</v>
      </c>
      <c r="DU362" s="144">
        <f t="shared" si="97"/>
        <v>10691224.718333334</v>
      </c>
      <c r="DV362" s="359">
        <v>12196628.3375</v>
      </c>
      <c r="DW362" s="359">
        <v>12196628.3375</v>
      </c>
      <c r="DX362" s="359">
        <v>12196628.3375</v>
      </c>
      <c r="DY362" s="359">
        <v>12196628.3375</v>
      </c>
      <c r="DZ362" s="359">
        <v>12196628.3375</v>
      </c>
      <c r="EA362" s="359">
        <v>12196628.3375</v>
      </c>
      <c r="EB362" s="359">
        <v>12196628.3375</v>
      </c>
      <c r="EC362" s="359">
        <v>12196628.3375</v>
      </c>
      <c r="ED362" s="359">
        <v>12196628.3375</v>
      </c>
      <c r="EE362" s="359">
        <v>12196628.3375</v>
      </c>
      <c r="EF362" s="359">
        <v>12196628.3375</v>
      </c>
      <c r="EG362" s="359">
        <v>12196628.3375</v>
      </c>
      <c r="EH362" s="307">
        <f t="shared" si="88"/>
        <v>146359540.05000004</v>
      </c>
    </row>
    <row r="363" spans="1:138" s="9" customFormat="1" ht="45">
      <c r="A363" s="140" t="s">
        <v>96</v>
      </c>
      <c r="B363" s="140" t="s">
        <v>96</v>
      </c>
      <c r="C363" s="140">
        <v>431</v>
      </c>
      <c r="D363" s="140" t="str">
        <f t="shared" si="87"/>
        <v>431p</v>
      </c>
      <c r="E363" s="141" t="s">
        <v>290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98">+SUM(CL364:CL372)</f>
        <v>7635891.519166667</v>
      </c>
      <c r="CM363" s="143">
        <f t="shared" si="98"/>
        <v>7635891.519166667</v>
      </c>
      <c r="CN363" s="143">
        <f t="shared" si="98"/>
        <v>7635891.519166667</v>
      </c>
      <c r="CO363" s="143">
        <f t="shared" si="98"/>
        <v>7635891.519166667</v>
      </c>
      <c r="CP363" s="143">
        <f t="shared" si="98"/>
        <v>7635891.519166667</v>
      </c>
      <c r="CQ363" s="143">
        <f t="shared" si="98"/>
        <v>7635891.519166667</v>
      </c>
      <c r="CR363" s="143">
        <f t="shared" si="98"/>
        <v>7635891.519166667</v>
      </c>
      <c r="CS363" s="143">
        <f t="shared" si="98"/>
        <v>7635891.519166667</v>
      </c>
      <c r="CT363" s="143">
        <f t="shared" si="98"/>
        <v>7635891.519166667</v>
      </c>
      <c r="CU363" s="143">
        <f t="shared" si="98"/>
        <v>7635891.519166667</v>
      </c>
      <c r="CV363" s="143">
        <f t="shared" si="98"/>
        <v>7635891.519166667</v>
      </c>
      <c r="CW363" s="144">
        <f t="shared" si="98"/>
        <v>7635891.519166667</v>
      </c>
      <c r="CX363" s="315">
        <f t="shared" si="98"/>
        <v>8102373.0414896114</v>
      </c>
      <c r="CY363" s="318">
        <f t="shared" ref="CY363:DI363" si="99">+SUM(CY364:CY372)</f>
        <v>8102373.0414896114</v>
      </c>
      <c r="CZ363" s="318">
        <f t="shared" si="99"/>
        <v>8102373.0414896114</v>
      </c>
      <c r="DA363" s="318">
        <f t="shared" si="99"/>
        <v>8102373.0414896114</v>
      </c>
      <c r="DB363" s="318">
        <f t="shared" si="99"/>
        <v>8102373.0414896114</v>
      </c>
      <c r="DC363" s="318">
        <f t="shared" si="99"/>
        <v>8102373.0414896114</v>
      </c>
      <c r="DD363" s="318">
        <f t="shared" si="99"/>
        <v>8102373.0414896114</v>
      </c>
      <c r="DE363" s="318">
        <f t="shared" si="99"/>
        <v>8102373.0414896114</v>
      </c>
      <c r="DF363" s="318">
        <f t="shared" si="99"/>
        <v>8102373.0414896114</v>
      </c>
      <c r="DG363" s="318">
        <f t="shared" si="99"/>
        <v>8102373.0414896114</v>
      </c>
      <c r="DH363" s="318">
        <f t="shared" si="99"/>
        <v>8102373.0414896114</v>
      </c>
      <c r="DI363" s="316">
        <f t="shared" si="99"/>
        <v>8101624.3214896088</v>
      </c>
      <c r="DJ363" s="142">
        <f>+SUM(DJ364:DJ372)</f>
        <v>10655599.718333334</v>
      </c>
      <c r="DK363" s="143">
        <f t="shared" ref="DK363:DU363" si="100">+SUM(DK364:DK372)</f>
        <v>10655599.718333334</v>
      </c>
      <c r="DL363" s="143">
        <f t="shared" si="100"/>
        <v>10655599.718333334</v>
      </c>
      <c r="DM363" s="143">
        <f t="shared" si="100"/>
        <v>10655599.718333334</v>
      </c>
      <c r="DN363" s="143">
        <f t="shared" si="100"/>
        <v>10655599.718333334</v>
      </c>
      <c r="DO363" s="143">
        <f t="shared" si="100"/>
        <v>10655599.718333334</v>
      </c>
      <c r="DP363" s="143">
        <f t="shared" si="100"/>
        <v>10655599.718333334</v>
      </c>
      <c r="DQ363" s="143">
        <f t="shared" si="100"/>
        <v>10655599.718333334</v>
      </c>
      <c r="DR363" s="143">
        <f t="shared" si="100"/>
        <v>10655599.718333334</v>
      </c>
      <c r="DS363" s="143">
        <f t="shared" si="100"/>
        <v>10655599.718333334</v>
      </c>
      <c r="DT363" s="143">
        <f t="shared" si="100"/>
        <v>10655599.718333334</v>
      </c>
      <c r="DU363" s="144">
        <f t="shared" si="100"/>
        <v>10655599.718333334</v>
      </c>
      <c r="DV363" s="359">
        <v>12101836.670833334</v>
      </c>
      <c r="DW363" s="359">
        <v>12101836.670833334</v>
      </c>
      <c r="DX363" s="359">
        <v>12101836.670833334</v>
      </c>
      <c r="DY363" s="359">
        <v>12101836.670833334</v>
      </c>
      <c r="DZ363" s="359">
        <v>12101836.670833334</v>
      </c>
      <c r="EA363" s="359">
        <v>12101836.670833334</v>
      </c>
      <c r="EB363" s="359">
        <v>12101836.670833334</v>
      </c>
      <c r="EC363" s="359">
        <v>12101836.670833334</v>
      </c>
      <c r="ED363" s="359">
        <v>12101836.670833334</v>
      </c>
      <c r="EE363" s="359">
        <v>12101836.670833334</v>
      </c>
      <c r="EF363" s="359">
        <v>12101836.670833334</v>
      </c>
      <c r="EG363" s="359">
        <v>12101836.670833334</v>
      </c>
      <c r="EH363" s="307">
        <f t="shared" si="88"/>
        <v>145222040.05000001</v>
      </c>
    </row>
    <row r="364" spans="1:138">
      <c r="D364" s="74" t="str">
        <f t="shared" si="87"/>
        <v>4311p</v>
      </c>
      <c r="E364" s="78" t="s">
        <v>292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4">
        <v>5084273.0662195422</v>
      </c>
      <c r="CY364" s="317">
        <v>5084273.0662195422</v>
      </c>
      <c r="CZ364" s="317">
        <v>5084273.0662195422</v>
      </c>
      <c r="DA364" s="317">
        <v>5084273.0662195422</v>
      </c>
      <c r="DB364" s="317">
        <v>5084273.0662195422</v>
      </c>
      <c r="DC364" s="317">
        <v>5084273.0662195422</v>
      </c>
      <c r="DD364" s="317">
        <v>5084273.0662195422</v>
      </c>
      <c r="DE364" s="317">
        <v>5084273.0662195422</v>
      </c>
      <c r="DF364" s="317">
        <v>5084273.0662195422</v>
      </c>
      <c r="DG364" s="317">
        <v>5084273.0662195422</v>
      </c>
      <c r="DH364" s="317">
        <v>5084273.0662195422</v>
      </c>
      <c r="DI364" s="313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  <c r="DV364" s="343"/>
      <c r="DW364" s="343"/>
      <c r="DX364" s="343"/>
      <c r="DY364" s="343"/>
      <c r="DZ364" s="343"/>
      <c r="EA364" s="343"/>
      <c r="EB364" s="343"/>
      <c r="EC364" s="343"/>
      <c r="ED364" s="343"/>
      <c r="EE364" s="343"/>
      <c r="EF364" s="343"/>
      <c r="EG364" s="343"/>
      <c r="EH364" s="307">
        <f t="shared" si="88"/>
        <v>0</v>
      </c>
    </row>
    <row r="365" spans="1:138">
      <c r="D365" s="74" t="str">
        <f t="shared" si="87"/>
        <v>4312p</v>
      </c>
      <c r="E365" s="78" t="s">
        <v>294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4">
        <v>379802.90894799092</v>
      </c>
      <c r="CY365" s="317">
        <v>379802.90894799092</v>
      </c>
      <c r="CZ365" s="317">
        <v>379802.90894799092</v>
      </c>
      <c r="DA365" s="317">
        <v>379802.90894799092</v>
      </c>
      <c r="DB365" s="317">
        <v>379802.90894799092</v>
      </c>
      <c r="DC365" s="317">
        <v>379802.90894799092</v>
      </c>
      <c r="DD365" s="317">
        <v>379802.90894799092</v>
      </c>
      <c r="DE365" s="317">
        <v>379802.90894799092</v>
      </c>
      <c r="DF365" s="317">
        <v>379802.90894799092</v>
      </c>
      <c r="DG365" s="317">
        <v>379802.90894799092</v>
      </c>
      <c r="DH365" s="317">
        <v>379802.90894799092</v>
      </c>
      <c r="DI365" s="313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  <c r="DV365" s="343"/>
      <c r="DW365" s="343"/>
      <c r="DX365" s="343"/>
      <c r="DY365" s="343"/>
      <c r="DZ365" s="343"/>
      <c r="EA365" s="343"/>
      <c r="EB365" s="343"/>
      <c r="EC365" s="343"/>
      <c r="ED365" s="343"/>
      <c r="EE365" s="343"/>
      <c r="EF365" s="343"/>
      <c r="EG365" s="343"/>
      <c r="EH365" s="307">
        <f t="shared" si="88"/>
        <v>0</v>
      </c>
    </row>
    <row r="366" spans="1:138" ht="30">
      <c r="D366" s="74" t="str">
        <f t="shared" si="87"/>
        <v>4313p</v>
      </c>
      <c r="E366" s="78" t="s">
        <v>296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4">
        <v>271612.39996062481</v>
      </c>
      <c r="CY366" s="317">
        <v>271612.39996062481</v>
      </c>
      <c r="CZ366" s="317">
        <v>271612.39996062481</v>
      </c>
      <c r="DA366" s="317">
        <v>271612.39996062481</v>
      </c>
      <c r="DB366" s="317">
        <v>271612.39996062481</v>
      </c>
      <c r="DC366" s="317">
        <v>271612.39996062481</v>
      </c>
      <c r="DD366" s="317">
        <v>271612.39996062481</v>
      </c>
      <c r="DE366" s="317">
        <v>271612.39996062481</v>
      </c>
      <c r="DF366" s="317">
        <v>271612.39996062481</v>
      </c>
      <c r="DG366" s="317">
        <v>271612.39996062481</v>
      </c>
      <c r="DH366" s="317">
        <v>271612.39996062481</v>
      </c>
      <c r="DI366" s="313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  <c r="DV366" s="343"/>
      <c r="DW366" s="343"/>
      <c r="DX366" s="343"/>
      <c r="DY366" s="343"/>
      <c r="DZ366" s="343"/>
      <c r="EA366" s="343"/>
      <c r="EB366" s="343"/>
      <c r="EC366" s="343"/>
      <c r="ED366" s="343"/>
      <c r="EE366" s="343"/>
      <c r="EF366" s="343"/>
      <c r="EG366" s="343"/>
      <c r="EH366" s="307">
        <f t="shared" si="88"/>
        <v>0</v>
      </c>
    </row>
    <row r="367" spans="1:138" ht="30">
      <c r="D367" s="74" t="str">
        <f t="shared" si="87"/>
        <v>4314p</v>
      </c>
      <c r="E367" s="78" t="s">
        <v>298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4">
        <v>202904.1621001664</v>
      </c>
      <c r="CY367" s="317">
        <v>202904.1621001664</v>
      </c>
      <c r="CZ367" s="317">
        <v>202904.1621001664</v>
      </c>
      <c r="DA367" s="317">
        <v>202904.1621001664</v>
      </c>
      <c r="DB367" s="317">
        <v>202904.1621001664</v>
      </c>
      <c r="DC367" s="317">
        <v>202904.1621001664</v>
      </c>
      <c r="DD367" s="317">
        <v>202904.1621001664</v>
      </c>
      <c r="DE367" s="317">
        <v>202904.1621001664</v>
      </c>
      <c r="DF367" s="317">
        <v>202904.1621001664</v>
      </c>
      <c r="DG367" s="317">
        <v>202904.1621001664</v>
      </c>
      <c r="DH367" s="317">
        <v>202904.1621001664</v>
      </c>
      <c r="DI367" s="313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  <c r="DV367" s="343"/>
      <c r="DW367" s="343"/>
      <c r="DX367" s="343"/>
      <c r="DY367" s="343"/>
      <c r="DZ367" s="343"/>
      <c r="EA367" s="343"/>
      <c r="EB367" s="343"/>
      <c r="EC367" s="343"/>
      <c r="ED367" s="343"/>
      <c r="EE367" s="343"/>
      <c r="EF367" s="343"/>
      <c r="EG367" s="343"/>
      <c r="EH367" s="307">
        <f t="shared" si="88"/>
        <v>0</v>
      </c>
    </row>
    <row r="368" spans="1:138" ht="30">
      <c r="D368" s="74" t="str">
        <f t="shared" si="87"/>
        <v>4315p</v>
      </c>
      <c r="E368" s="78" t="s">
        <v>300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4">
        <v>306527.95618361421</v>
      </c>
      <c r="CY368" s="317">
        <v>306527.95618361421</v>
      </c>
      <c r="CZ368" s="317">
        <v>306527.95618361421</v>
      </c>
      <c r="DA368" s="317">
        <v>306527.95618361421</v>
      </c>
      <c r="DB368" s="317">
        <v>306527.95618361421</v>
      </c>
      <c r="DC368" s="317">
        <v>306527.95618361421</v>
      </c>
      <c r="DD368" s="317">
        <v>306527.95618361421</v>
      </c>
      <c r="DE368" s="317">
        <v>306527.95618361421</v>
      </c>
      <c r="DF368" s="317">
        <v>306527.95618361421</v>
      </c>
      <c r="DG368" s="317">
        <v>306527.95618361421</v>
      </c>
      <c r="DH368" s="317">
        <v>306527.95618361421</v>
      </c>
      <c r="DI368" s="313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  <c r="DV368" s="343"/>
      <c r="DW368" s="343"/>
      <c r="DX368" s="343"/>
      <c r="DY368" s="343"/>
      <c r="DZ368" s="343"/>
      <c r="EA368" s="343"/>
      <c r="EB368" s="343"/>
      <c r="EC368" s="343"/>
      <c r="ED368" s="343"/>
      <c r="EE368" s="343"/>
      <c r="EF368" s="343"/>
      <c r="EG368" s="343"/>
      <c r="EH368" s="307">
        <f t="shared" si="88"/>
        <v>0</v>
      </c>
    </row>
    <row r="369" spans="1:138" ht="30">
      <c r="D369" s="74" t="str">
        <f t="shared" si="87"/>
        <v>4316p</v>
      </c>
      <c r="E369" s="78" t="s">
        <v>302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4">
        <v>95730.020462700966</v>
      </c>
      <c r="CY369" s="317">
        <v>95730.020462700966</v>
      </c>
      <c r="CZ369" s="317">
        <v>95730.020462700966</v>
      </c>
      <c r="DA369" s="317">
        <v>95730.020462700966</v>
      </c>
      <c r="DB369" s="317">
        <v>95730.020462700966</v>
      </c>
      <c r="DC369" s="317">
        <v>95730.020462700966</v>
      </c>
      <c r="DD369" s="317">
        <v>95730.020462700966</v>
      </c>
      <c r="DE369" s="317">
        <v>95730.020462700966</v>
      </c>
      <c r="DF369" s="317">
        <v>95730.020462700966</v>
      </c>
      <c r="DG369" s="317">
        <v>95730.020462700966</v>
      </c>
      <c r="DH369" s="317">
        <v>95730.020462700966</v>
      </c>
      <c r="DI369" s="313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  <c r="DV369" s="343"/>
      <c r="DW369" s="343"/>
      <c r="DX369" s="343"/>
      <c r="DY369" s="343"/>
      <c r="DZ369" s="343"/>
      <c r="EA369" s="343"/>
      <c r="EB369" s="343"/>
      <c r="EC369" s="343"/>
      <c r="ED369" s="343"/>
      <c r="EE369" s="343"/>
      <c r="EF369" s="343"/>
      <c r="EG369" s="343"/>
      <c r="EH369" s="307">
        <f t="shared" si="88"/>
        <v>0</v>
      </c>
    </row>
    <row r="370" spans="1:138" ht="30">
      <c r="D370" s="74" t="str">
        <f t="shared" si="87"/>
        <v>4317p</v>
      </c>
      <c r="E370" s="78" t="s">
        <v>304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4">
        <v>755012.08940762596</v>
      </c>
      <c r="CY370" s="317">
        <v>755012.08940762596</v>
      </c>
      <c r="CZ370" s="317">
        <v>755012.08940762596</v>
      </c>
      <c r="DA370" s="317">
        <v>755012.08940762596</v>
      </c>
      <c r="DB370" s="317">
        <v>755012.08940762596</v>
      </c>
      <c r="DC370" s="317">
        <v>755012.08940762596</v>
      </c>
      <c r="DD370" s="317">
        <v>755012.08940762596</v>
      </c>
      <c r="DE370" s="317">
        <v>755012.08940762596</v>
      </c>
      <c r="DF370" s="317">
        <v>755012.08940762596</v>
      </c>
      <c r="DG370" s="317">
        <v>755012.08940762596</v>
      </c>
      <c r="DH370" s="317">
        <v>755012.08940762596</v>
      </c>
      <c r="DI370" s="313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  <c r="DV370" s="343"/>
      <c r="DW370" s="343"/>
      <c r="DX370" s="343"/>
      <c r="DY370" s="343"/>
      <c r="DZ370" s="343"/>
      <c r="EA370" s="343"/>
      <c r="EB370" s="343"/>
      <c r="EC370" s="343"/>
      <c r="ED370" s="343"/>
      <c r="EE370" s="343"/>
      <c r="EF370" s="343"/>
      <c r="EG370" s="343"/>
      <c r="EH370" s="307">
        <f t="shared" si="88"/>
        <v>0</v>
      </c>
    </row>
    <row r="371" spans="1:138">
      <c r="D371" s="74" t="str">
        <f t="shared" si="87"/>
        <v>4318p</v>
      </c>
      <c r="E371" s="78" t="s">
        <v>306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4">
        <v>744893.74616509536</v>
      </c>
      <c r="CY371" s="317">
        <v>744893.74616509536</v>
      </c>
      <c r="CZ371" s="317">
        <v>744893.74616509536</v>
      </c>
      <c r="DA371" s="317">
        <v>744893.74616509536</v>
      </c>
      <c r="DB371" s="317">
        <v>744893.74616509536</v>
      </c>
      <c r="DC371" s="317">
        <v>744893.74616509536</v>
      </c>
      <c r="DD371" s="317">
        <v>744893.74616509536</v>
      </c>
      <c r="DE371" s="317">
        <v>744893.74616509536</v>
      </c>
      <c r="DF371" s="317">
        <v>744893.74616509536</v>
      </c>
      <c r="DG371" s="317">
        <v>744893.74616509536</v>
      </c>
      <c r="DH371" s="317">
        <v>744893.74616509536</v>
      </c>
      <c r="DI371" s="313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  <c r="DV371" s="343"/>
      <c r="DW371" s="343"/>
      <c r="DX371" s="343"/>
      <c r="DY371" s="343"/>
      <c r="DZ371" s="343"/>
      <c r="EA371" s="343"/>
      <c r="EB371" s="343"/>
      <c r="EC371" s="343"/>
      <c r="ED371" s="343"/>
      <c r="EE371" s="343"/>
      <c r="EF371" s="343"/>
      <c r="EG371" s="343"/>
      <c r="EH371" s="307">
        <f t="shared" si="88"/>
        <v>0</v>
      </c>
    </row>
    <row r="372" spans="1:138">
      <c r="D372" s="74" t="str">
        <f t="shared" si="87"/>
        <v>4319p</v>
      </c>
      <c r="E372" s="78" t="s">
        <v>308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4">
        <v>261616.69204225147</v>
      </c>
      <c r="CY372" s="317">
        <v>261616.69204225147</v>
      </c>
      <c r="CZ372" s="317">
        <v>261616.69204225147</v>
      </c>
      <c r="DA372" s="317">
        <v>261616.69204225147</v>
      </c>
      <c r="DB372" s="317">
        <v>261616.69204225147</v>
      </c>
      <c r="DC372" s="317">
        <v>261616.69204225147</v>
      </c>
      <c r="DD372" s="317">
        <v>261616.69204225147</v>
      </c>
      <c r="DE372" s="317">
        <v>261616.69204225147</v>
      </c>
      <c r="DF372" s="317">
        <v>261616.69204225147</v>
      </c>
      <c r="DG372" s="317">
        <v>261616.69204225147</v>
      </c>
      <c r="DH372" s="317">
        <v>261616.69204225147</v>
      </c>
      <c r="DI372" s="313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  <c r="DV372" s="343"/>
      <c r="DW372" s="343"/>
      <c r="DX372" s="343"/>
      <c r="DY372" s="343"/>
      <c r="DZ372" s="343"/>
      <c r="EA372" s="343"/>
      <c r="EB372" s="343"/>
      <c r="EC372" s="343"/>
      <c r="ED372" s="343"/>
      <c r="EE372" s="343"/>
      <c r="EF372" s="343"/>
      <c r="EG372" s="343"/>
      <c r="EH372" s="307">
        <f t="shared" si="88"/>
        <v>0</v>
      </c>
    </row>
    <row r="373" spans="1:138" s="9" customFormat="1">
      <c r="A373" s="140" t="s">
        <v>96</v>
      </c>
      <c r="B373" s="140" t="s">
        <v>96</v>
      </c>
      <c r="C373" s="140">
        <v>432</v>
      </c>
      <c r="D373" s="140" t="str">
        <f t="shared" si="87"/>
        <v>432p</v>
      </c>
      <c r="E373" s="141" t="s">
        <v>310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101">+SUM(CL374:CL379)</f>
        <v>20833.333333333332</v>
      </c>
      <c r="CM373" s="143">
        <f t="shared" si="101"/>
        <v>20833.333333333332</v>
      </c>
      <c r="CN373" s="143">
        <f t="shared" si="101"/>
        <v>20833.333333333332</v>
      </c>
      <c r="CO373" s="143">
        <f t="shared" si="101"/>
        <v>20833.333333333332</v>
      </c>
      <c r="CP373" s="143">
        <f t="shared" si="101"/>
        <v>20833.333333333332</v>
      </c>
      <c r="CQ373" s="143">
        <f t="shared" si="101"/>
        <v>20833.333333333332</v>
      </c>
      <c r="CR373" s="143">
        <f t="shared" si="101"/>
        <v>20833.333333333332</v>
      </c>
      <c r="CS373" s="143">
        <f t="shared" si="101"/>
        <v>20833.333333333332</v>
      </c>
      <c r="CT373" s="143">
        <f t="shared" si="101"/>
        <v>20833.333333333332</v>
      </c>
      <c r="CU373" s="143">
        <f t="shared" si="101"/>
        <v>20833.333333333332</v>
      </c>
      <c r="CV373" s="143">
        <f t="shared" si="101"/>
        <v>20833.333333333332</v>
      </c>
      <c r="CW373" s="144">
        <f t="shared" si="101"/>
        <v>20833.333333333332</v>
      </c>
      <c r="CX373" s="315">
        <f t="shared" si="101"/>
        <v>186026.65369250745</v>
      </c>
      <c r="CY373" s="318">
        <f t="shared" ref="CY373:DI373" si="102">+SUM(CY374:CY379)</f>
        <v>186026.65369250745</v>
      </c>
      <c r="CZ373" s="318">
        <f t="shared" si="102"/>
        <v>186026.65369250745</v>
      </c>
      <c r="DA373" s="318">
        <f t="shared" si="102"/>
        <v>186026.65369250745</v>
      </c>
      <c r="DB373" s="318">
        <f t="shared" si="102"/>
        <v>186026.65369250745</v>
      </c>
      <c r="DC373" s="318">
        <f t="shared" si="102"/>
        <v>186026.65369250745</v>
      </c>
      <c r="DD373" s="318">
        <f t="shared" si="102"/>
        <v>186026.65369250745</v>
      </c>
      <c r="DE373" s="318">
        <f t="shared" si="102"/>
        <v>186026.65369250745</v>
      </c>
      <c r="DF373" s="318">
        <f t="shared" si="102"/>
        <v>186026.65369250745</v>
      </c>
      <c r="DG373" s="318">
        <f t="shared" si="102"/>
        <v>186026.65369250745</v>
      </c>
      <c r="DH373" s="318">
        <f t="shared" si="102"/>
        <v>186026.65369250745</v>
      </c>
      <c r="DI373" s="316">
        <f t="shared" si="102"/>
        <v>186026.65369250745</v>
      </c>
      <c r="DJ373" s="142">
        <f>+SUM(DJ374:DJ379)</f>
        <v>35625</v>
      </c>
      <c r="DK373" s="143">
        <f t="shared" ref="DK373:DU373" si="103">+SUM(DK374:DK379)</f>
        <v>35625</v>
      </c>
      <c r="DL373" s="143">
        <f t="shared" si="103"/>
        <v>35625</v>
      </c>
      <c r="DM373" s="143">
        <f t="shared" si="103"/>
        <v>35625</v>
      </c>
      <c r="DN373" s="143">
        <f t="shared" si="103"/>
        <v>35625</v>
      </c>
      <c r="DO373" s="143">
        <f t="shared" si="103"/>
        <v>35625</v>
      </c>
      <c r="DP373" s="143">
        <f t="shared" si="103"/>
        <v>35625</v>
      </c>
      <c r="DQ373" s="143">
        <f t="shared" si="103"/>
        <v>35625</v>
      </c>
      <c r="DR373" s="143">
        <f t="shared" si="103"/>
        <v>35625</v>
      </c>
      <c r="DS373" s="143">
        <f t="shared" si="103"/>
        <v>35625</v>
      </c>
      <c r="DT373" s="143">
        <f t="shared" si="103"/>
        <v>35625</v>
      </c>
      <c r="DU373" s="144">
        <f t="shared" si="103"/>
        <v>35625</v>
      </c>
      <c r="DV373" s="344">
        <v>94791.666666666672</v>
      </c>
      <c r="DW373" s="344">
        <v>94791.666666666672</v>
      </c>
      <c r="DX373" s="344">
        <v>94791.666666666672</v>
      </c>
      <c r="DY373" s="344">
        <v>94791.666666666672</v>
      </c>
      <c r="DZ373" s="344">
        <v>94791.666666666672</v>
      </c>
      <c r="EA373" s="344">
        <v>94791.666666666672</v>
      </c>
      <c r="EB373" s="344">
        <v>94791.666666666672</v>
      </c>
      <c r="EC373" s="344">
        <v>94791.666666666672</v>
      </c>
      <c r="ED373" s="344">
        <v>94791.666666666672</v>
      </c>
      <c r="EE373" s="344">
        <v>94791.666666666672</v>
      </c>
      <c r="EF373" s="344">
        <v>94791.666666666672</v>
      </c>
      <c r="EG373" s="344">
        <v>94791.666666666672</v>
      </c>
      <c r="EH373" s="307">
        <f t="shared" si="88"/>
        <v>1137499.9999999998</v>
      </c>
    </row>
    <row r="374" spans="1:138" ht="30">
      <c r="D374" s="74" t="str">
        <f t="shared" si="87"/>
        <v>4321p</v>
      </c>
      <c r="E374" s="78" t="s">
        <v>312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0</v>
      </c>
      <c r="CY374" s="317">
        <v>0</v>
      </c>
      <c r="CZ374" s="317">
        <v>0</v>
      </c>
      <c r="DA374" s="317">
        <v>0</v>
      </c>
      <c r="DB374" s="317">
        <v>0</v>
      </c>
      <c r="DC374" s="317">
        <v>0</v>
      </c>
      <c r="DD374" s="317">
        <v>0</v>
      </c>
      <c r="DE374" s="317">
        <v>0</v>
      </c>
      <c r="DF374" s="317">
        <v>0</v>
      </c>
      <c r="DG374" s="317">
        <v>0</v>
      </c>
      <c r="DH374" s="317">
        <v>0</v>
      </c>
      <c r="DI374" s="313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3"/>
      <c r="DW374" s="343"/>
      <c r="DX374" s="343"/>
      <c r="DY374" s="343"/>
      <c r="DZ374" s="343"/>
      <c r="EA374" s="343"/>
      <c r="EB374" s="343"/>
      <c r="EC374" s="343"/>
      <c r="ED374" s="343"/>
      <c r="EE374" s="343"/>
      <c r="EF374" s="343"/>
      <c r="EG374" s="343"/>
      <c r="EH374" s="307">
        <f t="shared" si="88"/>
        <v>0</v>
      </c>
    </row>
    <row r="375" spans="1:138">
      <c r="D375" s="74" t="str">
        <f t="shared" si="87"/>
        <v>4322p</v>
      </c>
      <c r="E375" s="78" t="s">
        <v>314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4">
        <v>0</v>
      </c>
      <c r="CY375" s="317">
        <v>0</v>
      </c>
      <c r="CZ375" s="317">
        <v>0</v>
      </c>
      <c r="DA375" s="317">
        <v>0</v>
      </c>
      <c r="DB375" s="317">
        <v>0</v>
      </c>
      <c r="DC375" s="317">
        <v>0</v>
      </c>
      <c r="DD375" s="317">
        <v>0</v>
      </c>
      <c r="DE375" s="317">
        <v>0</v>
      </c>
      <c r="DF375" s="317">
        <v>0</v>
      </c>
      <c r="DG375" s="317">
        <v>0</v>
      </c>
      <c r="DH375" s="317">
        <v>0</v>
      </c>
      <c r="DI375" s="313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  <c r="DV375" s="343"/>
      <c r="DW375" s="343"/>
      <c r="DX375" s="343"/>
      <c r="DY375" s="343"/>
      <c r="DZ375" s="343"/>
      <c r="EA375" s="343"/>
      <c r="EB375" s="343"/>
      <c r="EC375" s="343"/>
      <c r="ED375" s="343"/>
      <c r="EE375" s="343"/>
      <c r="EF375" s="343"/>
      <c r="EG375" s="343"/>
      <c r="EH375" s="307">
        <f t="shared" si="88"/>
        <v>0</v>
      </c>
    </row>
    <row r="376" spans="1:138" ht="30">
      <c r="D376" s="74" t="str">
        <f t="shared" si="87"/>
        <v>4323p</v>
      </c>
      <c r="E376" s="78" t="s">
        <v>316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  <c r="DV376" s="343"/>
      <c r="DW376" s="343"/>
      <c r="DX376" s="343"/>
      <c r="DY376" s="343"/>
      <c r="DZ376" s="343"/>
      <c r="EA376" s="343"/>
      <c r="EB376" s="343"/>
      <c r="EC376" s="343"/>
      <c r="ED376" s="343"/>
      <c r="EE376" s="343"/>
      <c r="EF376" s="343"/>
      <c r="EG376" s="343"/>
      <c r="EH376" s="307">
        <f t="shared" si="88"/>
        <v>0</v>
      </c>
    </row>
    <row r="377" spans="1:138">
      <c r="D377" s="74" t="str">
        <f t="shared" si="87"/>
        <v>4324p</v>
      </c>
      <c r="E377" s="78" t="s">
        <v>318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4">
        <v>155209.55905985044</v>
      </c>
      <c r="CY377" s="317">
        <v>155209.55905985044</v>
      </c>
      <c r="CZ377" s="317">
        <v>155209.55905985044</v>
      </c>
      <c r="DA377" s="317">
        <v>155209.55905985044</v>
      </c>
      <c r="DB377" s="317">
        <v>155209.55905985044</v>
      </c>
      <c r="DC377" s="317">
        <v>155209.55905985044</v>
      </c>
      <c r="DD377" s="317">
        <v>155209.55905985044</v>
      </c>
      <c r="DE377" s="317">
        <v>155209.55905985044</v>
      </c>
      <c r="DF377" s="317">
        <v>155209.55905985044</v>
      </c>
      <c r="DG377" s="317">
        <v>155209.55905985044</v>
      </c>
      <c r="DH377" s="317">
        <v>155209.55905985044</v>
      </c>
      <c r="DI377" s="313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  <c r="DV377" s="343"/>
      <c r="DW377" s="343"/>
      <c r="DX377" s="343"/>
      <c r="DY377" s="343"/>
      <c r="DZ377" s="343"/>
      <c r="EA377" s="343"/>
      <c r="EB377" s="343"/>
      <c r="EC377" s="343"/>
      <c r="ED377" s="343"/>
      <c r="EE377" s="343"/>
      <c r="EF377" s="343"/>
      <c r="EG377" s="343"/>
      <c r="EH377" s="307">
        <f t="shared" si="88"/>
        <v>0</v>
      </c>
    </row>
    <row r="378" spans="1:138">
      <c r="D378" s="74" t="str">
        <f t="shared" si="87"/>
        <v>4325p</v>
      </c>
      <c r="E378" s="78" t="s">
        <v>320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4">
        <v>2106.7388384172764</v>
      </c>
      <c r="CY378" s="317">
        <v>2106.7388384172764</v>
      </c>
      <c r="CZ378" s="317">
        <v>2106.7388384172764</v>
      </c>
      <c r="DA378" s="317">
        <v>2106.7388384172764</v>
      </c>
      <c r="DB378" s="317">
        <v>2106.7388384172764</v>
      </c>
      <c r="DC378" s="317">
        <v>2106.7388384172764</v>
      </c>
      <c r="DD378" s="317">
        <v>2106.7388384172764</v>
      </c>
      <c r="DE378" s="317">
        <v>2106.7388384172764</v>
      </c>
      <c r="DF378" s="317">
        <v>2106.7388384172764</v>
      </c>
      <c r="DG378" s="317">
        <v>2106.7388384172764</v>
      </c>
      <c r="DH378" s="317">
        <v>2106.7388384172764</v>
      </c>
      <c r="DI378" s="313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  <c r="DV378" s="343"/>
      <c r="DW378" s="343"/>
      <c r="DX378" s="343"/>
      <c r="DY378" s="343"/>
      <c r="DZ378" s="343"/>
      <c r="EA378" s="343"/>
      <c r="EB378" s="343"/>
      <c r="EC378" s="343"/>
      <c r="ED378" s="343"/>
      <c r="EE378" s="343"/>
      <c r="EF378" s="343"/>
      <c r="EG378" s="343"/>
      <c r="EH378" s="307">
        <f t="shared" si="88"/>
        <v>0</v>
      </c>
    </row>
    <row r="379" spans="1:138">
      <c r="D379" s="74" t="str">
        <f t="shared" si="87"/>
        <v>4326p</v>
      </c>
      <c r="E379" s="78" t="s">
        <v>322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4">
        <v>28710.355794239727</v>
      </c>
      <c r="CY379" s="317">
        <v>28710.355794239727</v>
      </c>
      <c r="CZ379" s="317">
        <v>28710.355794239727</v>
      </c>
      <c r="DA379" s="317">
        <v>28710.355794239727</v>
      </c>
      <c r="DB379" s="317">
        <v>28710.355794239727</v>
      </c>
      <c r="DC379" s="317">
        <v>28710.355794239727</v>
      </c>
      <c r="DD379" s="317">
        <v>28710.355794239727</v>
      </c>
      <c r="DE379" s="317">
        <v>28710.355794239727</v>
      </c>
      <c r="DF379" s="317">
        <v>28710.355794239727</v>
      </c>
      <c r="DG379" s="317">
        <v>28710.355794239727</v>
      </c>
      <c r="DH379" s="317">
        <v>28710.355794239727</v>
      </c>
      <c r="DI379" s="313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  <c r="DV379" s="343"/>
      <c r="DW379" s="343"/>
      <c r="DX379" s="343"/>
      <c r="DY379" s="343"/>
      <c r="DZ379" s="343"/>
      <c r="EA379" s="343"/>
      <c r="EB379" s="343"/>
      <c r="EC379" s="343"/>
      <c r="ED379" s="343"/>
      <c r="EE379" s="343"/>
      <c r="EF379" s="343"/>
      <c r="EG379" s="343"/>
      <c r="EH379" s="307">
        <f t="shared" si="88"/>
        <v>0</v>
      </c>
    </row>
    <row r="380" spans="1:138" s="9" customFormat="1">
      <c r="A380" s="140"/>
      <c r="B380" s="140"/>
      <c r="C380" s="140">
        <v>441</v>
      </c>
      <c r="D380" s="140" t="str">
        <f t="shared" si="87"/>
        <v>44p</v>
      </c>
      <c r="E380" s="141" t="s">
        <v>556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5">
        <v>7522541.6666666651</v>
      </c>
      <c r="CY380" s="318">
        <v>7522541.6666666651</v>
      </c>
      <c r="CZ380" s="318">
        <v>7522541.6666666651</v>
      </c>
      <c r="DA380" s="318">
        <v>7522541.6666666651</v>
      </c>
      <c r="DB380" s="318">
        <v>7522541.6666666651</v>
      </c>
      <c r="DC380" s="318">
        <v>7522541.6666666651</v>
      </c>
      <c r="DD380" s="318">
        <v>7522541.6666666651</v>
      </c>
      <c r="DE380" s="318">
        <v>7522541.6666666651</v>
      </c>
      <c r="DF380" s="318">
        <v>7522541.6666666651</v>
      </c>
      <c r="DG380" s="318">
        <v>7522541.6666666651</v>
      </c>
      <c r="DH380" s="318">
        <v>7522541.6666666651</v>
      </c>
      <c r="DI380" s="316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  <c r="DV380" s="344">
        <v>27904816.666666668</v>
      </c>
      <c r="DW380" s="344">
        <v>27904816.666666668</v>
      </c>
      <c r="DX380" s="344">
        <v>27904816.666666668</v>
      </c>
      <c r="DY380" s="344">
        <v>27904816.666666668</v>
      </c>
      <c r="DZ380" s="344">
        <v>27904816.666666668</v>
      </c>
      <c r="EA380" s="344">
        <v>27904816.666666668</v>
      </c>
      <c r="EB380" s="344">
        <v>27904816.666666668</v>
      </c>
      <c r="EC380" s="344">
        <v>27904816.666666668</v>
      </c>
      <c r="ED380" s="344">
        <v>27904816.666666668</v>
      </c>
      <c r="EE380" s="344">
        <v>27904816.666666668</v>
      </c>
      <c r="EF380" s="344">
        <v>27904816.666666668</v>
      </c>
      <c r="EG380" s="344">
        <v>27904816.666666668</v>
      </c>
      <c r="EH380" s="307">
        <f t="shared" si="88"/>
        <v>334857800</v>
      </c>
    </row>
    <row r="381" spans="1:138" s="9" customFormat="1" ht="30">
      <c r="A381" s="140"/>
      <c r="B381" s="140"/>
      <c r="C381" s="140">
        <v>441</v>
      </c>
      <c r="D381" s="140" t="str">
        <f t="shared" si="87"/>
        <v>440p</v>
      </c>
      <c r="E381" s="141" t="s">
        <v>426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104">+SUM(CL382:CL390)</f>
        <v>5664403.9874999989</v>
      </c>
      <c r="CM381" s="143">
        <f t="shared" si="104"/>
        <v>5664403.9874999989</v>
      </c>
      <c r="CN381" s="143">
        <f t="shared" si="104"/>
        <v>5664403.9874999989</v>
      </c>
      <c r="CO381" s="143">
        <f t="shared" si="104"/>
        <v>5664403.9874999989</v>
      </c>
      <c r="CP381" s="143">
        <f t="shared" si="104"/>
        <v>5664403.9874999989</v>
      </c>
      <c r="CQ381" s="143">
        <f t="shared" si="104"/>
        <v>5664403.9874999989</v>
      </c>
      <c r="CR381" s="143">
        <f t="shared" si="104"/>
        <v>5664403.9874999989</v>
      </c>
      <c r="CS381" s="143">
        <f t="shared" si="104"/>
        <v>5664403.9874999989</v>
      </c>
      <c r="CT381" s="143">
        <f t="shared" si="104"/>
        <v>5664403.9874999989</v>
      </c>
      <c r="CU381" s="143">
        <f t="shared" si="104"/>
        <v>5664403.9874999989</v>
      </c>
      <c r="CV381" s="143">
        <f t="shared" si="104"/>
        <v>5664403.9874999989</v>
      </c>
      <c r="CW381" s="144">
        <f t="shared" si="104"/>
        <v>5664403.9874999989</v>
      </c>
      <c r="CX381" s="315">
        <f t="shared" si="104"/>
        <v>862330.27666666661</v>
      </c>
      <c r="CY381" s="318">
        <f t="shared" ref="CY381:DI381" si="105">+SUM(CY382:CY390)</f>
        <v>862330.27666666661</v>
      </c>
      <c r="CZ381" s="318">
        <f t="shared" si="105"/>
        <v>862330.27666666661</v>
      </c>
      <c r="DA381" s="318">
        <f t="shared" si="105"/>
        <v>862330.27666666661</v>
      </c>
      <c r="DB381" s="318">
        <f t="shared" si="105"/>
        <v>862330.27666666661</v>
      </c>
      <c r="DC381" s="318">
        <f t="shared" si="105"/>
        <v>862330.27666666661</v>
      </c>
      <c r="DD381" s="318">
        <f t="shared" si="105"/>
        <v>862330.27666666661</v>
      </c>
      <c r="DE381" s="318">
        <f t="shared" si="105"/>
        <v>862330.27666666661</v>
      </c>
      <c r="DF381" s="318">
        <f t="shared" si="105"/>
        <v>862330.27666666661</v>
      </c>
      <c r="DG381" s="318">
        <f t="shared" si="105"/>
        <v>862330.27666666661</v>
      </c>
      <c r="DH381" s="318">
        <f t="shared" si="105"/>
        <v>862330.27666666661</v>
      </c>
      <c r="DI381" s="316">
        <f t="shared" si="105"/>
        <v>862330.27666666661</v>
      </c>
      <c r="DJ381" s="142">
        <f>+SUM(DJ382:DJ390)</f>
        <v>1154156.4341666666</v>
      </c>
      <c r="DK381" s="143">
        <f t="shared" ref="DK381:DU381" si="106">+SUM(DK382:DK390)</f>
        <v>1154156.4341666666</v>
      </c>
      <c r="DL381" s="143">
        <f t="shared" si="106"/>
        <v>1154156.4341666666</v>
      </c>
      <c r="DM381" s="143">
        <f t="shared" si="106"/>
        <v>1154156.4341666666</v>
      </c>
      <c r="DN381" s="143">
        <f t="shared" si="106"/>
        <v>1154156.4341666666</v>
      </c>
      <c r="DO381" s="143">
        <f t="shared" si="106"/>
        <v>1154156.4341666666</v>
      </c>
      <c r="DP381" s="143">
        <f t="shared" si="106"/>
        <v>1154156.4341666666</v>
      </c>
      <c r="DQ381" s="143">
        <f t="shared" si="106"/>
        <v>1154156.4341666666</v>
      </c>
      <c r="DR381" s="143">
        <f t="shared" si="106"/>
        <v>1154156.4341666666</v>
      </c>
      <c r="DS381" s="143">
        <f t="shared" si="106"/>
        <v>1154156.4341666666</v>
      </c>
      <c r="DT381" s="143">
        <f t="shared" si="106"/>
        <v>1154156.4341666666</v>
      </c>
      <c r="DU381" s="144">
        <f t="shared" si="106"/>
        <v>1154156.4341666666</v>
      </c>
      <c r="DV381" s="344">
        <v>3369359.2083333335</v>
      </c>
      <c r="DW381" s="344">
        <v>3369359.2083333335</v>
      </c>
      <c r="DX381" s="344">
        <v>3369359.2083333335</v>
      </c>
      <c r="DY381" s="344">
        <v>3369359.2083333335</v>
      </c>
      <c r="DZ381" s="344">
        <v>3369359.2083333335</v>
      </c>
      <c r="EA381" s="344">
        <v>3369359.2083333335</v>
      </c>
      <c r="EB381" s="344">
        <v>3369359.2083333335</v>
      </c>
      <c r="EC381" s="344">
        <v>3369359.2083333335</v>
      </c>
      <c r="ED381" s="344">
        <v>3369359.2083333335</v>
      </c>
      <c r="EE381" s="344">
        <v>3369359.2083333335</v>
      </c>
      <c r="EF381" s="344">
        <v>3369359.2083333335</v>
      </c>
      <c r="EG381" s="344">
        <v>3369359.2083333335</v>
      </c>
      <c r="EH381" s="307">
        <f t="shared" si="88"/>
        <v>40432310.5</v>
      </c>
    </row>
    <row r="382" spans="1:138" ht="30">
      <c r="D382" s="74" t="str">
        <f t="shared" si="87"/>
        <v>4411p</v>
      </c>
      <c r="E382" s="78" t="s">
        <v>326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4">
        <v>0</v>
      </c>
      <c r="CY382" s="317">
        <v>0</v>
      </c>
      <c r="CZ382" s="317">
        <v>0</v>
      </c>
      <c r="DA382" s="317">
        <v>0</v>
      </c>
      <c r="DB382" s="317">
        <v>0</v>
      </c>
      <c r="DC382" s="317">
        <v>0</v>
      </c>
      <c r="DD382" s="317">
        <v>0</v>
      </c>
      <c r="DE382" s="317">
        <v>0</v>
      </c>
      <c r="DF382" s="317">
        <v>0</v>
      </c>
      <c r="DG382" s="317">
        <v>0</v>
      </c>
      <c r="DH382" s="317">
        <v>0</v>
      </c>
      <c r="DI382" s="313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  <c r="DV382" s="343"/>
      <c r="DW382" s="343"/>
      <c r="DX382" s="343"/>
      <c r="DY382" s="343"/>
      <c r="DZ382" s="343"/>
      <c r="EA382" s="343"/>
      <c r="EB382" s="343"/>
      <c r="EC382" s="343"/>
      <c r="ED382" s="343"/>
      <c r="EE382" s="343"/>
      <c r="EF382" s="343"/>
      <c r="EG382" s="343"/>
      <c r="EH382" s="307">
        <f t="shared" si="88"/>
        <v>0</v>
      </c>
    </row>
    <row r="383" spans="1:138">
      <c r="D383" s="74" t="str">
        <f t="shared" si="87"/>
        <v>4412p</v>
      </c>
      <c r="E383" s="78" t="s">
        <v>328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4">
        <v>117613.29480916439</v>
      </c>
      <c r="CY383" s="317">
        <v>117613.29480916439</v>
      </c>
      <c r="CZ383" s="317">
        <v>117613.29480916439</v>
      </c>
      <c r="DA383" s="317">
        <v>117613.29480916439</v>
      </c>
      <c r="DB383" s="317">
        <v>117613.29480916439</v>
      </c>
      <c r="DC383" s="317">
        <v>117613.29480916439</v>
      </c>
      <c r="DD383" s="317">
        <v>117613.29480916439</v>
      </c>
      <c r="DE383" s="317">
        <v>117613.29480916439</v>
      </c>
      <c r="DF383" s="317">
        <v>117613.29480916439</v>
      </c>
      <c r="DG383" s="317">
        <v>117613.29480916439</v>
      </c>
      <c r="DH383" s="317">
        <v>117613.29480916439</v>
      </c>
      <c r="DI383" s="313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  <c r="DV383" s="343"/>
      <c r="DW383" s="343"/>
      <c r="DX383" s="343"/>
      <c r="DY383" s="343"/>
      <c r="DZ383" s="343"/>
      <c r="EA383" s="343"/>
      <c r="EB383" s="343"/>
      <c r="EC383" s="343"/>
      <c r="ED383" s="343"/>
      <c r="EE383" s="343"/>
      <c r="EF383" s="343"/>
      <c r="EG383" s="343"/>
      <c r="EH383" s="307">
        <f t="shared" si="88"/>
        <v>0</v>
      </c>
    </row>
    <row r="384" spans="1:138">
      <c r="D384" s="74" t="str">
        <f t="shared" si="87"/>
        <v>4413p</v>
      </c>
      <c r="E384" s="78" t="s">
        <v>330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4">
        <v>79324.214022424232</v>
      </c>
      <c r="CY384" s="317">
        <v>79324.214022424232</v>
      </c>
      <c r="CZ384" s="317">
        <v>79324.214022424232</v>
      </c>
      <c r="DA384" s="317">
        <v>79324.214022424232</v>
      </c>
      <c r="DB384" s="317">
        <v>79324.214022424232</v>
      </c>
      <c r="DC384" s="317">
        <v>79324.214022424232</v>
      </c>
      <c r="DD384" s="317">
        <v>79324.214022424232</v>
      </c>
      <c r="DE384" s="317">
        <v>79324.214022424232</v>
      </c>
      <c r="DF384" s="317">
        <v>79324.214022424232</v>
      </c>
      <c r="DG384" s="317">
        <v>79324.214022424232</v>
      </c>
      <c r="DH384" s="317">
        <v>79324.214022424232</v>
      </c>
      <c r="DI384" s="313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  <c r="DV384" s="343"/>
      <c r="DW384" s="343"/>
      <c r="DX384" s="343"/>
      <c r="DY384" s="343"/>
      <c r="DZ384" s="343"/>
      <c r="EA384" s="343"/>
      <c r="EB384" s="343"/>
      <c r="EC384" s="343"/>
      <c r="ED384" s="343"/>
      <c r="EE384" s="343"/>
      <c r="EF384" s="343"/>
      <c r="EG384" s="343"/>
      <c r="EH384" s="307">
        <f t="shared" si="88"/>
        <v>0</v>
      </c>
    </row>
    <row r="385" spans="1:138">
      <c r="D385" s="74" t="str">
        <f t="shared" si="87"/>
        <v>4414p</v>
      </c>
      <c r="E385" s="78" t="s">
        <v>332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4">
        <v>51249.018233773408</v>
      </c>
      <c r="CY385" s="317">
        <v>51249.018233773408</v>
      </c>
      <c r="CZ385" s="317">
        <v>51249.018233773408</v>
      </c>
      <c r="DA385" s="317">
        <v>51249.018233773408</v>
      </c>
      <c r="DB385" s="317">
        <v>51249.018233773408</v>
      </c>
      <c r="DC385" s="317">
        <v>51249.018233773408</v>
      </c>
      <c r="DD385" s="317">
        <v>51249.018233773408</v>
      </c>
      <c r="DE385" s="317">
        <v>51249.018233773408</v>
      </c>
      <c r="DF385" s="317">
        <v>51249.018233773408</v>
      </c>
      <c r="DG385" s="317">
        <v>51249.018233773408</v>
      </c>
      <c r="DH385" s="317">
        <v>51249.018233773408</v>
      </c>
      <c r="DI385" s="313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  <c r="DV385" s="343"/>
      <c r="DW385" s="343"/>
      <c r="DX385" s="343"/>
      <c r="DY385" s="343"/>
      <c r="DZ385" s="343"/>
      <c r="EA385" s="343"/>
      <c r="EB385" s="343"/>
      <c r="EC385" s="343"/>
      <c r="ED385" s="343"/>
      <c r="EE385" s="343"/>
      <c r="EF385" s="343"/>
      <c r="EG385" s="343"/>
      <c r="EH385" s="307">
        <f t="shared" si="88"/>
        <v>0</v>
      </c>
    </row>
    <row r="386" spans="1:138">
      <c r="D386" s="74" t="str">
        <f t="shared" si="87"/>
        <v>4415p</v>
      </c>
      <c r="E386" s="78" t="s">
        <v>334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4">
        <v>499741.32811873348</v>
      </c>
      <c r="CY386" s="317">
        <v>499741.32811873348</v>
      </c>
      <c r="CZ386" s="317">
        <v>499741.32811873348</v>
      </c>
      <c r="DA386" s="317">
        <v>499741.32811873348</v>
      </c>
      <c r="DB386" s="317">
        <v>499741.32811873348</v>
      </c>
      <c r="DC386" s="317">
        <v>499741.32811873348</v>
      </c>
      <c r="DD386" s="317">
        <v>499741.32811873348</v>
      </c>
      <c r="DE386" s="317">
        <v>499741.32811873348</v>
      </c>
      <c r="DF386" s="317">
        <v>499741.32811873348</v>
      </c>
      <c r="DG386" s="317">
        <v>499741.32811873348</v>
      </c>
      <c r="DH386" s="317">
        <v>499741.32811873348</v>
      </c>
      <c r="DI386" s="313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  <c r="DV386" s="343"/>
      <c r="DW386" s="343"/>
      <c r="DX386" s="343"/>
      <c r="DY386" s="343"/>
      <c r="DZ386" s="343"/>
      <c r="EA386" s="343"/>
      <c r="EB386" s="343"/>
      <c r="EC386" s="343"/>
      <c r="ED386" s="343"/>
      <c r="EE386" s="343"/>
      <c r="EF386" s="343"/>
      <c r="EG386" s="343"/>
      <c r="EH386" s="307">
        <f t="shared" si="88"/>
        <v>0</v>
      </c>
    </row>
    <row r="387" spans="1:138">
      <c r="D387" s="74" t="str">
        <f t="shared" si="87"/>
        <v>4416p</v>
      </c>
      <c r="E387" s="78" t="s">
        <v>336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4">
        <v>102086.89323030265</v>
      </c>
      <c r="CY387" s="317">
        <v>102086.89323030265</v>
      </c>
      <c r="CZ387" s="317">
        <v>102086.89323030265</v>
      </c>
      <c r="DA387" s="317">
        <v>102086.89323030265</v>
      </c>
      <c r="DB387" s="317">
        <v>102086.89323030265</v>
      </c>
      <c r="DC387" s="317">
        <v>102086.89323030265</v>
      </c>
      <c r="DD387" s="317">
        <v>102086.89323030265</v>
      </c>
      <c r="DE387" s="317">
        <v>102086.89323030265</v>
      </c>
      <c r="DF387" s="317">
        <v>102086.89323030265</v>
      </c>
      <c r="DG387" s="317">
        <v>102086.89323030265</v>
      </c>
      <c r="DH387" s="317">
        <v>102086.89323030265</v>
      </c>
      <c r="DI387" s="313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  <c r="DV387" s="343"/>
      <c r="DW387" s="343"/>
      <c r="DX387" s="343"/>
      <c r="DY387" s="343"/>
      <c r="DZ387" s="343"/>
      <c r="EA387" s="343"/>
      <c r="EB387" s="343"/>
      <c r="EC387" s="343"/>
      <c r="ED387" s="343"/>
      <c r="EE387" s="343"/>
      <c r="EF387" s="343"/>
      <c r="EG387" s="343"/>
      <c r="EH387" s="307">
        <f t="shared" si="88"/>
        <v>0</v>
      </c>
    </row>
    <row r="388" spans="1:138">
      <c r="D388" s="74" t="str">
        <f t="shared" si="87"/>
        <v>4417p</v>
      </c>
      <c r="E388" s="78" t="s">
        <v>338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4">
        <v>12315.528252268523</v>
      </c>
      <c r="CY388" s="317">
        <v>12315.528252268523</v>
      </c>
      <c r="CZ388" s="317">
        <v>12315.528252268523</v>
      </c>
      <c r="DA388" s="317">
        <v>12315.528252268523</v>
      </c>
      <c r="DB388" s="317">
        <v>12315.528252268523</v>
      </c>
      <c r="DC388" s="317">
        <v>12315.528252268523</v>
      </c>
      <c r="DD388" s="317">
        <v>12315.528252268523</v>
      </c>
      <c r="DE388" s="317">
        <v>12315.528252268523</v>
      </c>
      <c r="DF388" s="317">
        <v>12315.528252268523</v>
      </c>
      <c r="DG388" s="317">
        <v>12315.528252268523</v>
      </c>
      <c r="DH388" s="317">
        <v>12315.528252268523</v>
      </c>
      <c r="DI388" s="313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  <c r="DV388" s="343"/>
      <c r="DW388" s="343"/>
      <c r="DX388" s="343"/>
      <c r="DY388" s="343"/>
      <c r="DZ388" s="343"/>
      <c r="EA388" s="343"/>
      <c r="EB388" s="343"/>
      <c r="EC388" s="343"/>
      <c r="ED388" s="343"/>
      <c r="EE388" s="343"/>
      <c r="EF388" s="343"/>
      <c r="EG388" s="343"/>
      <c r="EH388" s="307">
        <f t="shared" si="88"/>
        <v>0</v>
      </c>
    </row>
    <row r="389" spans="1:138" ht="30">
      <c r="D389" s="74" t="str">
        <f t="shared" si="87"/>
        <v>4418p</v>
      </c>
      <c r="E389" s="78" t="s">
        <v>340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3"/>
      <c r="DW389" s="343"/>
      <c r="DX389" s="343"/>
      <c r="DY389" s="343"/>
      <c r="DZ389" s="343"/>
      <c r="EA389" s="343"/>
      <c r="EB389" s="343"/>
      <c r="EC389" s="343"/>
      <c r="ED389" s="343"/>
      <c r="EE389" s="343"/>
      <c r="EF389" s="343"/>
      <c r="EG389" s="343"/>
      <c r="EH389" s="307">
        <f t="shared" si="88"/>
        <v>0</v>
      </c>
    </row>
    <row r="390" spans="1:138">
      <c r="D390" s="74" t="str">
        <f t="shared" si="87"/>
        <v>4419p</v>
      </c>
      <c r="E390" s="78" t="s">
        <v>342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  <c r="DV390" s="343"/>
      <c r="DW390" s="343"/>
      <c r="DX390" s="343"/>
      <c r="DY390" s="343"/>
      <c r="DZ390" s="343"/>
      <c r="EA390" s="343"/>
      <c r="EB390" s="343"/>
      <c r="EC390" s="343"/>
      <c r="ED390" s="343"/>
      <c r="EE390" s="343"/>
      <c r="EF390" s="343"/>
      <c r="EG390" s="343"/>
      <c r="EH390" s="307">
        <f t="shared" si="88"/>
        <v>0</v>
      </c>
    </row>
    <row r="391" spans="1:138" s="9" customFormat="1">
      <c r="A391" s="140" t="s">
        <v>96</v>
      </c>
      <c r="B391" s="140">
        <v>45</v>
      </c>
      <c r="C391" s="140"/>
      <c r="D391" s="140" t="str">
        <f t="shared" si="87"/>
        <v>p</v>
      </c>
      <c r="E391" s="141" t="s">
        <v>344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107">+CM392</f>
        <v>143333.33333333334</v>
      </c>
      <c r="CN391" s="143">
        <f t="shared" si="107"/>
        <v>143333.33333333334</v>
      </c>
      <c r="CO391" s="143">
        <f t="shared" si="107"/>
        <v>143333.33333333334</v>
      </c>
      <c r="CP391" s="143">
        <f t="shared" si="107"/>
        <v>143333.33333333334</v>
      </c>
      <c r="CQ391" s="143">
        <f t="shared" si="107"/>
        <v>143333.33333333334</v>
      </c>
      <c r="CR391" s="143">
        <f t="shared" si="107"/>
        <v>143333.33333333334</v>
      </c>
      <c r="CS391" s="143">
        <f t="shared" si="107"/>
        <v>143333.33333333334</v>
      </c>
      <c r="CT391" s="143">
        <f t="shared" si="107"/>
        <v>143333.33333333334</v>
      </c>
      <c r="CU391" s="143">
        <f t="shared" si="107"/>
        <v>143333.33333333334</v>
      </c>
      <c r="CV391" s="143">
        <f t="shared" si="107"/>
        <v>143333.33333333334</v>
      </c>
      <c r="CW391" s="144">
        <f t="shared" si="107"/>
        <v>143333.33333333334</v>
      </c>
      <c r="CX391" s="315">
        <f t="shared" si="107"/>
        <v>178333.33333333334</v>
      </c>
      <c r="CY391" s="318">
        <f t="shared" si="107"/>
        <v>178333.33333333334</v>
      </c>
      <c r="CZ391" s="318">
        <f t="shared" si="107"/>
        <v>178333.33333333334</v>
      </c>
      <c r="DA391" s="318">
        <f t="shared" si="107"/>
        <v>178333.33333333334</v>
      </c>
      <c r="DB391" s="318">
        <f t="shared" si="107"/>
        <v>178333.33333333334</v>
      </c>
      <c r="DC391" s="318">
        <f t="shared" si="107"/>
        <v>178333.33333333334</v>
      </c>
      <c r="DD391" s="318">
        <f t="shared" si="107"/>
        <v>178333.33333333334</v>
      </c>
      <c r="DE391" s="318">
        <f t="shared" si="107"/>
        <v>178333.33333333334</v>
      </c>
      <c r="DF391" s="318">
        <f t="shared" si="107"/>
        <v>178333.33333333334</v>
      </c>
      <c r="DG391" s="318">
        <f t="shared" si="107"/>
        <v>178333.33333333334</v>
      </c>
      <c r="DH391" s="318">
        <f t="shared" si="107"/>
        <v>178333.33333333334</v>
      </c>
      <c r="DI391" s="316">
        <f t="shared" si="107"/>
        <v>178333.33333333334</v>
      </c>
      <c r="DJ391" s="142">
        <f>+DJ392</f>
        <v>187500</v>
      </c>
      <c r="DK391" s="143">
        <f t="shared" ref="DK391:DU391" si="108">+DK392</f>
        <v>187500</v>
      </c>
      <c r="DL391" s="143">
        <f t="shared" si="108"/>
        <v>187500</v>
      </c>
      <c r="DM391" s="143">
        <f t="shared" si="108"/>
        <v>187500</v>
      </c>
      <c r="DN391" s="143">
        <f t="shared" si="108"/>
        <v>187500</v>
      </c>
      <c r="DO391" s="143">
        <f t="shared" si="108"/>
        <v>187500</v>
      </c>
      <c r="DP391" s="143">
        <f t="shared" si="108"/>
        <v>187500</v>
      </c>
      <c r="DQ391" s="143">
        <f t="shared" si="108"/>
        <v>187500</v>
      </c>
      <c r="DR391" s="143">
        <f t="shared" si="108"/>
        <v>187500</v>
      </c>
      <c r="DS391" s="143">
        <f t="shared" si="108"/>
        <v>187500</v>
      </c>
      <c r="DT391" s="143">
        <f t="shared" si="108"/>
        <v>187500</v>
      </c>
      <c r="DU391" s="144">
        <f t="shared" si="108"/>
        <v>187500</v>
      </c>
      <c r="DV391" s="344">
        <v>195833.33333333334</v>
      </c>
      <c r="DW391" s="344">
        <v>195833.33333333334</v>
      </c>
      <c r="DX391" s="344">
        <v>195833.33333333334</v>
      </c>
      <c r="DY391" s="344">
        <v>195833.33333333334</v>
      </c>
      <c r="DZ391" s="344">
        <v>195833.33333333334</v>
      </c>
      <c r="EA391" s="344">
        <v>195833.33333333334</v>
      </c>
      <c r="EB391" s="344">
        <v>195833.33333333334</v>
      </c>
      <c r="EC391" s="344">
        <v>195833.33333333334</v>
      </c>
      <c r="ED391" s="344">
        <v>195833.33333333334</v>
      </c>
      <c r="EE391" s="344">
        <v>195833.33333333334</v>
      </c>
      <c r="EF391" s="344">
        <v>195833.33333333334</v>
      </c>
      <c r="EG391" s="344">
        <v>195833.33333333334</v>
      </c>
      <c r="EH391" s="307">
        <f>SUM(DV392:EG392)</f>
        <v>2350000</v>
      </c>
    </row>
    <row r="392" spans="1:138">
      <c r="C392" s="74">
        <v>451</v>
      </c>
      <c r="D392" s="74" t="str">
        <f t="shared" si="87"/>
        <v>451p</v>
      </c>
      <c r="E392" s="78" t="s">
        <v>117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109">++SUM(CM393:CM397)</f>
        <v>143333.33333333334</v>
      </c>
      <c r="CN392" s="105">
        <f t="shared" si="109"/>
        <v>143333.33333333334</v>
      </c>
      <c r="CO392" s="105">
        <f t="shared" si="109"/>
        <v>143333.33333333334</v>
      </c>
      <c r="CP392" s="105">
        <f t="shared" si="109"/>
        <v>143333.33333333334</v>
      </c>
      <c r="CQ392" s="105">
        <f t="shared" si="109"/>
        <v>143333.33333333334</v>
      </c>
      <c r="CR392" s="105">
        <f t="shared" si="109"/>
        <v>143333.33333333334</v>
      </c>
      <c r="CS392" s="105">
        <f t="shared" si="109"/>
        <v>143333.33333333334</v>
      </c>
      <c r="CT392" s="105">
        <f t="shared" si="109"/>
        <v>143333.33333333334</v>
      </c>
      <c r="CU392" s="105">
        <f t="shared" si="109"/>
        <v>143333.33333333334</v>
      </c>
      <c r="CV392" s="105">
        <f t="shared" si="109"/>
        <v>143333.33333333334</v>
      </c>
      <c r="CW392" s="106">
        <f t="shared" si="109"/>
        <v>143333.33333333334</v>
      </c>
      <c r="CX392" s="314">
        <f t="shared" si="109"/>
        <v>178333.33333333334</v>
      </c>
      <c r="CY392" s="317">
        <f t="shared" si="109"/>
        <v>178333.33333333334</v>
      </c>
      <c r="CZ392" s="317">
        <f t="shared" si="109"/>
        <v>178333.33333333334</v>
      </c>
      <c r="DA392" s="317">
        <f t="shared" si="109"/>
        <v>178333.33333333334</v>
      </c>
      <c r="DB392" s="317">
        <f t="shared" si="109"/>
        <v>178333.33333333334</v>
      </c>
      <c r="DC392" s="317">
        <f t="shared" si="109"/>
        <v>178333.33333333334</v>
      </c>
      <c r="DD392" s="317">
        <f t="shared" si="109"/>
        <v>178333.33333333334</v>
      </c>
      <c r="DE392" s="317">
        <f t="shared" si="109"/>
        <v>178333.33333333334</v>
      </c>
      <c r="DF392" s="317">
        <f t="shared" si="109"/>
        <v>178333.33333333334</v>
      </c>
      <c r="DG392" s="317">
        <f t="shared" si="109"/>
        <v>178333.33333333334</v>
      </c>
      <c r="DH392" s="317">
        <f t="shared" si="109"/>
        <v>178333.33333333334</v>
      </c>
      <c r="DI392" s="313">
        <f t="shared" si="109"/>
        <v>178333.33333333334</v>
      </c>
      <c r="DJ392" s="104">
        <f>+SUM(DJ393:DJ397)</f>
        <v>187500</v>
      </c>
      <c r="DK392" s="105">
        <f t="shared" ref="DK392:DU392" si="110">+SUM(DK393:DK397)</f>
        <v>187500</v>
      </c>
      <c r="DL392" s="105">
        <f t="shared" si="110"/>
        <v>187500</v>
      </c>
      <c r="DM392" s="105">
        <f t="shared" si="110"/>
        <v>187500</v>
      </c>
      <c r="DN392" s="105">
        <f t="shared" si="110"/>
        <v>187500</v>
      </c>
      <c r="DO392" s="105">
        <f t="shared" si="110"/>
        <v>187500</v>
      </c>
      <c r="DP392" s="105">
        <f t="shared" si="110"/>
        <v>187500</v>
      </c>
      <c r="DQ392" s="105">
        <f t="shared" si="110"/>
        <v>187500</v>
      </c>
      <c r="DR392" s="105">
        <f t="shared" si="110"/>
        <v>187500</v>
      </c>
      <c r="DS392" s="105">
        <f t="shared" si="110"/>
        <v>187500</v>
      </c>
      <c r="DT392" s="105">
        <f t="shared" si="110"/>
        <v>187500</v>
      </c>
      <c r="DU392" s="106">
        <f t="shared" si="110"/>
        <v>187500</v>
      </c>
      <c r="DV392" s="344">
        <v>195833.33333333334</v>
      </c>
      <c r="DW392" s="344">
        <v>195833.33333333334</v>
      </c>
      <c r="DX392" s="344">
        <v>195833.33333333334</v>
      </c>
      <c r="DY392" s="344">
        <v>195833.33333333334</v>
      </c>
      <c r="DZ392" s="344">
        <v>195833.33333333334</v>
      </c>
      <c r="EA392" s="344">
        <v>195833.33333333334</v>
      </c>
      <c r="EB392" s="344">
        <v>195833.33333333334</v>
      </c>
      <c r="EC392" s="344">
        <v>195833.33333333334</v>
      </c>
      <c r="ED392" s="344">
        <v>195833.33333333334</v>
      </c>
      <c r="EE392" s="344">
        <v>195833.33333333334</v>
      </c>
      <c r="EF392" s="344">
        <v>195833.33333333334</v>
      </c>
      <c r="EG392" s="344">
        <v>195833.33333333334</v>
      </c>
      <c r="EH392" s="307"/>
    </row>
    <row r="393" spans="1:138" ht="30">
      <c r="D393" s="74" t="str">
        <f t="shared" si="87"/>
        <v>4511p</v>
      </c>
      <c r="E393" s="78" t="s">
        <v>346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4">
        <v>0</v>
      </c>
      <c r="CY393" s="317">
        <v>0</v>
      </c>
      <c r="CZ393" s="317">
        <v>0</v>
      </c>
      <c r="DA393" s="317">
        <v>0</v>
      </c>
      <c r="DB393" s="317">
        <v>0</v>
      </c>
      <c r="DC393" s="317">
        <v>0</v>
      </c>
      <c r="DD393" s="317">
        <v>0</v>
      </c>
      <c r="DE393" s="317">
        <v>0</v>
      </c>
      <c r="DF393" s="317">
        <v>0</v>
      </c>
      <c r="DG393" s="317">
        <v>0</v>
      </c>
      <c r="DH393" s="317">
        <v>0</v>
      </c>
      <c r="DI393" s="313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  <c r="DV393" s="343"/>
      <c r="DW393" s="343"/>
      <c r="DX393" s="343"/>
      <c r="DY393" s="343"/>
      <c r="DZ393" s="343"/>
      <c r="EA393" s="343"/>
      <c r="EB393" s="343"/>
      <c r="EC393" s="343"/>
      <c r="ED393" s="343"/>
      <c r="EE393" s="343"/>
      <c r="EF393" s="343"/>
      <c r="EG393" s="343"/>
      <c r="EH393" s="307">
        <f t="shared" si="88"/>
        <v>0</v>
      </c>
    </row>
    <row r="394" spans="1:138" ht="30">
      <c r="D394" s="74" t="str">
        <f t="shared" si="87"/>
        <v>4512p</v>
      </c>
      <c r="E394" s="78" t="s">
        <v>348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4">
        <v>0</v>
      </c>
      <c r="CY394" s="317">
        <v>0</v>
      </c>
      <c r="CZ394" s="317">
        <v>0</v>
      </c>
      <c r="DA394" s="317">
        <v>0</v>
      </c>
      <c r="DB394" s="317">
        <v>0</v>
      </c>
      <c r="DC394" s="317">
        <v>0</v>
      </c>
      <c r="DD394" s="317">
        <v>0</v>
      </c>
      <c r="DE394" s="317">
        <v>0</v>
      </c>
      <c r="DF394" s="317">
        <v>0</v>
      </c>
      <c r="DG394" s="317">
        <v>0</v>
      </c>
      <c r="DH394" s="317">
        <v>0</v>
      </c>
      <c r="DI394" s="313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  <c r="DV394" s="343"/>
      <c r="DW394" s="343"/>
      <c r="DX394" s="343"/>
      <c r="DY394" s="343"/>
      <c r="DZ394" s="343"/>
      <c r="EA394" s="343"/>
      <c r="EB394" s="343"/>
      <c r="EC394" s="343"/>
      <c r="ED394" s="343"/>
      <c r="EE394" s="343"/>
      <c r="EF394" s="343"/>
      <c r="EG394" s="343"/>
      <c r="EH394" s="307">
        <f t="shared" si="88"/>
        <v>0</v>
      </c>
    </row>
    <row r="395" spans="1:138">
      <c r="D395" s="74" t="str">
        <f t="shared" si="87"/>
        <v>4513p</v>
      </c>
      <c r="E395" s="78" t="s">
        <v>350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4">
        <v>114166.66666666667</v>
      </c>
      <c r="CY395" s="317">
        <v>114166.66666666667</v>
      </c>
      <c r="CZ395" s="317">
        <v>114166.66666666667</v>
      </c>
      <c r="DA395" s="317">
        <v>114166.66666666667</v>
      </c>
      <c r="DB395" s="317">
        <v>114166.66666666667</v>
      </c>
      <c r="DC395" s="317">
        <v>114166.66666666667</v>
      </c>
      <c r="DD395" s="317">
        <v>114166.66666666667</v>
      </c>
      <c r="DE395" s="317">
        <v>114166.66666666667</v>
      </c>
      <c r="DF395" s="317">
        <v>114166.66666666667</v>
      </c>
      <c r="DG395" s="317">
        <v>114166.66666666667</v>
      </c>
      <c r="DH395" s="317">
        <v>114166.66666666667</v>
      </c>
      <c r="DI395" s="313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  <c r="DV395" s="343"/>
      <c r="DW395" s="343"/>
      <c r="DX395" s="343"/>
      <c r="DY395" s="343"/>
      <c r="DZ395" s="343"/>
      <c r="EA395" s="343"/>
      <c r="EB395" s="343"/>
      <c r="EC395" s="343"/>
      <c r="ED395" s="343"/>
      <c r="EE395" s="343"/>
      <c r="EF395" s="343"/>
      <c r="EG395" s="343"/>
      <c r="EH395" s="307">
        <f t="shared" si="88"/>
        <v>0</v>
      </c>
    </row>
    <row r="396" spans="1:138" ht="45">
      <c r="D396" s="74" t="str">
        <f t="shared" si="87"/>
        <v>4514p</v>
      </c>
      <c r="E396" s="78" t="s">
        <v>352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4">
        <v>0</v>
      </c>
      <c r="CY396" s="317">
        <v>0</v>
      </c>
      <c r="CZ396" s="317">
        <v>0</v>
      </c>
      <c r="DA396" s="317">
        <v>0</v>
      </c>
      <c r="DB396" s="317">
        <v>0</v>
      </c>
      <c r="DC396" s="317">
        <v>0</v>
      </c>
      <c r="DD396" s="317">
        <v>0</v>
      </c>
      <c r="DE396" s="317">
        <v>0</v>
      </c>
      <c r="DF396" s="317">
        <v>0</v>
      </c>
      <c r="DG396" s="317">
        <v>0</v>
      </c>
      <c r="DH396" s="317">
        <v>0</v>
      </c>
      <c r="DI396" s="313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43"/>
      <c r="DW396" s="343"/>
      <c r="DX396" s="343"/>
      <c r="DY396" s="343"/>
      <c r="DZ396" s="343"/>
      <c r="EA396" s="343"/>
      <c r="EB396" s="343"/>
      <c r="EC396" s="343"/>
      <c r="ED396" s="343"/>
      <c r="EE396" s="343"/>
      <c r="EF396" s="343"/>
      <c r="EG396" s="343"/>
      <c r="EH396" s="307">
        <f t="shared" si="88"/>
        <v>0</v>
      </c>
    </row>
    <row r="397" spans="1:138">
      <c r="D397" s="74" t="str">
        <f t="shared" si="87"/>
        <v>4515p</v>
      </c>
      <c r="E397" s="78" t="s">
        <v>354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4">
        <v>64166.666666666664</v>
      </c>
      <c r="CY397" s="317">
        <v>64166.666666666664</v>
      </c>
      <c r="CZ397" s="317">
        <v>64166.666666666664</v>
      </c>
      <c r="DA397" s="317">
        <v>64166.666666666664</v>
      </c>
      <c r="DB397" s="317">
        <v>64166.666666666664</v>
      </c>
      <c r="DC397" s="317">
        <v>64166.666666666664</v>
      </c>
      <c r="DD397" s="317">
        <v>64166.666666666664</v>
      </c>
      <c r="DE397" s="317">
        <v>64166.666666666664</v>
      </c>
      <c r="DF397" s="317">
        <v>64166.666666666664</v>
      </c>
      <c r="DG397" s="317">
        <v>64166.666666666664</v>
      </c>
      <c r="DH397" s="317">
        <v>64166.666666666664</v>
      </c>
      <c r="DI397" s="313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  <c r="DV397" s="343"/>
      <c r="DW397" s="343"/>
      <c r="DX397" s="343"/>
      <c r="DY397" s="343"/>
      <c r="DZ397" s="343"/>
      <c r="EA397" s="343"/>
      <c r="EB397" s="343"/>
      <c r="EC397" s="343"/>
      <c r="ED397" s="343"/>
      <c r="EE397" s="343"/>
      <c r="EF397" s="343"/>
      <c r="EG397" s="343"/>
      <c r="EH397" s="307">
        <f t="shared" si="88"/>
        <v>0</v>
      </c>
    </row>
    <row r="398" spans="1:138" s="9" customFormat="1">
      <c r="A398" s="140" t="s">
        <v>96</v>
      </c>
      <c r="B398" s="140">
        <v>46</v>
      </c>
      <c r="C398" s="140"/>
      <c r="D398" s="140" t="str">
        <f t="shared" si="87"/>
        <v>p</v>
      </c>
      <c r="E398" s="141" t="s">
        <v>356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111">+CL399+CL402+CL405</f>
        <v>9889761</v>
      </c>
      <c r="CM398" s="143">
        <f t="shared" si="111"/>
        <v>9889761</v>
      </c>
      <c r="CN398" s="143">
        <f t="shared" si="111"/>
        <v>9889761</v>
      </c>
      <c r="CO398" s="143">
        <f t="shared" si="111"/>
        <v>9889761</v>
      </c>
      <c r="CP398" s="143">
        <f t="shared" si="111"/>
        <v>9889761</v>
      </c>
      <c r="CQ398" s="143">
        <f t="shared" si="111"/>
        <v>9889761</v>
      </c>
      <c r="CR398" s="143">
        <f t="shared" si="111"/>
        <v>9889761</v>
      </c>
      <c r="CS398" s="143">
        <f t="shared" si="111"/>
        <v>9889761</v>
      </c>
      <c r="CT398" s="143">
        <f t="shared" si="111"/>
        <v>9889761</v>
      </c>
      <c r="CU398" s="143">
        <f t="shared" si="111"/>
        <v>9889761</v>
      </c>
      <c r="CV398" s="143">
        <f t="shared" si="111"/>
        <v>9889761</v>
      </c>
      <c r="CW398" s="144">
        <f t="shared" si="111"/>
        <v>9889761</v>
      </c>
      <c r="CX398" s="315">
        <f t="shared" si="111"/>
        <v>14285575.4575</v>
      </c>
      <c r="CY398" s="318">
        <f t="shared" ref="CY398:DI398" si="112">+CY399+CY402+CY405</f>
        <v>14285575.4575</v>
      </c>
      <c r="CZ398" s="318">
        <f t="shared" si="112"/>
        <v>14285575.4575</v>
      </c>
      <c r="DA398" s="318">
        <f t="shared" si="112"/>
        <v>14285575.4575</v>
      </c>
      <c r="DB398" s="318">
        <f t="shared" si="112"/>
        <v>14285575.4575</v>
      </c>
      <c r="DC398" s="318">
        <f t="shared" si="112"/>
        <v>14285575.4575</v>
      </c>
      <c r="DD398" s="318">
        <f t="shared" si="112"/>
        <v>14285575.4575</v>
      </c>
      <c r="DE398" s="318">
        <f t="shared" si="112"/>
        <v>14285575.4575</v>
      </c>
      <c r="DF398" s="318">
        <f t="shared" si="112"/>
        <v>14285575.4575</v>
      </c>
      <c r="DG398" s="318">
        <f t="shared" si="112"/>
        <v>14285575.4575</v>
      </c>
      <c r="DH398" s="318">
        <f t="shared" si="112"/>
        <v>14285575.4575</v>
      </c>
      <c r="DI398" s="316">
        <f t="shared" si="112"/>
        <v>14285575.4575</v>
      </c>
      <c r="DJ398" s="142">
        <f>+DJ399+DJ402+DJ405</f>
        <v>33191007.030833334</v>
      </c>
      <c r="DK398" s="143">
        <f t="shared" ref="DK398:DU398" si="113">+DK399+DK402+DK405</f>
        <v>33191007.030833334</v>
      </c>
      <c r="DL398" s="143">
        <f t="shared" si="113"/>
        <v>33191007.030833334</v>
      </c>
      <c r="DM398" s="143">
        <f t="shared" si="113"/>
        <v>33191007.030833334</v>
      </c>
      <c r="DN398" s="143">
        <f t="shared" si="113"/>
        <v>33191007.030833334</v>
      </c>
      <c r="DO398" s="143">
        <f t="shared" si="113"/>
        <v>33191007.030833334</v>
      </c>
      <c r="DP398" s="143">
        <f t="shared" si="113"/>
        <v>33191007.030833334</v>
      </c>
      <c r="DQ398" s="143">
        <f t="shared" si="113"/>
        <v>33191007.030833334</v>
      </c>
      <c r="DR398" s="143">
        <f t="shared" si="113"/>
        <v>33191007.030833334</v>
      </c>
      <c r="DS398" s="143">
        <f t="shared" si="113"/>
        <v>33191007.030833334</v>
      </c>
      <c r="DT398" s="143">
        <f t="shared" si="113"/>
        <v>33191007.030833334</v>
      </c>
      <c r="DU398" s="144">
        <f t="shared" si="113"/>
        <v>33191007.030833334</v>
      </c>
      <c r="DV398" s="344">
        <f>DV399+DV402+DV405</f>
        <v>36049844.906666666</v>
      </c>
      <c r="DW398" s="344">
        <f t="shared" ref="DW398:EG398" si="114">DW399+DW402+DW405</f>
        <v>36049844.906666666</v>
      </c>
      <c r="DX398" s="344">
        <f t="shared" si="114"/>
        <v>36049844.906666666</v>
      </c>
      <c r="DY398" s="344">
        <f t="shared" si="114"/>
        <v>36049844.906666666</v>
      </c>
      <c r="DZ398" s="344">
        <f t="shared" si="114"/>
        <v>36049844.906666666</v>
      </c>
      <c r="EA398" s="344">
        <f t="shared" si="114"/>
        <v>36049844.906666666</v>
      </c>
      <c r="EB398" s="344">
        <f t="shared" si="114"/>
        <v>36049844.906666666</v>
      </c>
      <c r="EC398" s="344">
        <f t="shared" si="114"/>
        <v>36049844.906666666</v>
      </c>
      <c r="ED398" s="344">
        <f t="shared" si="114"/>
        <v>36049844.906666666</v>
      </c>
      <c r="EE398" s="344">
        <f t="shared" si="114"/>
        <v>36049844.906666666</v>
      </c>
      <c r="EF398" s="344">
        <f t="shared" si="114"/>
        <v>36049844.906666666</v>
      </c>
      <c r="EG398" s="344">
        <f t="shared" si="114"/>
        <v>36049844.906666666</v>
      </c>
      <c r="EH398" s="307">
        <f t="shared" si="88"/>
        <v>432598138.87999988</v>
      </c>
    </row>
    <row r="399" spans="1:138" s="9" customFormat="1">
      <c r="A399" s="140"/>
      <c r="B399" s="140"/>
      <c r="C399" s="140">
        <v>461</v>
      </c>
      <c r="D399" s="140" t="str">
        <f t="shared" si="87"/>
        <v>461p</v>
      </c>
      <c r="E399" s="141" t="s">
        <v>358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115">+SUM(CL400:CL401)</f>
        <v>7208333.333333333</v>
      </c>
      <c r="CM399" s="143">
        <f t="shared" si="115"/>
        <v>7208333.333333333</v>
      </c>
      <c r="CN399" s="143">
        <f t="shared" si="115"/>
        <v>7208333.333333333</v>
      </c>
      <c r="CO399" s="143">
        <f t="shared" si="115"/>
        <v>7208333.333333333</v>
      </c>
      <c r="CP399" s="143">
        <f t="shared" si="115"/>
        <v>7208333.333333333</v>
      </c>
      <c r="CQ399" s="143">
        <f t="shared" si="115"/>
        <v>7208333.333333333</v>
      </c>
      <c r="CR399" s="143">
        <f t="shared" si="115"/>
        <v>7208333.333333333</v>
      </c>
      <c r="CS399" s="143">
        <f t="shared" si="115"/>
        <v>7208333.333333333</v>
      </c>
      <c r="CT399" s="143">
        <f t="shared" si="115"/>
        <v>7208333.333333333</v>
      </c>
      <c r="CU399" s="143">
        <f t="shared" si="115"/>
        <v>7208333.333333333</v>
      </c>
      <c r="CV399" s="143">
        <f t="shared" si="115"/>
        <v>7208333.333333333</v>
      </c>
      <c r="CW399" s="144">
        <f t="shared" si="115"/>
        <v>7208333.333333333</v>
      </c>
      <c r="CX399" s="315">
        <f t="shared" si="115"/>
        <v>11507395.460000001</v>
      </c>
      <c r="CY399" s="318">
        <f t="shared" ref="CY399:DI399" si="116">+SUM(CY400:CY401)</f>
        <v>11507395.460000001</v>
      </c>
      <c r="CZ399" s="318">
        <f t="shared" si="116"/>
        <v>11507395.460000001</v>
      </c>
      <c r="DA399" s="318">
        <f t="shared" si="116"/>
        <v>11507395.460000001</v>
      </c>
      <c r="DB399" s="318">
        <f t="shared" si="116"/>
        <v>11507395.460000001</v>
      </c>
      <c r="DC399" s="318">
        <f t="shared" si="116"/>
        <v>11507395.460000001</v>
      </c>
      <c r="DD399" s="318">
        <f t="shared" si="116"/>
        <v>11507395.460000001</v>
      </c>
      <c r="DE399" s="318">
        <f t="shared" si="116"/>
        <v>11507395.460000001</v>
      </c>
      <c r="DF399" s="318">
        <f t="shared" si="116"/>
        <v>11507395.460000001</v>
      </c>
      <c r="DG399" s="318">
        <f t="shared" si="116"/>
        <v>11507395.460000001</v>
      </c>
      <c r="DH399" s="318">
        <f t="shared" si="116"/>
        <v>11507395.460000001</v>
      </c>
      <c r="DI399" s="316">
        <f t="shared" si="116"/>
        <v>11507395.460000001</v>
      </c>
      <c r="DJ399" s="142">
        <f>+SUM(DJ400:DJ401)</f>
        <v>30373417.030833334</v>
      </c>
      <c r="DK399" s="143">
        <f t="shared" ref="DK399:DU399" si="117">+SUM(DK400:DK401)</f>
        <v>30373417.030833334</v>
      </c>
      <c r="DL399" s="143">
        <f t="shared" si="117"/>
        <v>30373417.030833334</v>
      </c>
      <c r="DM399" s="143">
        <f t="shared" si="117"/>
        <v>30373417.030833334</v>
      </c>
      <c r="DN399" s="143">
        <f t="shared" si="117"/>
        <v>30373417.030833334</v>
      </c>
      <c r="DO399" s="143">
        <f t="shared" si="117"/>
        <v>30373417.030833334</v>
      </c>
      <c r="DP399" s="143">
        <f t="shared" si="117"/>
        <v>30373417.030833334</v>
      </c>
      <c r="DQ399" s="143">
        <f t="shared" si="117"/>
        <v>30373417.030833334</v>
      </c>
      <c r="DR399" s="143">
        <f t="shared" si="117"/>
        <v>30373417.030833334</v>
      </c>
      <c r="DS399" s="143">
        <f t="shared" si="117"/>
        <v>30373417.030833334</v>
      </c>
      <c r="DT399" s="143">
        <f t="shared" si="117"/>
        <v>30373417.030833334</v>
      </c>
      <c r="DU399" s="144">
        <f t="shared" si="117"/>
        <v>30373417.030833334</v>
      </c>
      <c r="DV399" s="344">
        <v>32768615.2925</v>
      </c>
      <c r="DW399" s="344">
        <v>32768615.2925</v>
      </c>
      <c r="DX399" s="344">
        <v>32768615.2925</v>
      </c>
      <c r="DY399" s="344">
        <v>32768615.2925</v>
      </c>
      <c r="DZ399" s="344">
        <v>32768615.2925</v>
      </c>
      <c r="EA399" s="344">
        <v>32768615.2925</v>
      </c>
      <c r="EB399" s="344">
        <v>32768615.2925</v>
      </c>
      <c r="EC399" s="344">
        <v>32768615.2925</v>
      </c>
      <c r="ED399" s="344">
        <v>32768615.2925</v>
      </c>
      <c r="EE399" s="344">
        <v>32768615.2925</v>
      </c>
      <c r="EF399" s="344">
        <v>32768615.2925</v>
      </c>
      <c r="EG399" s="344">
        <v>32768615.2925</v>
      </c>
      <c r="EH399" s="307">
        <f t="shared" si="88"/>
        <v>393223383.51000005</v>
      </c>
    </row>
    <row r="400" spans="1:138" ht="30">
      <c r="D400" s="74" t="str">
        <f t="shared" si="87"/>
        <v>4611p</v>
      </c>
      <c r="E400" s="78" t="s">
        <v>359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4">
        <v>2500695.4391666665</v>
      </c>
      <c r="CY400" s="317">
        <v>2500695.4391666665</v>
      </c>
      <c r="CZ400" s="317">
        <v>2500695.4391666665</v>
      </c>
      <c r="DA400" s="317">
        <v>2500695.4391666665</v>
      </c>
      <c r="DB400" s="317">
        <v>2500695.4391666665</v>
      </c>
      <c r="DC400" s="317">
        <v>2500695.4391666665</v>
      </c>
      <c r="DD400" s="317">
        <v>2500695.4391666665</v>
      </c>
      <c r="DE400" s="317">
        <v>2500695.4391666665</v>
      </c>
      <c r="DF400" s="317">
        <v>2500695.4391666665</v>
      </c>
      <c r="DG400" s="317">
        <v>2500695.4391666665</v>
      </c>
      <c r="DH400" s="317">
        <v>2500695.4391666665</v>
      </c>
      <c r="DI400" s="313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  <c r="DV400" s="343">
        <v>3722931.8866666667</v>
      </c>
      <c r="DW400" s="343">
        <v>3722931.8866666667</v>
      </c>
      <c r="DX400" s="343">
        <v>3722931.8866666667</v>
      </c>
      <c r="DY400" s="343">
        <v>3722931.8866666667</v>
      </c>
      <c r="DZ400" s="343">
        <v>3722931.8866666667</v>
      </c>
      <c r="EA400" s="343">
        <v>3722931.8866666667</v>
      </c>
      <c r="EB400" s="343">
        <v>3722931.8866666667</v>
      </c>
      <c r="EC400" s="343">
        <v>3722931.8866666667</v>
      </c>
      <c r="ED400" s="343">
        <v>3722931.8866666667</v>
      </c>
      <c r="EE400" s="343">
        <v>3722931.8866666667</v>
      </c>
      <c r="EF400" s="343">
        <v>3722931.8866666667</v>
      </c>
      <c r="EG400" s="343">
        <v>3722931.8866666667</v>
      </c>
      <c r="EH400" s="307">
        <f t="shared" si="88"/>
        <v>44675182.640000001</v>
      </c>
    </row>
    <row r="401" spans="1:138" ht="30">
      <c r="D401" s="74" t="str">
        <f t="shared" si="87"/>
        <v>4612p</v>
      </c>
      <c r="E401" s="78" t="s">
        <v>361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4">
        <v>9006700.020833334</v>
      </c>
      <c r="CY401" s="317">
        <v>9006700.020833334</v>
      </c>
      <c r="CZ401" s="317">
        <v>9006700.020833334</v>
      </c>
      <c r="DA401" s="317">
        <v>9006700.020833334</v>
      </c>
      <c r="DB401" s="317">
        <v>9006700.020833334</v>
      </c>
      <c r="DC401" s="317">
        <v>9006700.020833334</v>
      </c>
      <c r="DD401" s="317">
        <v>9006700.020833334</v>
      </c>
      <c r="DE401" s="317">
        <v>9006700.020833334</v>
      </c>
      <c r="DF401" s="317">
        <v>9006700.020833334</v>
      </c>
      <c r="DG401" s="317">
        <v>9006700.020833334</v>
      </c>
      <c r="DH401" s="317">
        <v>9006700.020833334</v>
      </c>
      <c r="DI401" s="313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  <c r="DV401" s="343">
        <v>25764453.791666668</v>
      </c>
      <c r="DW401" s="343">
        <v>25764453.791666668</v>
      </c>
      <c r="DX401" s="343">
        <v>25764453.791666668</v>
      </c>
      <c r="DY401" s="343">
        <v>25764453.791666668</v>
      </c>
      <c r="DZ401" s="343">
        <v>25764453.791666668</v>
      </c>
      <c r="EA401" s="343">
        <v>25764453.791666668</v>
      </c>
      <c r="EB401" s="343">
        <v>25764453.791666668</v>
      </c>
      <c r="EC401" s="343">
        <v>25764453.791666668</v>
      </c>
      <c r="ED401" s="343">
        <v>25764453.791666668</v>
      </c>
      <c r="EE401" s="343">
        <v>25764453.791666668</v>
      </c>
      <c r="EF401" s="343">
        <v>25764453.791666668</v>
      </c>
      <c r="EG401" s="343">
        <v>25764453.791666668</v>
      </c>
      <c r="EH401" s="307">
        <f t="shared" si="88"/>
        <v>309173445.5</v>
      </c>
    </row>
    <row r="402" spans="1:138" s="9" customFormat="1">
      <c r="A402" s="140"/>
      <c r="B402" s="140"/>
      <c r="C402" s="140">
        <v>462</v>
      </c>
      <c r="D402" s="140" t="str">
        <f t="shared" si="87"/>
        <v>462p</v>
      </c>
      <c r="E402" s="141" t="s">
        <v>363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18">+SUM(CL403:CL404)</f>
        <v>0</v>
      </c>
      <c r="CM402" s="143">
        <f t="shared" si="118"/>
        <v>0</v>
      </c>
      <c r="CN402" s="143">
        <f t="shared" si="118"/>
        <v>0</v>
      </c>
      <c r="CO402" s="143">
        <f t="shared" si="118"/>
        <v>0</v>
      </c>
      <c r="CP402" s="143">
        <f t="shared" si="118"/>
        <v>0</v>
      </c>
      <c r="CQ402" s="143">
        <f t="shared" si="118"/>
        <v>0</v>
      </c>
      <c r="CR402" s="143">
        <f t="shared" si="118"/>
        <v>0</v>
      </c>
      <c r="CS402" s="143">
        <f t="shared" si="118"/>
        <v>0</v>
      </c>
      <c r="CT402" s="143">
        <f t="shared" si="118"/>
        <v>0</v>
      </c>
      <c r="CU402" s="143">
        <f t="shared" si="118"/>
        <v>0</v>
      </c>
      <c r="CV402" s="143">
        <f t="shared" si="118"/>
        <v>0</v>
      </c>
      <c r="CW402" s="144">
        <f t="shared" si="118"/>
        <v>0</v>
      </c>
      <c r="CX402" s="315">
        <f t="shared" si="118"/>
        <v>0</v>
      </c>
      <c r="CY402" s="318">
        <f t="shared" ref="CY402:DI402" si="119">+SUM(CY403:CY404)</f>
        <v>0</v>
      </c>
      <c r="CZ402" s="318">
        <f t="shared" si="119"/>
        <v>0</v>
      </c>
      <c r="DA402" s="318">
        <f t="shared" si="119"/>
        <v>0</v>
      </c>
      <c r="DB402" s="318">
        <f t="shared" si="119"/>
        <v>0</v>
      </c>
      <c r="DC402" s="318">
        <f t="shared" si="119"/>
        <v>0</v>
      </c>
      <c r="DD402" s="318">
        <f t="shared" si="119"/>
        <v>0</v>
      </c>
      <c r="DE402" s="318">
        <f t="shared" si="119"/>
        <v>0</v>
      </c>
      <c r="DF402" s="318">
        <f t="shared" si="119"/>
        <v>0</v>
      </c>
      <c r="DG402" s="318">
        <f t="shared" si="119"/>
        <v>0</v>
      </c>
      <c r="DH402" s="318">
        <f t="shared" si="119"/>
        <v>0</v>
      </c>
      <c r="DI402" s="316">
        <f t="shared" si="119"/>
        <v>0</v>
      </c>
      <c r="DJ402" s="142">
        <f>+SUM(DJ403:DJ404)</f>
        <v>0</v>
      </c>
      <c r="DK402" s="143">
        <f t="shared" ref="DK402:DU402" si="120">+SUM(DK403:DK404)</f>
        <v>0</v>
      </c>
      <c r="DL402" s="143">
        <f t="shared" si="120"/>
        <v>0</v>
      </c>
      <c r="DM402" s="143">
        <f t="shared" si="120"/>
        <v>0</v>
      </c>
      <c r="DN402" s="143">
        <f t="shared" si="120"/>
        <v>0</v>
      </c>
      <c r="DO402" s="143">
        <f t="shared" si="120"/>
        <v>0</v>
      </c>
      <c r="DP402" s="143">
        <f t="shared" si="120"/>
        <v>0</v>
      </c>
      <c r="DQ402" s="143">
        <f t="shared" si="120"/>
        <v>0</v>
      </c>
      <c r="DR402" s="143">
        <f t="shared" si="120"/>
        <v>0</v>
      </c>
      <c r="DS402" s="143">
        <f t="shared" si="120"/>
        <v>0</v>
      </c>
      <c r="DT402" s="143">
        <f t="shared" si="120"/>
        <v>0</v>
      </c>
      <c r="DU402" s="144">
        <f t="shared" si="120"/>
        <v>0</v>
      </c>
      <c r="DV402" s="344">
        <v>0</v>
      </c>
      <c r="DW402" s="344">
        <v>0</v>
      </c>
      <c r="DX402" s="344">
        <v>0</v>
      </c>
      <c r="DY402" s="344">
        <v>0</v>
      </c>
      <c r="DZ402" s="344">
        <v>0</v>
      </c>
      <c r="EA402" s="344">
        <v>0</v>
      </c>
      <c r="EB402" s="344">
        <v>0</v>
      </c>
      <c r="EC402" s="344">
        <v>0</v>
      </c>
      <c r="ED402" s="344">
        <v>0</v>
      </c>
      <c r="EE402" s="344">
        <v>0</v>
      </c>
      <c r="EF402" s="344">
        <v>0</v>
      </c>
      <c r="EG402" s="344">
        <v>0</v>
      </c>
      <c r="EH402" s="307">
        <f t="shared" si="88"/>
        <v>0</v>
      </c>
    </row>
    <row r="403" spans="1:138">
      <c r="D403" s="74" t="str">
        <f t="shared" si="87"/>
        <v>4621p</v>
      </c>
      <c r="E403" s="78" t="s">
        <v>365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  <c r="DV403" s="343"/>
      <c r="DW403" s="343"/>
      <c r="DX403" s="343"/>
      <c r="DY403" s="343"/>
      <c r="DZ403" s="343"/>
      <c r="EA403" s="343"/>
      <c r="EB403" s="343"/>
      <c r="EC403" s="343"/>
      <c r="ED403" s="343"/>
      <c r="EE403" s="343"/>
      <c r="EF403" s="343"/>
      <c r="EG403" s="343"/>
      <c r="EH403" s="307">
        <f t="shared" si="88"/>
        <v>0</v>
      </c>
    </row>
    <row r="404" spans="1:138">
      <c r="D404" s="74" t="str">
        <f t="shared" si="87"/>
        <v>4622p</v>
      </c>
      <c r="E404" s="78" t="s">
        <v>367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DV404" s="343"/>
      <c r="DW404" s="343"/>
      <c r="DX404" s="343"/>
      <c r="DY404" s="343"/>
      <c r="DZ404" s="343"/>
      <c r="EA404" s="343"/>
      <c r="EB404" s="343"/>
      <c r="EC404" s="343"/>
      <c r="ED404" s="343"/>
      <c r="EE404" s="343"/>
      <c r="EF404" s="343"/>
      <c r="EG404" s="343"/>
      <c r="EH404" s="307">
        <f t="shared" si="88"/>
        <v>0</v>
      </c>
    </row>
    <row r="405" spans="1:138" s="9" customFormat="1" ht="30">
      <c r="A405" s="140"/>
      <c r="B405" s="140"/>
      <c r="C405" s="140">
        <v>463</v>
      </c>
      <c r="D405" s="140" t="str">
        <f t="shared" si="87"/>
        <v>4630p</v>
      </c>
      <c r="E405" s="141" t="s">
        <v>369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5">
        <v>2778179.9974999996</v>
      </c>
      <c r="CY405" s="318">
        <v>2778179.9974999996</v>
      </c>
      <c r="CZ405" s="318">
        <v>2778179.9974999996</v>
      </c>
      <c r="DA405" s="318">
        <v>2778179.9974999996</v>
      </c>
      <c r="DB405" s="318">
        <v>2778179.9974999996</v>
      </c>
      <c r="DC405" s="318">
        <v>2778179.9974999996</v>
      </c>
      <c r="DD405" s="318">
        <v>2778179.9974999996</v>
      </c>
      <c r="DE405" s="318">
        <v>2778179.9974999996</v>
      </c>
      <c r="DF405" s="318">
        <v>2778179.9974999996</v>
      </c>
      <c r="DG405" s="318">
        <v>2778179.9974999996</v>
      </c>
      <c r="DH405" s="318">
        <v>2778179.9974999996</v>
      </c>
      <c r="DI405" s="316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  <c r="DV405" s="359">
        <v>3281229.6141666663</v>
      </c>
      <c r="DW405" s="359">
        <v>3281229.6141666663</v>
      </c>
      <c r="DX405" s="359">
        <v>3281229.6141666663</v>
      </c>
      <c r="DY405" s="359">
        <v>3281229.6141666663</v>
      </c>
      <c r="DZ405" s="359">
        <v>3281229.6141666663</v>
      </c>
      <c r="EA405" s="359">
        <v>3281229.6141666663</v>
      </c>
      <c r="EB405" s="359">
        <v>3281229.6141666663</v>
      </c>
      <c r="EC405" s="359">
        <v>3281229.6141666663</v>
      </c>
      <c r="ED405" s="359">
        <v>3281229.6141666663</v>
      </c>
      <c r="EE405" s="359">
        <v>3281229.6141666663</v>
      </c>
      <c r="EF405" s="359">
        <v>3281229.6141666663</v>
      </c>
      <c r="EG405" s="359">
        <v>3281229.6141666663</v>
      </c>
      <c r="EH405" s="307">
        <f t="shared" si="88"/>
        <v>39374755.369999997</v>
      </c>
    </row>
    <row r="406" spans="1:138" s="9" customFormat="1">
      <c r="A406" s="140" t="s">
        <v>96</v>
      </c>
      <c r="B406" s="140">
        <v>47</v>
      </c>
      <c r="C406" s="140"/>
      <c r="D406" s="140" t="str">
        <f t="shared" si="87"/>
        <v>47p</v>
      </c>
      <c r="E406" s="141" t="s">
        <v>371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21">+SUM(CL407:CL409)</f>
        <v>613005.79833333334</v>
      </c>
      <c r="CM406" s="143">
        <f t="shared" si="121"/>
        <v>613005.79833333334</v>
      </c>
      <c r="CN406" s="143">
        <f t="shared" si="121"/>
        <v>613005.79833333334</v>
      </c>
      <c r="CO406" s="143">
        <f t="shared" si="121"/>
        <v>613005.79833333334</v>
      </c>
      <c r="CP406" s="143">
        <f t="shared" si="121"/>
        <v>613005.79833333334</v>
      </c>
      <c r="CQ406" s="143">
        <f t="shared" si="121"/>
        <v>613005.79833333334</v>
      </c>
      <c r="CR406" s="143">
        <f t="shared" si="121"/>
        <v>613005.79833333334</v>
      </c>
      <c r="CS406" s="143">
        <f t="shared" si="121"/>
        <v>613005.79833333334</v>
      </c>
      <c r="CT406" s="143">
        <f t="shared" si="121"/>
        <v>613005.79833333334</v>
      </c>
      <c r="CU406" s="143">
        <f t="shared" si="121"/>
        <v>613005.79833333334</v>
      </c>
      <c r="CV406" s="143">
        <f t="shared" si="121"/>
        <v>613005.79833333334</v>
      </c>
      <c r="CW406" s="144">
        <f t="shared" si="121"/>
        <v>613005.79833333334</v>
      </c>
      <c r="CX406" s="315">
        <f t="shared" si="121"/>
        <v>737887.48083333333</v>
      </c>
      <c r="CY406" s="318">
        <f t="shared" ref="CY406:DI406" si="122">+SUM(CY407:CY409)</f>
        <v>737887.48083333333</v>
      </c>
      <c r="CZ406" s="318">
        <f t="shared" si="122"/>
        <v>737887.48083333333</v>
      </c>
      <c r="DA406" s="318">
        <f t="shared" si="122"/>
        <v>737887.48083333333</v>
      </c>
      <c r="DB406" s="318">
        <f t="shared" si="122"/>
        <v>737887.48083333333</v>
      </c>
      <c r="DC406" s="318">
        <f t="shared" si="122"/>
        <v>737887.48083333333</v>
      </c>
      <c r="DD406" s="318">
        <f t="shared" si="122"/>
        <v>737887.48083333333</v>
      </c>
      <c r="DE406" s="318">
        <f t="shared" si="122"/>
        <v>737887.48083333333</v>
      </c>
      <c r="DF406" s="318">
        <f t="shared" si="122"/>
        <v>737887.48083333333</v>
      </c>
      <c r="DG406" s="318">
        <f t="shared" si="122"/>
        <v>737887.48083333333</v>
      </c>
      <c r="DH406" s="318">
        <f t="shared" si="122"/>
        <v>737887.48083333333</v>
      </c>
      <c r="DI406" s="316">
        <f t="shared" si="122"/>
        <v>737887.48083333333</v>
      </c>
      <c r="DJ406" s="142">
        <f>+SUM(DJ407:DJ409)</f>
        <v>1087930.2858333334</v>
      </c>
      <c r="DK406" s="143">
        <f t="shared" ref="DK406:DU406" si="123">+SUM(DK407:DK409)</f>
        <v>1087930.2858333334</v>
      </c>
      <c r="DL406" s="143">
        <f t="shared" si="123"/>
        <v>1087930.2858333334</v>
      </c>
      <c r="DM406" s="143">
        <f t="shared" si="123"/>
        <v>1087930.2858333334</v>
      </c>
      <c r="DN406" s="143">
        <f t="shared" si="123"/>
        <v>1087930.2858333334</v>
      </c>
      <c r="DO406" s="143">
        <f t="shared" si="123"/>
        <v>1087930.2858333334</v>
      </c>
      <c r="DP406" s="143">
        <f t="shared" si="123"/>
        <v>1087930.2858333334</v>
      </c>
      <c r="DQ406" s="143">
        <f t="shared" si="123"/>
        <v>1087930.2858333334</v>
      </c>
      <c r="DR406" s="143">
        <f t="shared" si="123"/>
        <v>1087930.2858333334</v>
      </c>
      <c r="DS406" s="143">
        <f t="shared" si="123"/>
        <v>1087930.2858333334</v>
      </c>
      <c r="DT406" s="143">
        <f t="shared" si="123"/>
        <v>1087930.2858333334</v>
      </c>
      <c r="DU406" s="144">
        <f t="shared" si="123"/>
        <v>1087930.2858333334</v>
      </c>
      <c r="DV406" s="344">
        <v>1202439.8216666665</v>
      </c>
      <c r="DW406" s="344">
        <v>1202439.8216666665</v>
      </c>
      <c r="DX406" s="344">
        <v>1202439.8216666665</v>
      </c>
      <c r="DY406" s="344">
        <v>1202439.8216666665</v>
      </c>
      <c r="DZ406" s="344">
        <v>1202439.8216666665</v>
      </c>
      <c r="EA406" s="344">
        <v>1202439.8216666665</v>
      </c>
      <c r="EB406" s="344">
        <v>1202439.8216666665</v>
      </c>
      <c r="EC406" s="344">
        <v>1202439.8216666665</v>
      </c>
      <c r="ED406" s="344">
        <v>1202439.8216666665</v>
      </c>
      <c r="EE406" s="344">
        <v>1202439.8216666665</v>
      </c>
      <c r="EF406" s="344">
        <v>1202439.8216666665</v>
      </c>
      <c r="EG406" s="344">
        <v>1202439.8216666665</v>
      </c>
      <c r="EH406" s="307">
        <f t="shared" si="88"/>
        <v>14429277.860000001</v>
      </c>
    </row>
    <row r="407" spans="1:138">
      <c r="A407" s="74" t="s">
        <v>96</v>
      </c>
      <c r="B407" s="74" t="s">
        <v>96</v>
      </c>
      <c r="C407" s="74">
        <v>471</v>
      </c>
      <c r="D407" s="74" t="str">
        <f t="shared" si="87"/>
        <v>4710p</v>
      </c>
      <c r="E407" s="78" t="s">
        <v>373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4">
        <v>737887.48083333333</v>
      </c>
      <c r="CY407" s="317">
        <v>737887.48083333333</v>
      </c>
      <c r="CZ407" s="317">
        <v>737887.48083333333</v>
      </c>
      <c r="DA407" s="317">
        <v>737887.48083333333</v>
      </c>
      <c r="DB407" s="317">
        <v>737887.48083333333</v>
      </c>
      <c r="DC407" s="317">
        <v>737887.48083333333</v>
      </c>
      <c r="DD407" s="317">
        <v>737887.48083333333</v>
      </c>
      <c r="DE407" s="317">
        <v>737887.48083333333</v>
      </c>
      <c r="DF407" s="317">
        <v>737887.48083333333</v>
      </c>
      <c r="DG407" s="317">
        <v>737887.48083333333</v>
      </c>
      <c r="DH407" s="317">
        <v>737887.48083333333</v>
      </c>
      <c r="DI407" s="313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  <c r="DV407" s="343"/>
      <c r="DW407" s="343"/>
      <c r="DX407" s="343"/>
      <c r="DY407" s="343"/>
      <c r="DZ407" s="343"/>
      <c r="EA407" s="343"/>
      <c r="EB407" s="343"/>
      <c r="EC407" s="343"/>
      <c r="ED407" s="343"/>
      <c r="EE407" s="343"/>
      <c r="EF407" s="343"/>
      <c r="EG407" s="343"/>
      <c r="EH407" s="307">
        <f t="shared" si="88"/>
        <v>0</v>
      </c>
    </row>
    <row r="408" spans="1:138">
      <c r="C408" s="74">
        <v>472</v>
      </c>
      <c r="D408" s="74" t="str">
        <f t="shared" si="87"/>
        <v>4720p</v>
      </c>
      <c r="E408" s="78" t="s">
        <v>375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4">
        <v>0</v>
      </c>
      <c r="CY408" s="317">
        <v>0</v>
      </c>
      <c r="CZ408" s="317">
        <v>0</v>
      </c>
      <c r="DA408" s="317">
        <v>0</v>
      </c>
      <c r="DB408" s="317">
        <v>0</v>
      </c>
      <c r="DC408" s="317">
        <v>0</v>
      </c>
      <c r="DD408" s="317">
        <v>0</v>
      </c>
      <c r="DE408" s="317">
        <v>0</v>
      </c>
      <c r="DF408" s="317">
        <v>0</v>
      </c>
      <c r="DG408" s="317">
        <v>0</v>
      </c>
      <c r="DH408" s="317">
        <v>0</v>
      </c>
      <c r="DI408" s="313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  <c r="DV408" s="343"/>
      <c r="DW408" s="343"/>
      <c r="DX408" s="343"/>
      <c r="DY408" s="343"/>
      <c r="DZ408" s="343"/>
      <c r="EA408" s="343"/>
      <c r="EB408" s="343"/>
      <c r="EC408" s="343"/>
      <c r="ED408" s="343"/>
      <c r="EE408" s="343"/>
      <c r="EF408" s="343"/>
      <c r="EG408" s="343"/>
      <c r="EH408" s="307">
        <f t="shared" si="88"/>
        <v>0</v>
      </c>
    </row>
    <row r="409" spans="1:138">
      <c r="C409" s="74">
        <v>473</v>
      </c>
      <c r="D409" s="74" t="str">
        <f t="shared" si="87"/>
        <v>4730p</v>
      </c>
      <c r="E409" s="78" t="s">
        <v>377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4">
        <v>0</v>
      </c>
      <c r="CY409" s="317">
        <v>0</v>
      </c>
      <c r="CZ409" s="317">
        <v>0</v>
      </c>
      <c r="DA409" s="317">
        <v>0</v>
      </c>
      <c r="DB409" s="317">
        <v>0</v>
      </c>
      <c r="DC409" s="317">
        <v>0</v>
      </c>
      <c r="DD409" s="317">
        <v>0</v>
      </c>
      <c r="DE409" s="317">
        <v>0</v>
      </c>
      <c r="DF409" s="317">
        <v>0</v>
      </c>
      <c r="DG409" s="317">
        <v>0</v>
      </c>
      <c r="DH409" s="317">
        <v>0</v>
      </c>
      <c r="DI409" s="313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  <c r="DV409" s="343"/>
      <c r="DW409" s="343"/>
      <c r="DX409" s="343"/>
      <c r="DY409" s="343"/>
      <c r="DZ409" s="343"/>
      <c r="EA409" s="343"/>
      <c r="EB409" s="343"/>
      <c r="EC409" s="343"/>
      <c r="ED409" s="343"/>
      <c r="EE409" s="343"/>
      <c r="EF409" s="343"/>
      <c r="EG409" s="343"/>
      <c r="EH409" s="307">
        <f t="shared" si="88"/>
        <v>0</v>
      </c>
    </row>
    <row r="410" spans="1:138">
      <c r="D410" s="74">
        <v>1005</v>
      </c>
      <c r="E410" s="78" t="s">
        <v>702</v>
      </c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  <c r="EH410" s="307">
        <f t="shared" si="88"/>
        <v>0</v>
      </c>
    </row>
    <row r="411" spans="1:138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  <c r="EH411" s="307">
        <f t="shared" si="88"/>
        <v>0</v>
      </c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1:E222"/>
    <mergeCell ref="F221:Q221"/>
    <mergeCell ref="R221:AC221"/>
    <mergeCell ref="AD221:AO221"/>
    <mergeCell ref="CX221:DI221"/>
    <mergeCell ref="DJ221:DU221"/>
    <mergeCell ref="AP221:BA221"/>
    <mergeCell ref="BB221:BM221"/>
    <mergeCell ref="BN221:BY221"/>
    <mergeCell ref="BZ221:CK221"/>
    <mergeCell ref="CL221:CW221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R22" sqref="R22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hidden="1" customWidth="1"/>
    <col min="10" max="10" width="10.7109375" style="304" hidden="1" customWidth="1"/>
    <col min="11" max="13" width="10.7109375" style="63" hidden="1" customWidth="1"/>
    <col min="14" max="14" width="10.7109375" style="304" hidden="1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519</v>
      </c>
      <c r="H6" s="69" t="s">
        <v>520</v>
      </c>
      <c r="I6" s="69" t="s">
        <v>521</v>
      </c>
      <c r="J6" s="69"/>
      <c r="K6" s="69" t="s">
        <v>522</v>
      </c>
      <c r="L6" s="69" t="s">
        <v>523</v>
      </c>
      <c r="M6" s="69" t="s">
        <v>524</v>
      </c>
      <c r="N6" s="69"/>
      <c r="O6" s="69" t="s">
        <v>525</v>
      </c>
      <c r="P6" s="69" t="s">
        <v>526</v>
      </c>
      <c r="Q6" s="69" t="s">
        <v>527</v>
      </c>
      <c r="R6" s="69"/>
      <c r="S6" s="69" t="s">
        <v>528</v>
      </c>
      <c r="T6" s="69" t="s">
        <v>529</v>
      </c>
      <c r="U6" s="69" t="s">
        <v>530</v>
      </c>
      <c r="V6" s="69"/>
    </row>
    <row r="7" spans="1:24" ht="15" customHeight="1" thickBot="1">
      <c r="B7" s="452" t="str">
        <f>+Master!G246</f>
        <v>Ostvarenje budžeta</v>
      </c>
      <c r="C7" s="453"/>
      <c r="D7" s="453"/>
      <c r="E7" s="453"/>
      <c r="F7" s="453"/>
      <c r="G7" s="464">
        <v>2013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5"/>
      <c r="S7" s="465"/>
      <c r="T7" s="465"/>
      <c r="U7" s="466"/>
      <c r="V7" s="375"/>
      <c r="W7" s="116" t="str">
        <f>+Master!G243</f>
        <v>BDP</v>
      </c>
      <c r="X7" s="117">
        <v>3327000000</v>
      </c>
    </row>
    <row r="8" spans="1:24" ht="16.5" customHeight="1">
      <c r="B8" s="454"/>
      <c r="C8" s="455"/>
      <c r="D8" s="455"/>
      <c r="E8" s="455"/>
      <c r="F8" s="456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/>
      <c r="K8" s="73" t="str">
        <f>+Master!G229</f>
        <v>April</v>
      </c>
      <c r="L8" s="73" t="str">
        <f>+Master!G230</f>
        <v>Maj</v>
      </c>
      <c r="M8" s="73" t="str">
        <f>+Master!G231</f>
        <v>Jun</v>
      </c>
      <c r="N8" s="73"/>
      <c r="O8" s="73" t="str">
        <f>+Master!G232</f>
        <v>Jul</v>
      </c>
      <c r="P8" s="73" t="str">
        <f>+Master!G233</f>
        <v>Avgust</v>
      </c>
      <c r="Q8" s="73" t="str">
        <f>+Master!G234</f>
        <v>Septembar</v>
      </c>
      <c r="R8" s="73"/>
      <c r="S8" s="73" t="str">
        <f>+Master!G235</f>
        <v>Oktobar</v>
      </c>
      <c r="T8" s="73" t="str">
        <f>+Master!G236</f>
        <v>Novembar</v>
      </c>
      <c r="U8" s="73" t="str">
        <f>+Master!G237</f>
        <v>Decembar</v>
      </c>
      <c r="V8" s="73"/>
      <c r="W8" s="464" t="s">
        <v>709</v>
      </c>
      <c r="X8" s="466"/>
    </row>
    <row r="9" spans="1:24" ht="13.5" thickBot="1">
      <c r="B9" s="457"/>
      <c r="C9" s="458"/>
      <c r="D9" s="458"/>
      <c r="E9" s="458"/>
      <c r="F9" s="459"/>
      <c r="G9" s="68" t="s">
        <v>429</v>
      </c>
      <c r="H9" s="68" t="s">
        <v>429</v>
      </c>
      <c r="I9" s="68" t="s">
        <v>429</v>
      </c>
      <c r="J9" s="68"/>
      <c r="K9" s="68" t="s">
        <v>429</v>
      </c>
      <c r="L9" s="68" t="s">
        <v>429</v>
      </c>
      <c r="M9" s="68" t="s">
        <v>429</v>
      </c>
      <c r="N9" s="68"/>
      <c r="O9" s="68" t="s">
        <v>429</v>
      </c>
      <c r="P9" s="68" t="s">
        <v>429</v>
      </c>
      <c r="Q9" s="68" t="s">
        <v>429</v>
      </c>
      <c r="R9" s="68"/>
      <c r="S9" s="68" t="s">
        <v>429</v>
      </c>
      <c r="T9" s="68" t="s">
        <v>429</v>
      </c>
      <c r="U9" s="68" t="s">
        <v>429</v>
      </c>
      <c r="V9" s="68"/>
      <c r="W9" s="66" t="s">
        <v>429</v>
      </c>
      <c r="X9" s="67" t="str">
        <f>+Master!G244</f>
        <v>% BDP</v>
      </c>
    </row>
    <row r="10" spans="1:24" ht="13.5" thickBot="1">
      <c r="A10" s="72">
        <v>7</v>
      </c>
      <c r="B10" s="467" t="str">
        <f>+VLOOKUP($A10,Master!$D$22:$G$220,4,FALSE)</f>
        <v>Prihodi budžeta</v>
      </c>
      <c r="C10" s="468"/>
      <c r="D10" s="468"/>
      <c r="E10" s="468"/>
      <c r="F10" s="468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69" t="str">
        <f>+VLOOKUP($A11,Master!$D$22:$G$220,4,FALSE)</f>
        <v>Porezi</v>
      </c>
      <c r="C11" s="470"/>
      <c r="D11" s="470"/>
      <c r="E11" s="470"/>
      <c r="F11" s="470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62" t="str">
        <f>+VLOOKUP($A12,Master!$D$22:$G$220,4,FALSE)</f>
        <v>Porez na dohodak fizičkih lica</v>
      </c>
      <c r="C12" s="463"/>
      <c r="D12" s="463"/>
      <c r="E12" s="463"/>
      <c r="F12" s="46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62" t="str">
        <f>+VLOOKUP($A13,Master!$D$22:$G$220,4,FALSE)</f>
        <v>Porez na dobit pravnih lica</v>
      </c>
      <c r="C13" s="463"/>
      <c r="D13" s="463"/>
      <c r="E13" s="463"/>
      <c r="F13" s="46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62" t="str">
        <f>+VLOOKUP($A14,Master!$D$22:$G$220,4,FALSE)</f>
        <v>Porez na promet nepokretnosti</v>
      </c>
      <c r="C14" s="463"/>
      <c r="D14" s="463"/>
      <c r="E14" s="463"/>
      <c r="F14" s="46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62" t="str">
        <f>+VLOOKUP($A15,Master!$D$22:$G$220,4,FALSE)</f>
        <v>Porez na dodatu vrijednost</v>
      </c>
      <c r="C15" s="463"/>
      <c r="D15" s="463"/>
      <c r="E15" s="463"/>
      <c r="F15" s="46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62" t="str">
        <f>+VLOOKUP($A16,Master!$D$22:$G$220,4,FALSE)</f>
        <v>Akcize</v>
      </c>
      <c r="C16" s="463"/>
      <c r="D16" s="463"/>
      <c r="E16" s="463"/>
      <c r="F16" s="46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62" t="str">
        <f>+VLOOKUP($A17,Master!$D$22:$G$220,4,FALSE)</f>
        <v>Porez na međunarodnu trgovinu i transakcije</v>
      </c>
      <c r="C17" s="463"/>
      <c r="D17" s="463"/>
      <c r="E17" s="463"/>
      <c r="F17" s="46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62" t="e">
        <f>+VLOOKUP($A18,Master!$D$22:$G$220,4,FALSE)</f>
        <v>#N/A</v>
      </c>
      <c r="C18" s="463"/>
      <c r="D18" s="463"/>
      <c r="E18" s="463"/>
      <c r="F18" s="46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62" t="str">
        <f>+VLOOKUP($A19,Master!$D$22:$G$220,4,FALSE)</f>
        <v>Ostali državni porezi</v>
      </c>
      <c r="C19" s="463"/>
      <c r="D19" s="463"/>
      <c r="E19" s="463"/>
      <c r="F19" s="46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79" t="str">
        <f>+VLOOKUP($A20,Master!$D$22:$G$220,4,FALSE)</f>
        <v>Doprinosi</v>
      </c>
      <c r="C20" s="480"/>
      <c r="D20" s="480"/>
      <c r="E20" s="480"/>
      <c r="F20" s="48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62" t="str">
        <f>+VLOOKUP($A21,Master!$D$22:$G$220,4,FALSE)</f>
        <v>Doprinosi za penzijsko i invalidsko osiguranje</v>
      </c>
      <c r="C21" s="463"/>
      <c r="D21" s="463"/>
      <c r="E21" s="463"/>
      <c r="F21" s="46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62" t="str">
        <f>+VLOOKUP($A22,Master!$D$22:$G$220,4,FALSE)</f>
        <v>Doprinosi za zdravstveno osiguranje</v>
      </c>
      <c r="C22" s="463"/>
      <c r="D22" s="463"/>
      <c r="E22" s="463"/>
      <c r="F22" s="46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62" t="str">
        <f>+VLOOKUP($A23,Master!$D$22:$G$220,4,FALSE)</f>
        <v>Doprinosi za osiguranje od nezaposlenosti</v>
      </c>
      <c r="C23" s="463"/>
      <c r="D23" s="463"/>
      <c r="E23" s="463"/>
      <c r="F23" s="46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62" t="str">
        <f>+VLOOKUP($A24,Master!$D$22:$G$220,4,FALSE)</f>
        <v>Ostali doprinosi</v>
      </c>
      <c r="C24" s="463"/>
      <c r="D24" s="463"/>
      <c r="E24" s="463"/>
      <c r="F24" s="46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71" t="str">
        <f>+VLOOKUP($A25,Master!$D$22:$G$220,4,FALSE)</f>
        <v>Takse</v>
      </c>
      <c r="C25" s="472"/>
      <c r="D25" s="472"/>
      <c r="E25" s="472"/>
      <c r="F25" s="47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71" t="str">
        <f>+VLOOKUP($A26,Master!$D$22:$G$220,4,FALSE)</f>
        <v>Naknade</v>
      </c>
      <c r="C26" s="472"/>
      <c r="D26" s="472"/>
      <c r="E26" s="472"/>
      <c r="F26" s="47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71" t="str">
        <f>+VLOOKUP($A27,Master!$D$22:$G$220,4,FALSE)</f>
        <v>Ostali prihodi</v>
      </c>
      <c r="C27" s="472"/>
      <c r="D27" s="472"/>
      <c r="E27" s="472"/>
      <c r="F27" s="47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71" t="str">
        <f>+VLOOKUP($A28,Master!$D$22:$G$220,4,FALSE)</f>
        <v>Primici od otplate kredita i sredstva prenesena iz prethodne godine</v>
      </c>
      <c r="C28" s="472"/>
      <c r="D28" s="472"/>
      <c r="E28" s="472"/>
      <c r="F28" s="47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73" t="str">
        <f>+VLOOKUP($A29,Master!$D$22:$G$220,4,FALSE)</f>
        <v>Donacije i transferi</v>
      </c>
      <c r="C29" s="474"/>
      <c r="D29" s="474"/>
      <c r="E29" s="474"/>
      <c r="F29" s="47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76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75" t="str">
        <f>+VLOOKUP($A30,Master!$D$22:$G$220,4,FALSE)</f>
        <v>Budžetki izdaci</v>
      </c>
      <c r="C30" s="476"/>
      <c r="D30" s="476"/>
      <c r="E30" s="476"/>
      <c r="F30" s="476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77" t="str">
        <f>+VLOOKUP($A31,Master!$D$22:$G$220,4,FALSE)</f>
        <v>Tekući izdaci</v>
      </c>
      <c r="C31" s="478"/>
      <c r="D31" s="478"/>
      <c r="E31" s="478"/>
      <c r="F31" s="47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83" t="str">
        <f>+VLOOKUP($A32,Master!$D$22:$G$220,4,FALSE)</f>
        <v>Tekući budžetski izdaci</v>
      </c>
      <c r="C32" s="484"/>
      <c r="D32" s="484"/>
      <c r="E32" s="484"/>
      <c r="F32" s="484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62" t="str">
        <f>+VLOOKUP($A33,Master!$D$22:$G$220,4,FALSE)</f>
        <v>Bruto zarade i doprinosi na teret poslodavca</v>
      </c>
      <c r="C33" s="463"/>
      <c r="D33" s="463"/>
      <c r="E33" s="463"/>
      <c r="F33" s="46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62" t="str">
        <f>+VLOOKUP($A34,Master!$D$22:$G$220,4,FALSE)</f>
        <v>Ostala lična primanja</v>
      </c>
      <c r="C34" s="463"/>
      <c r="D34" s="463"/>
      <c r="E34" s="463"/>
      <c r="F34" s="46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62" t="str">
        <f>+VLOOKUP($A35,Master!$D$22:$G$220,4,FALSE)</f>
        <v>Rashodi za materijal</v>
      </c>
      <c r="C35" s="463"/>
      <c r="D35" s="463"/>
      <c r="E35" s="463"/>
      <c r="F35" s="46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62" t="str">
        <f>+VLOOKUP($A36,Master!$D$22:$G$220,4,FALSE)</f>
        <v>Rashodi za usluge</v>
      </c>
      <c r="C36" s="463"/>
      <c r="D36" s="463"/>
      <c r="E36" s="463"/>
      <c r="F36" s="46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62" t="str">
        <f>+VLOOKUP($A37,Master!$D$22:$G$220,4,FALSE)</f>
        <v>Rashodi za tekuće održavanje</v>
      </c>
      <c r="C37" s="463"/>
      <c r="D37" s="463"/>
      <c r="E37" s="463"/>
      <c r="F37" s="46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62" t="str">
        <f>+VLOOKUP($A38,Master!$D$22:$G$220,4,FALSE)</f>
        <v>Kamate</v>
      </c>
      <c r="C38" s="463"/>
      <c r="D38" s="463"/>
      <c r="E38" s="463"/>
      <c r="F38" s="46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62" t="str">
        <f>+VLOOKUP($A39,Master!$D$22:$G$220,4,FALSE)</f>
        <v>Renta</v>
      </c>
      <c r="C39" s="463"/>
      <c r="D39" s="463"/>
      <c r="E39" s="463"/>
      <c r="F39" s="46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62" t="str">
        <f>+VLOOKUP($A40,Master!$D$22:$G$220,4,FALSE)</f>
        <v>Subvencije</v>
      </c>
      <c r="C40" s="463"/>
      <c r="D40" s="463"/>
      <c r="E40" s="463"/>
      <c r="F40" s="46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62" t="str">
        <f>+VLOOKUP($A41,Master!$D$22:$G$220,4,FALSE)</f>
        <v>Ostali izdaci</v>
      </c>
      <c r="C41" s="463"/>
      <c r="D41" s="463"/>
      <c r="E41" s="463"/>
      <c r="F41" s="46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62" t="str">
        <f>+VLOOKUP($A42,Master!$D$22:$G$220,4,FALSE)</f>
        <v>Kapitalni izdaci u tekućem budžetu</v>
      </c>
      <c r="C42" s="463"/>
      <c r="D42" s="463"/>
      <c r="E42" s="463"/>
      <c r="F42" s="46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81" t="str">
        <f>+VLOOKUP($A43,Master!$D$22:$G$220,4,FALSE)</f>
        <v>Transferi za socijalnu zaštitu</v>
      </c>
      <c r="C43" s="482"/>
      <c r="D43" s="482"/>
      <c r="E43" s="482"/>
      <c r="F43" s="482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77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62" t="str">
        <f>+VLOOKUP($A44,Master!$D$22:$G$220,4,FALSE)</f>
        <v>Prava iz oblasti socijalne zaštite</v>
      </c>
      <c r="C44" s="463"/>
      <c r="D44" s="463"/>
      <c r="E44" s="463"/>
      <c r="F44" s="46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62" t="str">
        <f>+VLOOKUP($A45,Master!$D$22:$G$220,4,FALSE)</f>
        <v>Sredstva za tehnološke viškove</v>
      </c>
      <c r="C45" s="463"/>
      <c r="D45" s="463"/>
      <c r="E45" s="463"/>
      <c r="F45" s="46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62" t="str">
        <f>+VLOOKUP($A46,Master!$D$22:$G$220,4,FALSE)</f>
        <v>Prava iz oblasti penzijskog i invalidskog osiguranja</v>
      </c>
      <c r="C46" s="463"/>
      <c r="D46" s="463"/>
      <c r="E46" s="463"/>
      <c r="F46" s="46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62" t="str">
        <f>+VLOOKUP($A47,Master!$D$22:$G$220,4,FALSE)</f>
        <v>Ostala prava iz oblasti zdravstvene zaštite</v>
      </c>
      <c r="C47" s="463"/>
      <c r="D47" s="463"/>
      <c r="E47" s="463"/>
      <c r="F47" s="46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62" t="str">
        <f>+VLOOKUP($A48,Master!$D$22:$G$220,4,FALSE)</f>
        <v>Ostala prava iz zdravstvenog osiguranja</v>
      </c>
      <c r="C48" s="463"/>
      <c r="D48" s="463"/>
      <c r="E48" s="463"/>
      <c r="F48" s="46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85" t="str">
        <f>+VLOOKUP($A49,Master!$D$22:$G$220,4,FALSE)</f>
        <v xml:space="preserve">Transferi institucijama, pojedincima, nevladinom i javnom sektoru </v>
      </c>
      <c r="C49" s="486"/>
      <c r="D49" s="486"/>
      <c r="E49" s="486"/>
      <c r="F49" s="48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85" t="str">
        <f>+VLOOKUP($A50,Master!$D$22:$G$220,4,FALSE)</f>
        <v>Kapitalni budžet</v>
      </c>
      <c r="C50" s="486"/>
      <c r="D50" s="486"/>
      <c r="E50" s="486"/>
      <c r="F50" s="48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87" t="str">
        <f>+VLOOKUP($A51,Master!$D$22:$G$220,4,FALSE)</f>
        <v>Pozajmice i krediti</v>
      </c>
      <c r="C51" s="488"/>
      <c r="D51" s="488"/>
      <c r="E51" s="488"/>
      <c r="F51" s="488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87" t="str">
        <f>+VLOOKUP($A52,Master!$D$22:$G$220,4,FALSE)</f>
        <v>Rezerve</v>
      </c>
      <c r="C52" s="488"/>
      <c r="D52" s="488"/>
      <c r="E52" s="488"/>
      <c r="F52" s="488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60" t="str">
        <f>+VLOOKUP($A53,Master!$D$22:$G$220,4,FALSE)</f>
        <v>Otplata garancija</v>
      </c>
      <c r="C53" s="461"/>
      <c r="D53" s="461"/>
      <c r="E53" s="461"/>
      <c r="F53" s="46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60" t="str">
        <f>+VLOOKUP($A54,Master!$D$22:$G$220,4,FALSE)</f>
        <v>Otplata obaveza iz prethodnih godina</v>
      </c>
      <c r="C54" s="461"/>
      <c r="D54" s="461"/>
      <c r="E54" s="461"/>
      <c r="F54" s="46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60" t="str">
        <f>+VLOOKUP($A55,Master!$D$22:$G$222,4,FALSE)</f>
        <v>Neto povećanje obaveza</v>
      </c>
      <c r="C55" s="461"/>
      <c r="D55" s="461"/>
      <c r="E55" s="461"/>
      <c r="F55" s="46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89" t="str">
        <f>+VLOOKUP($A56,Master!$D$22:$G$220,4,FALSE)</f>
        <v>Suficit / deficit</v>
      </c>
      <c r="C56" s="490"/>
      <c r="D56" s="490"/>
      <c r="E56" s="490"/>
      <c r="F56" s="490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1" t="str">
        <f>+VLOOKUP($A57,Master!$D$22:$G$220,4,FALSE)</f>
        <v>Primarni bilans</v>
      </c>
      <c r="C57" s="492"/>
      <c r="D57" s="492"/>
      <c r="E57" s="492"/>
      <c r="F57" s="492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81" t="str">
        <f>+VLOOKUP($A58,Master!$D$22:$G$220,4,FALSE)</f>
        <v>Otplata dugova</v>
      </c>
      <c r="C58" s="482"/>
      <c r="D58" s="482"/>
      <c r="E58" s="482"/>
      <c r="F58" s="482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77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93" t="str">
        <f>+VLOOKUP($A59,Master!$D$22:$G$220,4,FALSE)</f>
        <v>Otplata hartija od vrijednosti i kredita rezidentima</v>
      </c>
      <c r="C59" s="494"/>
      <c r="D59" s="494"/>
      <c r="E59" s="494"/>
      <c r="F59" s="494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87" t="str">
        <f>+VLOOKUP($A60,Master!$D$22:$G$220,4,FALSE)</f>
        <v>Otplata hartija od vrijednosti i kredita nerezidentima</v>
      </c>
      <c r="C60" s="488"/>
      <c r="D60" s="488"/>
      <c r="E60" s="488"/>
      <c r="F60" s="488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95" t="str">
        <f>+VLOOKUP($A61,Master!$D$22:$G$220,4,FALSE)</f>
        <v>Nedostajuća sredstva</v>
      </c>
      <c r="C61" s="496"/>
      <c r="D61" s="496"/>
      <c r="E61" s="496"/>
      <c r="F61" s="49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75" t="str">
        <f>+VLOOKUP($A62,Master!$D$22:$G$220,4,FALSE)</f>
        <v>Finansiranje</v>
      </c>
      <c r="C62" s="476"/>
      <c r="D62" s="476"/>
      <c r="E62" s="476"/>
      <c r="F62" s="476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93" t="str">
        <f>+VLOOKUP($A63,Master!$D$22:$G$220,4,FALSE)</f>
        <v>Pozajmice i krediti od domaćih izvora</v>
      </c>
      <c r="C63" s="494"/>
      <c r="D63" s="494"/>
      <c r="E63" s="494"/>
      <c r="F63" s="494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87" t="str">
        <f>+VLOOKUP($A64,Master!$D$22:$G$220,4,FALSE)</f>
        <v>Pozajmice i krediti od inostranih izvora</v>
      </c>
      <c r="C64" s="488"/>
      <c r="D64" s="488"/>
      <c r="E64" s="488"/>
      <c r="F64" s="488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87" t="str">
        <f>+VLOOKUP($A65,Master!$D$22:$G$220,4,FALSE)</f>
        <v>Primici od prodaje imovine</v>
      </c>
      <c r="C65" s="488"/>
      <c r="D65" s="488"/>
      <c r="E65" s="488"/>
      <c r="F65" s="488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+VLOOKUP($A66,Master!$D$22:$G$220,4,FALSE)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51" t="str">
        <f>+Master!G247</f>
        <v>Plan ostvarenja budžeta</v>
      </c>
      <c r="C102" s="402"/>
      <c r="D102" s="402"/>
      <c r="E102" s="402"/>
      <c r="F102" s="402"/>
      <c r="G102" s="409">
        <v>2013</v>
      </c>
      <c r="H102" s="410"/>
      <c r="I102" s="410"/>
      <c r="J102" s="410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3"/>
      <c r="V102" s="378"/>
      <c r="W102" s="261" t="str">
        <f>+W7</f>
        <v>BDP</v>
      </c>
      <c r="X102" s="262">
        <v>3393200615</v>
      </c>
    </row>
    <row r="103" spans="1:24" ht="15.75" customHeight="1">
      <c r="A103" s="170"/>
      <c r="B103" s="403"/>
      <c r="C103" s="404"/>
      <c r="D103" s="404"/>
      <c r="E103" s="404"/>
      <c r="F103" s="405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09" t="str">
        <f>+Master!G241</f>
        <v>Jan - Dec</v>
      </c>
      <c r="X103" s="413">
        <f>+X8</f>
        <v>0</v>
      </c>
    </row>
    <row r="104" spans="1:24" ht="13.5" thickBot="1">
      <c r="A104" s="170"/>
      <c r="B104" s="406"/>
      <c r="C104" s="407"/>
      <c r="D104" s="407"/>
      <c r="E104" s="407"/>
      <c r="F104" s="408"/>
      <c r="G104" s="163" t="s">
        <v>429</v>
      </c>
      <c r="H104" s="163" t="s">
        <v>429</v>
      </c>
      <c r="I104" s="163" t="s">
        <v>429</v>
      </c>
      <c r="J104" s="163"/>
      <c r="K104" s="163" t="s">
        <v>429</v>
      </c>
      <c r="L104" s="163" t="s">
        <v>429</v>
      </c>
      <c r="M104" s="163" t="s">
        <v>429</v>
      </c>
      <c r="N104" s="163"/>
      <c r="O104" s="163" t="s">
        <v>429</v>
      </c>
      <c r="P104" s="163" t="s">
        <v>429</v>
      </c>
      <c r="Q104" s="163" t="s">
        <v>429</v>
      </c>
      <c r="R104" s="163"/>
      <c r="S104" s="163" t="s">
        <v>429</v>
      </c>
      <c r="T104" s="163" t="s">
        <v>429</v>
      </c>
      <c r="U104" s="163" t="s">
        <v>429</v>
      </c>
      <c r="V104" s="163"/>
      <c r="W104" s="263" t="s">
        <v>429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9" t="str">
        <f>+VLOOKUP(LEFT($A105,LEN(A105)-1)*1,Master!$D$22:$G$220,4,FALSE)</f>
        <v>Prihodi budžeta</v>
      </c>
      <c r="C105" s="420"/>
      <c r="D105" s="420"/>
      <c r="E105" s="420"/>
      <c r="F105" s="420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1" t="str">
        <f>+VLOOKUP(LEFT($A106,LEN(A106)-1)*1,Master!$D$22:$G$220,4,FALSE)</f>
        <v>Porezi</v>
      </c>
      <c r="C106" s="422"/>
      <c r="D106" s="422"/>
      <c r="E106" s="422"/>
      <c r="F106" s="422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17" t="str">
        <f>+VLOOKUP(LEFT($A107,LEN(A107)-1)*1,Master!$D$22:$G$220,4,FALSE)</f>
        <v>Porez na dohodak fizičkih lica</v>
      </c>
      <c r="C107" s="418"/>
      <c r="D107" s="418"/>
      <c r="E107" s="418"/>
      <c r="F107" s="418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/>
      <c r="K107" s="189">
        <f>+INDEX(DataEx!$1:$1048576,MATCH('2013'!$A107,DataEx!$D:$D,0),MATCH('2013'!K$101,DataEx!$222:$222,0))</f>
        <v>7408525.4606941696</v>
      </c>
      <c r="L107" s="189">
        <f>+INDEX(DataEx!$1:$1048576,MATCH('2013'!$A107,DataEx!$D:$D,0),MATCH('2013'!L$101,DataEx!$222:$222,0))</f>
        <v>7204484.0505127097</v>
      </c>
      <c r="M107" s="189">
        <f>+INDEX(DataEx!$1:$1048576,MATCH('2013'!$A107,DataEx!$D:$D,0),MATCH('2013'!M$101,DataEx!$222:$222,0))</f>
        <v>6466633.4408446904</v>
      </c>
      <c r="N107" s="189"/>
      <c r="O107" s="189">
        <f>+INDEX(DataEx!$1:$1048576,MATCH('2013'!$A107,DataEx!$D:$D,0),MATCH('2013'!O$101,DataEx!$222:$222,0))</f>
        <v>8521641.6469569467</v>
      </c>
      <c r="P107" s="189">
        <f>+INDEX(DataEx!$1:$1048576,MATCH('2013'!$A107,DataEx!$D:$D,0),MATCH('2013'!P$101,DataEx!$222:$222,0))</f>
        <v>9664205.1361650527</v>
      </c>
      <c r="Q107" s="189">
        <f>+INDEX(DataEx!$1:$1048576,MATCH('2013'!$A107,DataEx!$D:$D,0),MATCH('2013'!Q$101,DataEx!$222:$222,0))</f>
        <v>6815248.5982489977</v>
      </c>
      <c r="R107" s="189"/>
      <c r="S107" s="189">
        <f>+INDEX(DataEx!$1:$1048576,MATCH('2013'!$A107,DataEx!$D:$D,0),MATCH('2013'!S$101,DataEx!$222:$222,0))</f>
        <v>9471655.9367153402</v>
      </c>
      <c r="T107" s="189">
        <f>+INDEX(DataEx!$1:$1048576,MATCH('2013'!$A107,DataEx!$D:$D,0),MATCH('2013'!T$101,DataEx!$222:$222,0))</f>
        <v>8042875.0851052543</v>
      </c>
      <c r="U107" s="189">
        <f>+INDEX(DataEx!$1:$1048576,MATCH('2013'!$A107,DataEx!$D:$D,0),MATCH('2013'!U$101,DataEx!$222:$222,0))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17" t="str">
        <f>+VLOOKUP(LEFT($A108,LEN(A108)-1)*1,Master!$D$22:$G$220,4,FALSE)</f>
        <v>Porez na dobit pravnih lica</v>
      </c>
      <c r="C108" s="418"/>
      <c r="D108" s="418"/>
      <c r="E108" s="418"/>
      <c r="F108" s="418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/>
      <c r="K108" s="189">
        <f>+INDEX(DataEx!$1:$1048576,MATCH('2013'!$A108,DataEx!$D:$D,0),MATCH('2013'!K$101,DataEx!$222:$222,0))</f>
        <v>12488272.478114691</v>
      </c>
      <c r="L108" s="189">
        <f>+INDEX(DataEx!$1:$1048576,MATCH('2013'!$A108,DataEx!$D:$D,0),MATCH('2013'!L$101,DataEx!$222:$222,0))</f>
        <v>3690917.0906183273</v>
      </c>
      <c r="M108" s="189">
        <f>+INDEX(DataEx!$1:$1048576,MATCH('2013'!$A108,DataEx!$D:$D,0),MATCH('2013'!M$101,DataEx!$222:$222,0))</f>
        <v>4274773.0439898577</v>
      </c>
      <c r="N108" s="189"/>
      <c r="O108" s="189">
        <f>+INDEX(DataEx!$1:$1048576,MATCH('2013'!$A108,DataEx!$D:$D,0),MATCH('2013'!O$101,DataEx!$222:$222,0))</f>
        <v>3994418.0701162638</v>
      </c>
      <c r="P108" s="189">
        <f>+INDEX(DataEx!$1:$1048576,MATCH('2013'!$A108,DataEx!$D:$D,0),MATCH('2013'!P$101,DataEx!$222:$222,0))</f>
        <v>3426415.4173260536</v>
      </c>
      <c r="Q108" s="189">
        <f>+INDEX(DataEx!$1:$1048576,MATCH('2013'!$A108,DataEx!$D:$D,0),MATCH('2013'!Q$101,DataEx!$222:$222,0))</f>
        <v>2644519.6751525379</v>
      </c>
      <c r="R108" s="189"/>
      <c r="S108" s="189">
        <f>+INDEX(DataEx!$1:$1048576,MATCH('2013'!$A108,DataEx!$D:$D,0),MATCH('2013'!S$101,DataEx!$222:$222,0))</f>
        <v>1873134.4055505693</v>
      </c>
      <c r="T108" s="189">
        <f>+INDEX(DataEx!$1:$1048576,MATCH('2013'!$A108,DataEx!$D:$D,0),MATCH('2013'!T$101,DataEx!$222:$222,0))</f>
        <v>1099856.2789091328</v>
      </c>
      <c r="U108" s="189">
        <f>+INDEX(DataEx!$1:$1048576,MATCH('2013'!$A108,DataEx!$D:$D,0),MATCH('2013'!U$101,DataEx!$222:$222,0))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17" t="str">
        <f>+VLOOKUP(LEFT($A109,LEN(A109)-1)*1,Master!$D$22:$G$220,4,FALSE)</f>
        <v>Porez na promet nepokretnosti</v>
      </c>
      <c r="C109" s="418"/>
      <c r="D109" s="418"/>
      <c r="E109" s="418"/>
      <c r="F109" s="418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/>
      <c r="K109" s="189">
        <f>+INDEX(DataEx!$1:$1048576,MATCH('2013'!$A109,DataEx!$D:$D,0),MATCH('2013'!K$101,DataEx!$222:$222,0))</f>
        <v>103363.42634788297</v>
      </c>
      <c r="L109" s="189">
        <f>+INDEX(DataEx!$1:$1048576,MATCH('2013'!$A109,DataEx!$D:$D,0),MATCH('2013'!L$101,DataEx!$222:$222,0))</f>
        <v>100106.28093907743</v>
      </c>
      <c r="M109" s="189">
        <f>+INDEX(DataEx!$1:$1048576,MATCH('2013'!$A109,DataEx!$D:$D,0),MATCH('2013'!M$101,DataEx!$222:$222,0))</f>
        <v>133863.83595351625</v>
      </c>
      <c r="N109" s="189"/>
      <c r="O109" s="189">
        <f>+INDEX(DataEx!$1:$1048576,MATCH('2013'!$A109,DataEx!$D:$D,0),MATCH('2013'!O$101,DataEx!$222:$222,0))</f>
        <v>122268.58842091225</v>
      </c>
      <c r="P109" s="189">
        <f>+INDEX(DataEx!$1:$1048576,MATCH('2013'!$A109,DataEx!$D:$D,0),MATCH('2013'!P$101,DataEx!$222:$222,0))</f>
        <v>96003.204992983359</v>
      </c>
      <c r="Q109" s="189">
        <f>+INDEX(DataEx!$1:$1048576,MATCH('2013'!$A109,DataEx!$D:$D,0),MATCH('2013'!Q$101,DataEx!$222:$222,0))</f>
        <v>170229.34291973972</v>
      </c>
      <c r="R109" s="189"/>
      <c r="S109" s="189">
        <f>+INDEX(DataEx!$1:$1048576,MATCH('2013'!$A109,DataEx!$D:$D,0),MATCH('2013'!S$101,DataEx!$222:$222,0))</f>
        <v>136036.03036244924</v>
      </c>
      <c r="T109" s="189">
        <f>+INDEX(DataEx!$1:$1048576,MATCH('2013'!$A109,DataEx!$D:$D,0),MATCH('2013'!T$101,DataEx!$222:$222,0))</f>
        <v>147948.87120833801</v>
      </c>
      <c r="U109" s="189">
        <f>+INDEX(DataEx!$1:$1048576,MATCH('2013'!$A109,DataEx!$D:$D,0),MATCH('2013'!U$101,DataEx!$222:$222,0))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17" t="str">
        <f>+VLOOKUP(LEFT($A110,LEN(A110)-1)*1,Master!$D$22:$G$220,4,FALSE)</f>
        <v>Porez na dodatu vrijednost</v>
      </c>
      <c r="C110" s="418"/>
      <c r="D110" s="418"/>
      <c r="E110" s="418"/>
      <c r="F110" s="418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/>
      <c r="K110" s="189">
        <f>+INDEX(DataEx!$1:$1048576,MATCH('2013'!$A110,DataEx!$D:$D,0),MATCH('2013'!K$101,DataEx!$222:$222,0))</f>
        <v>29049120.919579607</v>
      </c>
      <c r="L110" s="189">
        <f>+INDEX(DataEx!$1:$1048576,MATCH('2013'!$A110,DataEx!$D:$D,0),MATCH('2013'!L$101,DataEx!$222:$222,0))</f>
        <v>32485582.306773975</v>
      </c>
      <c r="M110" s="189">
        <f>+INDEX(DataEx!$1:$1048576,MATCH('2013'!$A110,DataEx!$D:$D,0),MATCH('2013'!M$101,DataEx!$222:$222,0))</f>
        <v>39641428.685232304</v>
      </c>
      <c r="N110" s="189"/>
      <c r="O110" s="189">
        <f>+INDEX(DataEx!$1:$1048576,MATCH('2013'!$A110,DataEx!$D:$D,0),MATCH('2013'!O$101,DataEx!$222:$222,0))</f>
        <v>39144860.544407874</v>
      </c>
      <c r="P110" s="189">
        <f>+INDEX(DataEx!$1:$1048576,MATCH('2013'!$A110,DataEx!$D:$D,0),MATCH('2013'!P$101,DataEx!$222:$222,0))</f>
        <v>33764783.498910055</v>
      </c>
      <c r="Q110" s="189">
        <f>+INDEX(DataEx!$1:$1048576,MATCH('2013'!$A110,DataEx!$D:$D,0),MATCH('2013'!Q$101,DataEx!$222:$222,0))</f>
        <v>35212221.435317017</v>
      </c>
      <c r="R110" s="189"/>
      <c r="S110" s="189">
        <f>+INDEX(DataEx!$1:$1048576,MATCH('2013'!$A110,DataEx!$D:$D,0),MATCH('2013'!S$101,DataEx!$222:$222,0))</f>
        <v>35516823.320785411</v>
      </c>
      <c r="T110" s="189">
        <f>+INDEX(DataEx!$1:$1048576,MATCH('2013'!$A110,DataEx!$D:$D,0),MATCH('2013'!T$101,DataEx!$222:$222,0))</f>
        <v>31733799.92897122</v>
      </c>
      <c r="U110" s="189">
        <f>+INDEX(DataEx!$1:$1048576,MATCH('2013'!$A110,DataEx!$D:$D,0),MATCH('2013'!U$101,DataEx!$222:$222,0))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17" t="str">
        <f>+VLOOKUP(LEFT($A111,LEN(A111)-1)*1,Master!$D$22:$G$220,4,FALSE)</f>
        <v>Akcize</v>
      </c>
      <c r="C111" s="418"/>
      <c r="D111" s="418"/>
      <c r="E111" s="418"/>
      <c r="F111" s="418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/>
      <c r="K111" s="189">
        <f>+INDEX(DataEx!$1:$1048576,MATCH('2013'!$A111,DataEx!$D:$D,0),MATCH('2013'!K$101,DataEx!$222:$222,0))</f>
        <v>9976513.8396541588</v>
      </c>
      <c r="L111" s="189">
        <f>+INDEX(DataEx!$1:$1048576,MATCH('2013'!$A111,DataEx!$D:$D,0),MATCH('2013'!L$101,DataEx!$222:$222,0))</f>
        <v>12529410.486162774</v>
      </c>
      <c r="M111" s="189">
        <f>+INDEX(DataEx!$1:$1048576,MATCH('2013'!$A111,DataEx!$D:$D,0),MATCH('2013'!M$101,DataEx!$222:$222,0))</f>
        <v>12207544.038839269</v>
      </c>
      <c r="N111" s="189"/>
      <c r="O111" s="189">
        <f>+INDEX(DataEx!$1:$1048576,MATCH('2013'!$A111,DataEx!$D:$D,0),MATCH('2013'!O$101,DataEx!$222:$222,0))</f>
        <v>16644425.593685796</v>
      </c>
      <c r="P111" s="189">
        <f>+INDEX(DataEx!$1:$1048576,MATCH('2013'!$A111,DataEx!$D:$D,0),MATCH('2013'!P$101,DataEx!$222:$222,0))</f>
        <v>16485948.596823877</v>
      </c>
      <c r="Q111" s="189">
        <f>+INDEX(DataEx!$1:$1048576,MATCH('2013'!$A111,DataEx!$D:$D,0),MATCH('2013'!Q$101,DataEx!$222:$222,0))</f>
        <v>18432656.2065273</v>
      </c>
      <c r="R111" s="189"/>
      <c r="S111" s="189">
        <f>+INDEX(DataEx!$1:$1048576,MATCH('2013'!$A111,DataEx!$D:$D,0),MATCH('2013'!S$101,DataEx!$222:$222,0))</f>
        <v>13491210.566350998</v>
      </c>
      <c r="T111" s="189">
        <f>+INDEX(DataEx!$1:$1048576,MATCH('2013'!$A111,DataEx!$D:$D,0),MATCH('2013'!T$101,DataEx!$222:$222,0))</f>
        <v>12913955.490205286</v>
      </c>
      <c r="U111" s="189">
        <f>+INDEX(DataEx!$1:$1048576,MATCH('2013'!$A111,DataEx!$D:$D,0),MATCH('2013'!U$101,DataEx!$222:$222,0))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17" t="str">
        <f>+VLOOKUP(LEFT($A112,LEN(A112)-1)*1,Master!$D$22:$G$220,4,FALSE)</f>
        <v>Porez na međunarodnu trgovinu i transakcije</v>
      </c>
      <c r="C112" s="418"/>
      <c r="D112" s="418"/>
      <c r="E112" s="418"/>
      <c r="F112" s="418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/>
      <c r="K112" s="189">
        <f>+INDEX(DataEx!$1:$1048576,MATCH('2013'!$A112,DataEx!$D:$D,0),MATCH('2013'!K$101,DataEx!$222:$222,0))</f>
        <v>3633160.2325686943</v>
      </c>
      <c r="L112" s="189">
        <f>+INDEX(DataEx!$1:$1048576,MATCH('2013'!$A112,DataEx!$D:$D,0),MATCH('2013'!L$101,DataEx!$222:$222,0))</f>
        <v>3488794.2206289498</v>
      </c>
      <c r="M112" s="189">
        <f>+INDEX(DataEx!$1:$1048576,MATCH('2013'!$A112,DataEx!$D:$D,0),MATCH('2013'!M$101,DataEx!$222:$222,0))</f>
        <v>2306819.3261174015</v>
      </c>
      <c r="N112" s="189"/>
      <c r="O112" s="189">
        <f>+INDEX(DataEx!$1:$1048576,MATCH('2013'!$A112,DataEx!$D:$D,0),MATCH('2013'!O$101,DataEx!$222:$222,0))</f>
        <v>2530520.0301218135</v>
      </c>
      <c r="P112" s="189">
        <f>+INDEX(DataEx!$1:$1048576,MATCH('2013'!$A112,DataEx!$D:$D,0),MATCH('2013'!P$101,DataEx!$222:$222,0))</f>
        <v>2593024.591536134</v>
      </c>
      <c r="Q112" s="189">
        <f>+INDEX(DataEx!$1:$1048576,MATCH('2013'!$A112,DataEx!$D:$D,0),MATCH('2013'!Q$101,DataEx!$222:$222,0))</f>
        <v>2137547.6737522222</v>
      </c>
      <c r="R112" s="189"/>
      <c r="S112" s="189">
        <f>+INDEX(DataEx!$1:$1048576,MATCH('2013'!$A112,DataEx!$D:$D,0),MATCH('2013'!S$101,DataEx!$222:$222,0))</f>
        <v>2432657.0001382544</v>
      </c>
      <c r="T112" s="189">
        <f>+INDEX(DataEx!$1:$1048576,MATCH('2013'!$A112,DataEx!$D:$D,0),MATCH('2013'!T$101,DataEx!$222:$222,0))</f>
        <v>1904518.5019257402</v>
      </c>
      <c r="U112" s="189">
        <f>+INDEX(DataEx!$1:$1048576,MATCH('2013'!$A112,DataEx!$D:$D,0),MATCH('2013'!U$101,DataEx!$222:$222,0))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17" t="e">
        <f>+VLOOKUP(LEFT($A113,LEN(A113)-1)*1,Master!$D$22:$G$220,4,FALSE)</f>
        <v>#N/A</v>
      </c>
      <c r="C113" s="418"/>
      <c r="D113" s="418"/>
      <c r="E113" s="418"/>
      <c r="F113" s="418"/>
      <c r="G113" s="189" t="e">
        <f>+INDEX(DataEx!$1:$1048576,MATCH('2013'!$A113,DataEx!$D:$D,0),MATCH('2013'!G$101,DataEx!$222:$222,0))</f>
        <v>#N/A</v>
      </c>
      <c r="H113" s="189" t="e">
        <f>+INDEX(DataEx!$1:$1048576,MATCH('2013'!$A113,DataEx!$D:$D,0),MATCH('2013'!H$101,DataEx!$222:$222,0))</f>
        <v>#N/A</v>
      </c>
      <c r="I113" s="189" t="e">
        <f>+INDEX(DataEx!$1:$1048576,MATCH('2013'!$A113,DataEx!$D:$D,0),MATCH('2013'!I$101,DataEx!$222:$222,0))</f>
        <v>#N/A</v>
      </c>
      <c r="J113" s="189"/>
      <c r="K113" s="189" t="e">
        <f>+INDEX(DataEx!$1:$1048576,MATCH('2013'!$A113,DataEx!$D:$D,0),MATCH('2013'!K$101,DataEx!$222:$222,0))</f>
        <v>#N/A</v>
      </c>
      <c r="L113" s="189" t="e">
        <f>+INDEX(DataEx!$1:$1048576,MATCH('2013'!$A113,DataEx!$D:$D,0),MATCH('2013'!L$101,DataEx!$222:$222,0))</f>
        <v>#N/A</v>
      </c>
      <c r="M113" s="189" t="e">
        <f>+INDEX(DataEx!$1:$1048576,MATCH('2013'!$A113,DataEx!$D:$D,0),MATCH('2013'!M$101,DataEx!$222:$222,0))</f>
        <v>#N/A</v>
      </c>
      <c r="N113" s="189"/>
      <c r="O113" s="189" t="e">
        <f>+INDEX(DataEx!$1:$1048576,MATCH('2013'!$A113,DataEx!$D:$D,0),MATCH('2013'!O$101,DataEx!$222:$222,0))</f>
        <v>#N/A</v>
      </c>
      <c r="P113" s="189" t="e">
        <f>+INDEX(DataEx!$1:$1048576,MATCH('2013'!$A113,DataEx!$D:$D,0),MATCH('2013'!P$101,DataEx!$222:$222,0))</f>
        <v>#N/A</v>
      </c>
      <c r="Q113" s="189" t="e">
        <f>+INDEX(DataEx!$1:$1048576,MATCH('2013'!$A113,DataEx!$D:$D,0),MATCH('2013'!Q$101,DataEx!$222:$222,0))</f>
        <v>#N/A</v>
      </c>
      <c r="R113" s="189"/>
      <c r="S113" s="189" t="e">
        <f>+INDEX(DataEx!$1:$1048576,MATCH('2013'!$A113,DataEx!$D:$D,0),MATCH('2013'!S$101,DataEx!$222:$222,0))</f>
        <v>#N/A</v>
      </c>
      <c r="T113" s="189" t="e">
        <f>+INDEX(DataEx!$1:$1048576,MATCH('2013'!$A113,DataEx!$D:$D,0),MATCH('2013'!T$101,DataEx!$222:$222,0))</f>
        <v>#N/A</v>
      </c>
      <c r="U113" s="189" t="e">
        <f>+INDEX(DataEx!$1:$1048576,MATCH('2013'!$A113,DataEx!$D:$D,0),MATCH('2013'!U$101,DataEx!$222:$222,0))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17" t="str">
        <f>+VLOOKUP(LEFT($A114,LEN(A114)-1)*1,Master!$D$22:$G$220,4,FALSE)</f>
        <v>Ostali državni porezi</v>
      </c>
      <c r="C114" s="418"/>
      <c r="D114" s="418"/>
      <c r="E114" s="418"/>
      <c r="F114" s="418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/>
      <c r="K114" s="189">
        <f>+INDEX(DataEx!$1:$1048576,MATCH('2013'!$A114,DataEx!$D:$D,0),MATCH('2013'!K$101,DataEx!$222:$222,0))</f>
        <v>386022.31060141494</v>
      </c>
      <c r="L114" s="189">
        <f>+INDEX(DataEx!$1:$1048576,MATCH('2013'!$A114,DataEx!$D:$D,0),MATCH('2013'!L$101,DataEx!$222:$222,0))</f>
        <v>403723.81098959706</v>
      </c>
      <c r="M114" s="189">
        <f>+INDEX(DataEx!$1:$1048576,MATCH('2013'!$A114,DataEx!$D:$D,0),MATCH('2013'!M$101,DataEx!$222:$222,0))</f>
        <v>443763.10051744088</v>
      </c>
      <c r="N114" s="189"/>
      <c r="O114" s="189">
        <f>+INDEX(DataEx!$1:$1048576,MATCH('2013'!$A114,DataEx!$D:$D,0),MATCH('2013'!O$101,DataEx!$222:$222,0))</f>
        <v>452390.66108767391</v>
      </c>
      <c r="P114" s="189">
        <f>+INDEX(DataEx!$1:$1048576,MATCH('2013'!$A114,DataEx!$D:$D,0),MATCH('2013'!P$101,DataEx!$222:$222,0))</f>
        <v>423242.62809333584</v>
      </c>
      <c r="Q114" s="189">
        <f>+INDEX(DataEx!$1:$1048576,MATCH('2013'!$A114,DataEx!$D:$D,0),MATCH('2013'!Q$101,DataEx!$222:$222,0))</f>
        <v>377993.63627302414</v>
      </c>
      <c r="R114" s="189"/>
      <c r="S114" s="189">
        <f>+INDEX(DataEx!$1:$1048576,MATCH('2013'!$A114,DataEx!$D:$D,0),MATCH('2013'!S$101,DataEx!$222:$222,0))</f>
        <v>381409.00489262829</v>
      </c>
      <c r="T114" s="189">
        <f>+INDEX(DataEx!$1:$1048576,MATCH('2013'!$A114,DataEx!$D:$D,0),MATCH('2013'!T$101,DataEx!$222:$222,0))</f>
        <v>381497.52149931074</v>
      </c>
      <c r="U114" s="189">
        <f>+INDEX(DataEx!$1:$1048576,MATCH('2013'!$A114,DataEx!$D:$D,0),MATCH('2013'!U$101,DataEx!$222:$222,0))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3" t="str">
        <f>+VLOOKUP(LEFT($A115,LEN(A115)-1)*1,Master!$D$22:$G$220,4,FALSE)</f>
        <v>Doprinosi</v>
      </c>
      <c r="C115" s="424"/>
      <c r="D115" s="424"/>
      <c r="E115" s="424"/>
      <c r="F115" s="424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17" t="str">
        <f>+VLOOKUP(LEFT($A116,LEN(A116)-1)*1,Master!$D$22:$G$220,4,FALSE)</f>
        <v>Doprinosi za penzijsko i invalidsko osiguranje</v>
      </c>
      <c r="C116" s="418"/>
      <c r="D116" s="418"/>
      <c r="E116" s="418"/>
      <c r="F116" s="418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/>
      <c r="K116" s="189">
        <f>+INDEX(DataEx!$1:$1048576,MATCH('2013'!$A116,DataEx!$D:$D,0),MATCH('2013'!K$101,DataEx!$222:$222,0))</f>
        <v>18099107.195466701</v>
      </c>
      <c r="L116" s="189">
        <f>+INDEX(DataEx!$1:$1048576,MATCH('2013'!$A116,DataEx!$D:$D,0),MATCH('2013'!L$101,DataEx!$222:$222,0))</f>
        <v>18902345.114124902</v>
      </c>
      <c r="M116" s="189">
        <f>+INDEX(DataEx!$1:$1048576,MATCH('2013'!$A116,DataEx!$D:$D,0),MATCH('2013'!M$101,DataEx!$222:$222,0))</f>
        <v>16660130.6959597</v>
      </c>
      <c r="N116" s="189"/>
      <c r="O116" s="189">
        <f>+INDEX(DataEx!$1:$1048576,MATCH('2013'!$A116,DataEx!$D:$D,0),MATCH('2013'!O$101,DataEx!$222:$222,0))</f>
        <v>20975423.912817873</v>
      </c>
      <c r="P116" s="189">
        <f>+INDEX(DataEx!$1:$1048576,MATCH('2013'!$A116,DataEx!$D:$D,0),MATCH('2013'!P$101,DataEx!$222:$222,0))</f>
        <v>24152995.284398187</v>
      </c>
      <c r="Q116" s="189">
        <f>+INDEX(DataEx!$1:$1048576,MATCH('2013'!$A116,DataEx!$D:$D,0),MATCH('2013'!Q$101,DataEx!$222:$222,0))</f>
        <v>16438117.212416081</v>
      </c>
      <c r="R116" s="189"/>
      <c r="S116" s="189">
        <f>+INDEX(DataEx!$1:$1048576,MATCH('2013'!$A116,DataEx!$D:$D,0),MATCH('2013'!S$101,DataEx!$222:$222,0))</f>
        <v>21064902.89657861</v>
      </c>
      <c r="T116" s="189">
        <f>+INDEX(DataEx!$1:$1048576,MATCH('2013'!$A116,DataEx!$D:$D,0),MATCH('2013'!T$101,DataEx!$222:$222,0))</f>
        <v>21199343.745804995</v>
      </c>
      <c r="U116" s="189">
        <f>+INDEX(DataEx!$1:$1048576,MATCH('2013'!$A116,DataEx!$D:$D,0),MATCH('2013'!U$101,DataEx!$222:$222,0))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17" t="str">
        <f>+VLOOKUP(LEFT($A117,LEN(A117)-1)*1,Master!$D$22:$G$220,4,FALSE)</f>
        <v>Doprinosi za zdravstveno osiguranje</v>
      </c>
      <c r="C117" s="418"/>
      <c r="D117" s="418"/>
      <c r="E117" s="418"/>
      <c r="F117" s="418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/>
      <c r="K117" s="189">
        <f>+INDEX(DataEx!$1:$1048576,MATCH('2013'!$A117,DataEx!$D:$D,0),MATCH('2013'!K$101,DataEx!$222:$222,0))</f>
        <v>11080649.937486099</v>
      </c>
      <c r="L117" s="189">
        <f>+INDEX(DataEx!$1:$1048576,MATCH('2013'!$A117,DataEx!$D:$D,0),MATCH('2013'!L$101,DataEx!$222:$222,0))</f>
        <v>10426593.073253199</v>
      </c>
      <c r="M117" s="189">
        <f>+INDEX(DataEx!$1:$1048576,MATCH('2013'!$A117,DataEx!$D:$D,0),MATCH('2013'!M$101,DataEx!$222:$222,0))</f>
        <v>10797558.1123464</v>
      </c>
      <c r="N117" s="189"/>
      <c r="O117" s="189">
        <f>+INDEX(DataEx!$1:$1048576,MATCH('2013'!$A117,DataEx!$D:$D,0),MATCH('2013'!O$101,DataEx!$222:$222,0))</f>
        <v>12338418.275424777</v>
      </c>
      <c r="P117" s="189">
        <f>+INDEX(DataEx!$1:$1048576,MATCH('2013'!$A117,DataEx!$D:$D,0),MATCH('2013'!P$101,DataEx!$222:$222,0))</f>
        <v>14695618.751093065</v>
      </c>
      <c r="Q117" s="189">
        <f>+INDEX(DataEx!$1:$1048576,MATCH('2013'!$A117,DataEx!$D:$D,0),MATCH('2013'!Q$101,DataEx!$222:$222,0))</f>
        <v>9887757.094026586</v>
      </c>
      <c r="R117" s="189"/>
      <c r="S117" s="189">
        <f>+INDEX(DataEx!$1:$1048576,MATCH('2013'!$A117,DataEx!$D:$D,0),MATCH('2013'!S$101,DataEx!$222:$222,0))</f>
        <v>12555740.885830941</v>
      </c>
      <c r="T117" s="189">
        <f>+INDEX(DataEx!$1:$1048576,MATCH('2013'!$A117,DataEx!$D:$D,0),MATCH('2013'!T$101,DataEx!$222:$222,0))</f>
        <v>11911787.04868594</v>
      </c>
      <c r="U117" s="189">
        <f>+INDEX(DataEx!$1:$1048576,MATCH('2013'!$A117,DataEx!$D:$D,0),MATCH('2013'!U$101,DataEx!$222:$222,0))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17" t="str">
        <f>+VLOOKUP(LEFT($A118,LEN(A118)-1)*1,Master!$D$22:$G$220,4,FALSE)</f>
        <v>Doprinosi za osiguranje od nezaposlenosti</v>
      </c>
      <c r="C118" s="418"/>
      <c r="D118" s="418"/>
      <c r="E118" s="418"/>
      <c r="F118" s="418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/>
      <c r="K118" s="189">
        <f>+INDEX(DataEx!$1:$1048576,MATCH('2013'!$A118,DataEx!$D:$D,0),MATCH('2013'!K$101,DataEx!$222:$222,0))</f>
        <v>960420.42316401063</v>
      </c>
      <c r="L118" s="189">
        <f>+INDEX(DataEx!$1:$1048576,MATCH('2013'!$A118,DataEx!$D:$D,0),MATCH('2013'!L$101,DataEx!$222:$222,0))</f>
        <v>850902.03134404484</v>
      </c>
      <c r="M118" s="189">
        <f>+INDEX(DataEx!$1:$1048576,MATCH('2013'!$A118,DataEx!$D:$D,0),MATCH('2013'!M$101,DataEx!$222:$222,0))</f>
        <v>873102.0001937449</v>
      </c>
      <c r="N118" s="189"/>
      <c r="O118" s="189">
        <f>+INDEX(DataEx!$1:$1048576,MATCH('2013'!$A118,DataEx!$D:$D,0),MATCH('2013'!O$101,DataEx!$222:$222,0))</f>
        <v>1044477.0015934415</v>
      </c>
      <c r="P118" s="189">
        <f>+INDEX(DataEx!$1:$1048576,MATCH('2013'!$A118,DataEx!$D:$D,0),MATCH('2013'!P$101,DataEx!$222:$222,0))</f>
        <v>1233245.0541489115</v>
      </c>
      <c r="Q118" s="189">
        <f>+INDEX(DataEx!$1:$1048576,MATCH('2013'!$A118,DataEx!$D:$D,0),MATCH('2013'!Q$101,DataEx!$222:$222,0))</f>
        <v>823964.48361802031</v>
      </c>
      <c r="R118" s="189"/>
      <c r="S118" s="189">
        <f>+INDEX(DataEx!$1:$1048576,MATCH('2013'!$A118,DataEx!$D:$D,0),MATCH('2013'!S$101,DataEx!$222:$222,0))</f>
        <v>1104138.5296295469</v>
      </c>
      <c r="T118" s="189">
        <f>+INDEX(DataEx!$1:$1048576,MATCH('2013'!$A118,DataEx!$D:$D,0),MATCH('2013'!T$101,DataEx!$222:$222,0))</f>
        <v>947842.00635200134</v>
      </c>
      <c r="U118" s="189">
        <f>+INDEX(DataEx!$1:$1048576,MATCH('2013'!$A118,DataEx!$D:$D,0),MATCH('2013'!U$101,DataEx!$222:$222,0))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17" t="str">
        <f>+VLOOKUP(LEFT($A119,LEN(A119)-1)*1,Master!$D$22:$G$220,4,FALSE)</f>
        <v>Ostali doprinosi</v>
      </c>
      <c r="C119" s="418"/>
      <c r="D119" s="418"/>
      <c r="E119" s="418"/>
      <c r="F119" s="418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/>
      <c r="K119" s="189">
        <f>+INDEX(DataEx!$1:$1048576,MATCH('2013'!$A119,DataEx!$D:$D,0),MATCH('2013'!K$101,DataEx!$222:$222,0))</f>
        <v>938166.6201395333</v>
      </c>
      <c r="L119" s="189">
        <f>+INDEX(DataEx!$1:$1048576,MATCH('2013'!$A119,DataEx!$D:$D,0),MATCH('2013'!L$101,DataEx!$222:$222,0))</f>
        <v>883153.12742885004</v>
      </c>
      <c r="M119" s="189">
        <f>+INDEX(DataEx!$1:$1048576,MATCH('2013'!$A119,DataEx!$D:$D,0),MATCH('2013'!M$101,DataEx!$222:$222,0))</f>
        <v>1203095.9363764296</v>
      </c>
      <c r="N119" s="189"/>
      <c r="O119" s="189">
        <f>+INDEX(DataEx!$1:$1048576,MATCH('2013'!$A119,DataEx!$D:$D,0),MATCH('2013'!O$101,DataEx!$222:$222,0))</f>
        <v>1256517.301119969</v>
      </c>
      <c r="P119" s="189">
        <f>+INDEX(DataEx!$1:$1048576,MATCH('2013'!$A119,DataEx!$D:$D,0),MATCH('2013'!P$101,DataEx!$222:$222,0))</f>
        <v>1341770.6976229935</v>
      </c>
      <c r="Q119" s="189">
        <f>+INDEX(DataEx!$1:$1048576,MATCH('2013'!$A119,DataEx!$D:$D,0),MATCH('2013'!Q$101,DataEx!$222:$222,0))</f>
        <v>748105.96376486088</v>
      </c>
      <c r="R119" s="189"/>
      <c r="S119" s="189">
        <f>+INDEX(DataEx!$1:$1048576,MATCH('2013'!$A119,DataEx!$D:$D,0),MATCH('2013'!S$101,DataEx!$222:$222,0))</f>
        <v>1057637.5843110771</v>
      </c>
      <c r="T119" s="189">
        <f>+INDEX(DataEx!$1:$1048576,MATCH('2013'!$A119,DataEx!$D:$D,0),MATCH('2013'!T$101,DataEx!$222:$222,0))</f>
        <v>994954.04687044967</v>
      </c>
      <c r="U119" s="189">
        <f>+INDEX(DataEx!$1:$1048576,MATCH('2013'!$A119,DataEx!$D:$D,0),MATCH('2013'!U$101,DataEx!$222:$222,0))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5" t="str">
        <f>+VLOOKUP(LEFT($A120,LEN(A120)-1)*1,Master!$D$22:$G$220,4,FALSE)</f>
        <v>Takse</v>
      </c>
      <c r="C120" s="426"/>
      <c r="D120" s="426"/>
      <c r="E120" s="426"/>
      <c r="F120" s="426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/>
      <c r="K120" s="201">
        <f>+INDEX(DataEx!$1:$1048576,MATCH('2013'!$A120,DataEx!$D:$D,0),MATCH('2013'!K$101,DataEx!$222:$222,0))</f>
        <v>2393449.5740456693</v>
      </c>
      <c r="L120" s="201">
        <f>+INDEX(DataEx!$1:$1048576,MATCH('2013'!$A120,DataEx!$D:$D,0),MATCH('2013'!L$101,DataEx!$222:$222,0))</f>
        <v>2431766.3719360717</v>
      </c>
      <c r="M120" s="201">
        <f>+INDEX(DataEx!$1:$1048576,MATCH('2013'!$A120,DataEx!$D:$D,0),MATCH('2013'!M$101,DataEx!$222:$222,0))</f>
        <v>2858151.7123018736</v>
      </c>
      <c r="N120" s="201"/>
      <c r="O120" s="201">
        <f>+INDEX(DataEx!$1:$1048576,MATCH('2013'!$A120,DataEx!$D:$D,0),MATCH('2013'!O$101,DataEx!$222:$222,0))</f>
        <v>2917908.2048975867</v>
      </c>
      <c r="P120" s="201">
        <f>+INDEX(DataEx!$1:$1048576,MATCH('2013'!$A120,DataEx!$D:$D,0),MATCH('2013'!P$101,DataEx!$222:$222,0))</f>
        <v>2932949.8029298875</v>
      </c>
      <c r="Q120" s="201">
        <f>+INDEX(DataEx!$1:$1048576,MATCH('2013'!$A120,DataEx!$D:$D,0),MATCH('2013'!Q$101,DataEx!$222:$222,0))</f>
        <v>2302181.1067919475</v>
      </c>
      <c r="R120" s="201"/>
      <c r="S120" s="201">
        <f>+INDEX(DataEx!$1:$1048576,MATCH('2013'!$A120,DataEx!$D:$D,0),MATCH('2013'!S$101,DataEx!$222:$222,0))</f>
        <v>2479397.4364794977</v>
      </c>
      <c r="T120" s="201">
        <f>+INDEX(DataEx!$1:$1048576,MATCH('2013'!$A120,DataEx!$D:$D,0),MATCH('2013'!T$101,DataEx!$222:$222,0))</f>
        <v>2197340.2207755819</v>
      </c>
      <c r="U120" s="275">
        <f>+INDEX(DataEx!$1:$1048576,MATCH('2013'!$A120,DataEx!$D:$D,0),MATCH('2013'!U$101,DataEx!$222:$222,0))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5" t="str">
        <f>+VLOOKUP(LEFT($A121,LEN(A121)-1)*1,Master!$D$22:$G$220,4,FALSE)</f>
        <v>Naknade</v>
      </c>
      <c r="C121" s="426"/>
      <c r="D121" s="426"/>
      <c r="E121" s="426"/>
      <c r="F121" s="426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/>
      <c r="K121" s="201">
        <f>+INDEX(DataEx!$1:$1048576,MATCH('2013'!$A121,DataEx!$D:$D,0),MATCH('2013'!K$101,DataEx!$222:$222,0))</f>
        <v>1546322.5460752659</v>
      </c>
      <c r="L121" s="201">
        <f>+INDEX(DataEx!$1:$1048576,MATCH('2013'!$A121,DataEx!$D:$D,0),MATCH('2013'!L$101,DataEx!$222:$222,0))</f>
        <v>932515.34080204321</v>
      </c>
      <c r="M121" s="201">
        <f>+INDEX(DataEx!$1:$1048576,MATCH('2013'!$A121,DataEx!$D:$D,0),MATCH('2013'!M$101,DataEx!$222:$222,0))</f>
        <v>1175327.7210279165</v>
      </c>
      <c r="N121" s="201"/>
      <c r="O121" s="201">
        <f>+INDEX(DataEx!$1:$1048576,MATCH('2013'!$A121,DataEx!$D:$D,0),MATCH('2013'!O$101,DataEx!$222:$222,0))</f>
        <v>2020249.028265815</v>
      </c>
      <c r="P121" s="201">
        <f>+INDEX(DataEx!$1:$1048576,MATCH('2013'!$A121,DataEx!$D:$D,0),MATCH('2013'!P$101,DataEx!$222:$222,0))</f>
        <v>1079348.0183819076</v>
      </c>
      <c r="Q121" s="201">
        <f>+INDEX(DataEx!$1:$1048576,MATCH('2013'!$A121,DataEx!$D:$D,0),MATCH('2013'!Q$101,DataEx!$222:$222,0))</f>
        <v>1345127.7045627646</v>
      </c>
      <c r="R121" s="201"/>
      <c r="S121" s="201">
        <f>+INDEX(DataEx!$1:$1048576,MATCH('2013'!$A121,DataEx!$D:$D,0),MATCH('2013'!S$101,DataEx!$222:$222,0))</f>
        <v>1098866.9792922472</v>
      </c>
      <c r="T121" s="201">
        <f>+INDEX(DataEx!$1:$1048576,MATCH('2013'!$A121,DataEx!$D:$D,0),MATCH('2013'!T$101,DataEx!$222:$222,0))</f>
        <v>885498.0103225843</v>
      </c>
      <c r="U121" s="275">
        <f>+INDEX(DataEx!$1:$1048576,MATCH('2013'!$A121,DataEx!$D:$D,0),MATCH('2013'!U$101,DataEx!$222:$222,0))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5" t="str">
        <f>+VLOOKUP(LEFT($A122,LEN(A122)-1)*1,Master!$D$22:$G$220,4,FALSE)</f>
        <v>Ostali prihodi</v>
      </c>
      <c r="C122" s="426"/>
      <c r="D122" s="426"/>
      <c r="E122" s="426"/>
      <c r="F122" s="426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/>
      <c r="K122" s="201">
        <f>+INDEX(DataEx!$1:$1048576,MATCH('2013'!$A122,DataEx!$D:$D,0),MATCH('2013'!K$101,DataEx!$222:$222,0))</f>
        <v>1637829.2535735941</v>
      </c>
      <c r="L122" s="201">
        <f>+INDEX(DataEx!$1:$1048576,MATCH('2013'!$A122,DataEx!$D:$D,0),MATCH('2013'!L$101,DataEx!$222:$222,0))</f>
        <v>1886272.7717710272</v>
      </c>
      <c r="M122" s="201">
        <f>+INDEX(DataEx!$1:$1048576,MATCH('2013'!$A122,DataEx!$D:$D,0),MATCH('2013'!M$101,DataEx!$222:$222,0))</f>
        <v>1533956.11443653</v>
      </c>
      <c r="N122" s="201"/>
      <c r="O122" s="201">
        <f>+INDEX(DataEx!$1:$1048576,MATCH('2013'!$A122,DataEx!$D:$D,0),MATCH('2013'!O$101,DataEx!$222:$222,0))</f>
        <v>3092390.5965000256</v>
      </c>
      <c r="P122" s="201">
        <f>+INDEX(DataEx!$1:$1048576,MATCH('2013'!$A122,DataEx!$D:$D,0),MATCH('2013'!P$101,DataEx!$222:$222,0))</f>
        <v>2409748.3951187199</v>
      </c>
      <c r="Q122" s="201">
        <f>+INDEX(DataEx!$1:$1048576,MATCH('2013'!$A122,DataEx!$D:$D,0),MATCH('2013'!Q$101,DataEx!$222:$222,0))</f>
        <v>1476812.0861061718</v>
      </c>
      <c r="R122" s="201"/>
      <c r="S122" s="201">
        <f>+INDEX(DataEx!$1:$1048576,MATCH('2013'!$A122,DataEx!$D:$D,0),MATCH('2013'!S$101,DataEx!$222:$222,0))</f>
        <v>1888437.4129044577</v>
      </c>
      <c r="T122" s="201">
        <f>+INDEX(DataEx!$1:$1048576,MATCH('2013'!$A122,DataEx!$D:$D,0),MATCH('2013'!T$101,DataEx!$222:$222,0))</f>
        <v>2006775.4309992469</v>
      </c>
      <c r="U122" s="275">
        <f>+INDEX(DataEx!$1:$1048576,MATCH('2013'!$A122,DataEx!$D:$D,0),MATCH('2013'!U$101,DataEx!$222:$222,0))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5" t="str">
        <f>+VLOOKUP(LEFT($A123,LEN(A123)-1)*1,Master!$D$22:$G$220,4,FALSE)</f>
        <v>Primici od otplate kredita i sredstva prenesena iz prethodne godine</v>
      </c>
      <c r="C123" s="426"/>
      <c r="D123" s="426"/>
      <c r="E123" s="426"/>
      <c r="F123" s="426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/>
      <c r="K123" s="201">
        <f>+INDEX(DataEx!$1:$1048576,MATCH('2013'!$A123,DataEx!$D:$D,0),MATCH('2013'!K$101,DataEx!$222:$222,0))</f>
        <v>255274.24635764034</v>
      </c>
      <c r="L123" s="201">
        <f>+INDEX(DataEx!$1:$1048576,MATCH('2013'!$A123,DataEx!$D:$D,0),MATCH('2013'!L$101,DataEx!$222:$222,0))</f>
        <v>249492.02995238511</v>
      </c>
      <c r="M123" s="201">
        <f>+INDEX(DataEx!$1:$1048576,MATCH('2013'!$A123,DataEx!$D:$D,0),MATCH('2013'!M$101,DataEx!$222:$222,0))</f>
        <v>375486.02775821509</v>
      </c>
      <c r="N123" s="201"/>
      <c r="O123" s="201">
        <f>+INDEX(DataEx!$1:$1048576,MATCH('2013'!$A123,DataEx!$D:$D,0),MATCH('2013'!O$101,DataEx!$222:$222,0))</f>
        <v>535390.30249528366</v>
      </c>
      <c r="P123" s="201">
        <f>+INDEX(DataEx!$1:$1048576,MATCH('2013'!$A123,DataEx!$D:$D,0),MATCH('2013'!P$101,DataEx!$222:$222,0))</f>
        <v>597926.67182852363</v>
      </c>
      <c r="Q123" s="201">
        <f>+INDEX(DataEx!$1:$1048576,MATCH('2013'!$A123,DataEx!$D:$D,0),MATCH('2013'!Q$101,DataEx!$222:$222,0))</f>
        <v>377295.10829472088</v>
      </c>
      <c r="R123" s="201"/>
      <c r="S123" s="201">
        <f>+INDEX(DataEx!$1:$1048576,MATCH('2013'!$A123,DataEx!$D:$D,0),MATCH('2013'!S$101,DataEx!$222:$222,0))</f>
        <v>319944.5954149249</v>
      </c>
      <c r="T123" s="201">
        <f>+INDEX(DataEx!$1:$1048576,MATCH('2013'!$A123,DataEx!$D:$D,0),MATCH('2013'!T$101,DataEx!$222:$222,0))</f>
        <v>559463.96219362307</v>
      </c>
      <c r="U123" s="275">
        <f>+INDEX(DataEx!$1:$1048576,MATCH('2013'!$A123,DataEx!$D:$D,0),MATCH('2013'!U$101,DataEx!$222:$222,0))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7" t="str">
        <f>+VLOOKUP(LEFT($A124,LEN(A124)-1)*1,Master!$D$22:$G$220,4,FALSE)</f>
        <v>Donacije i transferi</v>
      </c>
      <c r="C124" s="428"/>
      <c r="D124" s="428"/>
      <c r="E124" s="428"/>
      <c r="F124" s="428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/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/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01"/>
      <c r="S124" s="201">
        <f>+INDEX(DataEx!$1:$1048576,MATCH('2013'!$A124,DataEx!$D:$D,0),MATCH('2013'!S$101,DataEx!$222:$222,0))</f>
        <v>0</v>
      </c>
      <c r="T124" s="201">
        <f>+INDEX(DataEx!$1:$1048576,MATCH('2013'!$A124,DataEx!$D:$D,0),MATCH('2013'!T$101,DataEx!$222:$222,0))</f>
        <v>0</v>
      </c>
      <c r="U124" s="275">
        <f>+INDEX(DataEx!$1:$1048576,MATCH('2013'!$A124,DataEx!$D:$D,0),MATCH('2013'!U$101,DataEx!$222:$222,0))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29" t="str">
        <f>+VLOOKUP(LEFT($A125,LEN(A125)-1)*1,Master!$D$22:$G$220,4,FALSE)</f>
        <v>Budžetki izdaci</v>
      </c>
      <c r="C125" s="430"/>
      <c r="D125" s="430"/>
      <c r="E125" s="430"/>
      <c r="F125" s="430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1" t="str">
        <f>+VLOOKUP(LEFT($A126,LEN(A126)-1)*1,Master!$D$22:$G$220,4,FALSE)</f>
        <v>Tekući izdaci</v>
      </c>
      <c r="C126" s="432"/>
      <c r="D126" s="432"/>
      <c r="E126" s="432"/>
      <c r="F126" s="432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3" t="str">
        <f>+VLOOKUP(LEFT($A127,LEN(A127)-1)*1,Master!$D$22:$G$220,4,FALSE)</f>
        <v>Tekući budžetski izdaci</v>
      </c>
      <c r="C127" s="434"/>
      <c r="D127" s="434"/>
      <c r="E127" s="434"/>
      <c r="F127" s="434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17" t="str">
        <f>+VLOOKUP(LEFT($A128,LEN(A128)-1)*1,Master!$D$22:$G$220,4,FALSE)</f>
        <v>Bruto zarade i doprinosi na teret poslodavca</v>
      </c>
      <c r="C128" s="418"/>
      <c r="D128" s="418"/>
      <c r="E128" s="418"/>
      <c r="F128" s="418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/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/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/>
      <c r="S128" s="189">
        <f>+INDEX(DataEx!$1:$1048576,MATCH('2013'!$A128,DataEx!$D:$D,0),MATCH('2013'!S$101,DataEx!$222:$222,0))</f>
        <v>31010717.645833336</v>
      </c>
      <c r="T128" s="189">
        <f>+INDEX(DataEx!$1:$1048576,MATCH('2013'!$A128,DataEx!$D:$D,0),MATCH('2013'!T$101,DataEx!$222:$222,0))</f>
        <v>31010717.645833336</v>
      </c>
      <c r="U128" s="189">
        <f>+INDEX(DataEx!$1:$1048576,MATCH('2013'!$A128,DataEx!$D:$D,0),MATCH('2013'!U$101,DataEx!$222:$222,0))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17" t="str">
        <f>+VLOOKUP(LEFT($A129,LEN(A129)-1)*1,Master!$D$22:$G$220,4,FALSE)</f>
        <v>Ostala lična primanja</v>
      </c>
      <c r="C129" s="418"/>
      <c r="D129" s="418"/>
      <c r="E129" s="418"/>
      <c r="F129" s="418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/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/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/>
      <c r="S129" s="189">
        <f>+INDEX(DataEx!$1:$1048576,MATCH('2013'!$A129,DataEx!$D:$D,0),MATCH('2013'!S$101,DataEx!$222:$222,0))</f>
        <v>901608.53416666668</v>
      </c>
      <c r="T129" s="189">
        <f>+INDEX(DataEx!$1:$1048576,MATCH('2013'!$A129,DataEx!$D:$D,0),MATCH('2013'!T$101,DataEx!$222:$222,0))</f>
        <v>901608.53416666668</v>
      </c>
      <c r="U129" s="189">
        <f>+INDEX(DataEx!$1:$1048576,MATCH('2013'!$A129,DataEx!$D:$D,0),MATCH('2013'!U$101,DataEx!$222:$222,0))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17" t="str">
        <f>+VLOOKUP(LEFT($A130,LEN(A130)-1)*1,Master!$D$22:$G$220,4,FALSE)</f>
        <v>Rashodi za materijal</v>
      </c>
      <c r="C130" s="418"/>
      <c r="D130" s="418"/>
      <c r="E130" s="418"/>
      <c r="F130" s="418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/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/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/>
      <c r="S130" s="189">
        <f>+INDEX(DataEx!$1:$1048576,MATCH('2013'!$A130,DataEx!$D:$D,0),MATCH('2013'!S$101,DataEx!$222:$222,0))</f>
        <v>2109966.5125000002</v>
      </c>
      <c r="T130" s="189">
        <f>+INDEX(DataEx!$1:$1048576,MATCH('2013'!$A130,DataEx!$D:$D,0),MATCH('2013'!T$101,DataEx!$222:$222,0))</f>
        <v>2109966.5125000002</v>
      </c>
      <c r="U130" s="189">
        <f>+INDEX(DataEx!$1:$1048576,MATCH('2013'!$A130,DataEx!$D:$D,0),MATCH('2013'!U$101,DataEx!$222:$222,0))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17" t="str">
        <f>+VLOOKUP(LEFT($A131,LEN(A131)-1)*1,Master!$D$22:$G$220,4,FALSE)</f>
        <v>Rashodi za usluge</v>
      </c>
      <c r="C131" s="418"/>
      <c r="D131" s="418"/>
      <c r="E131" s="418"/>
      <c r="F131" s="418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/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/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/>
      <c r="S131" s="189">
        <f>+INDEX(DataEx!$1:$1048576,MATCH('2013'!$A131,DataEx!$D:$D,0),MATCH('2013'!S$101,DataEx!$222:$222,0))</f>
        <v>3636728.03</v>
      </c>
      <c r="T131" s="189">
        <f>+INDEX(DataEx!$1:$1048576,MATCH('2013'!$A131,DataEx!$D:$D,0),MATCH('2013'!T$101,DataEx!$222:$222,0))</f>
        <v>3636728.03</v>
      </c>
      <c r="U131" s="189">
        <f>+INDEX(DataEx!$1:$1048576,MATCH('2013'!$A131,DataEx!$D:$D,0),MATCH('2013'!U$101,DataEx!$222:$222,0))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17" t="str">
        <f>+VLOOKUP(LEFT($A132,LEN(A132)-1)*1,Master!$D$22:$G$220,4,FALSE)</f>
        <v>Rashodi za tekuće održavanje</v>
      </c>
      <c r="C132" s="418"/>
      <c r="D132" s="418"/>
      <c r="E132" s="418"/>
      <c r="F132" s="418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/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/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/>
      <c r="S132" s="189">
        <f>+INDEX(DataEx!$1:$1048576,MATCH('2013'!$A132,DataEx!$D:$D,0),MATCH('2013'!S$101,DataEx!$222:$222,0))</f>
        <v>1705556.6708333332</v>
      </c>
      <c r="T132" s="189">
        <f>+INDEX(DataEx!$1:$1048576,MATCH('2013'!$A132,DataEx!$D:$D,0),MATCH('2013'!T$101,DataEx!$222:$222,0))</f>
        <v>1705556.6708333332</v>
      </c>
      <c r="U132" s="189">
        <f>+INDEX(DataEx!$1:$1048576,MATCH('2013'!$A132,DataEx!$D:$D,0),MATCH('2013'!U$101,DataEx!$222:$222,0))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17" t="str">
        <f>+VLOOKUP(LEFT($A133,LEN(A133)-1)*1,Master!$D$22:$G$220,4,FALSE)</f>
        <v>Kamate</v>
      </c>
      <c r="C133" s="418"/>
      <c r="D133" s="418"/>
      <c r="E133" s="418"/>
      <c r="F133" s="418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/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/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/>
      <c r="S133" s="189">
        <f>+INDEX(DataEx!$1:$1048576,MATCH('2013'!$A133,DataEx!$D:$D,0),MATCH('2013'!S$101,DataEx!$222:$222,0))</f>
        <v>5866967.2749999994</v>
      </c>
      <c r="T133" s="189">
        <f>+INDEX(DataEx!$1:$1048576,MATCH('2013'!$A133,DataEx!$D:$D,0),MATCH('2013'!T$101,DataEx!$222:$222,0))</f>
        <v>5866967.2749999994</v>
      </c>
      <c r="U133" s="189">
        <f>+INDEX(DataEx!$1:$1048576,MATCH('2013'!$A133,DataEx!$D:$D,0),MATCH('2013'!U$101,DataEx!$222:$222,0))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17" t="str">
        <f>+VLOOKUP(LEFT($A134,LEN(A134)-1)*1,Master!$D$22:$G$220,4,FALSE)</f>
        <v>Renta</v>
      </c>
      <c r="C134" s="418"/>
      <c r="D134" s="418"/>
      <c r="E134" s="418"/>
      <c r="F134" s="418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/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/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/>
      <c r="S134" s="189">
        <f>+INDEX(DataEx!$1:$1048576,MATCH('2013'!$A134,DataEx!$D:$D,0),MATCH('2013'!S$101,DataEx!$222:$222,0))</f>
        <v>656311.6166666667</v>
      </c>
      <c r="T134" s="189">
        <f>+INDEX(DataEx!$1:$1048576,MATCH('2013'!$A134,DataEx!$D:$D,0),MATCH('2013'!T$101,DataEx!$222:$222,0))</f>
        <v>656311.6166666667</v>
      </c>
      <c r="U134" s="189">
        <f>+INDEX(DataEx!$1:$1048576,MATCH('2013'!$A134,DataEx!$D:$D,0),MATCH('2013'!U$101,DataEx!$222:$222,0))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17" t="str">
        <f>+VLOOKUP(LEFT($A135,LEN(A135)-1)*1,Master!$D$22:$G$220,4,FALSE)</f>
        <v>Subvencije</v>
      </c>
      <c r="C135" s="418"/>
      <c r="D135" s="418"/>
      <c r="E135" s="418"/>
      <c r="F135" s="418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/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/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/>
      <c r="S135" s="189">
        <f>+INDEX(DataEx!$1:$1048576,MATCH('2013'!$A135,DataEx!$D:$D,0),MATCH('2013'!S$101,DataEx!$222:$222,0))</f>
        <v>1185833.3333333333</v>
      </c>
      <c r="T135" s="189">
        <f>+INDEX(DataEx!$1:$1048576,MATCH('2013'!$A135,DataEx!$D:$D,0),MATCH('2013'!T$101,DataEx!$222:$222,0))</f>
        <v>1185833.3333333333</v>
      </c>
      <c r="U135" s="189">
        <f>+INDEX(DataEx!$1:$1048576,MATCH('2013'!$A135,DataEx!$D:$D,0),MATCH('2013'!U$101,DataEx!$222:$222,0))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17" t="str">
        <f>+VLOOKUP(LEFT($A136,LEN(A136)-1)*1,Master!$D$22:$G$220,4,FALSE)</f>
        <v>Ostali izdaci</v>
      </c>
      <c r="C136" s="418"/>
      <c r="D136" s="418"/>
      <c r="E136" s="418"/>
      <c r="F136" s="418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/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/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/>
      <c r="S136" s="189">
        <f>+INDEX(DataEx!$1:$1048576,MATCH('2013'!$A136,DataEx!$D:$D,0),MATCH('2013'!S$101,DataEx!$222:$222,0))</f>
        <v>2119159.9008333334</v>
      </c>
      <c r="T136" s="189">
        <f>+INDEX(DataEx!$1:$1048576,MATCH('2013'!$A136,DataEx!$D:$D,0),MATCH('2013'!T$101,DataEx!$222:$222,0))</f>
        <v>2119159.9008333334</v>
      </c>
      <c r="U136" s="189">
        <f>+INDEX(DataEx!$1:$1048576,MATCH('2013'!$A136,DataEx!$D:$D,0),MATCH('2013'!U$101,DataEx!$222:$222,0))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17" t="str">
        <f>+VLOOKUP(LEFT($A137,LEN(A137)-1)*1,Master!$D$22:$G$220,4,FALSE)</f>
        <v>Kapitalni izdaci u tekućem budžetu</v>
      </c>
      <c r="C137" s="418"/>
      <c r="D137" s="418"/>
      <c r="E137" s="418"/>
      <c r="F137" s="418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/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/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/>
      <c r="S137" s="189">
        <f>+INDEX(DataEx!$1:$1048576,MATCH('2013'!$A137,DataEx!$D:$D,0),MATCH('2013'!S$101,DataEx!$222:$222,0))</f>
        <v>5664403.9874999989</v>
      </c>
      <c r="T137" s="189">
        <f>+INDEX(DataEx!$1:$1048576,MATCH('2013'!$A137,DataEx!$D:$D,0),MATCH('2013'!T$101,DataEx!$222:$222,0))</f>
        <v>5664403.9874999989</v>
      </c>
      <c r="U137" s="189">
        <f>+INDEX(DataEx!$1:$1048576,MATCH('2013'!$A137,DataEx!$D:$D,0),MATCH('2013'!U$101,DataEx!$222:$222,0))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5" t="str">
        <f>+VLOOKUP(LEFT($A138,LEN(A138)-1)*1,Master!$D$22:$G$220,4,FALSE)</f>
        <v>Transferi za socijalnu zaštitu</v>
      </c>
      <c r="C138" s="436"/>
      <c r="D138" s="436"/>
      <c r="E138" s="436"/>
      <c r="F138" s="436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79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17" t="str">
        <f>+VLOOKUP(LEFT($A139,LEN(A139)-1)*1,Master!$D$22:$G$220,4,FALSE)</f>
        <v>Prava iz oblasti socijalne zaštite</v>
      </c>
      <c r="C139" s="418"/>
      <c r="D139" s="418"/>
      <c r="E139" s="418"/>
      <c r="F139" s="418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/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/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/>
      <c r="S139" s="189">
        <f>+INDEX(DataEx!$1:$1048576,MATCH('2013'!$A139,DataEx!$D:$D,0),MATCH('2013'!S$101,DataEx!$222:$222,0))</f>
        <v>5084083.333333333</v>
      </c>
      <c r="T139" s="189">
        <f>+INDEX(DataEx!$1:$1048576,MATCH('2013'!$A139,DataEx!$D:$D,0),MATCH('2013'!T$101,DataEx!$222:$222,0))</f>
        <v>5084083.333333333</v>
      </c>
      <c r="U139" s="189">
        <f>+INDEX(DataEx!$1:$1048576,MATCH('2013'!$A139,DataEx!$D:$D,0),MATCH('2013'!U$101,DataEx!$222:$222,0))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17" t="str">
        <f>+VLOOKUP(LEFT($A140,LEN(A140)-1)*1,Master!$D$22:$G$220,4,FALSE)</f>
        <v>Sredstva za tehnološke viškove</v>
      </c>
      <c r="C140" s="418"/>
      <c r="D140" s="418"/>
      <c r="E140" s="418"/>
      <c r="F140" s="418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/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/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/>
      <c r="S140" s="189">
        <f>+INDEX(DataEx!$1:$1048576,MATCH('2013'!$A140,DataEx!$D:$D,0),MATCH('2013'!S$101,DataEx!$222:$222,0))</f>
        <v>1280004.1666666665</v>
      </c>
      <c r="T140" s="189">
        <f>+INDEX(DataEx!$1:$1048576,MATCH('2013'!$A140,DataEx!$D:$D,0),MATCH('2013'!T$101,DataEx!$222:$222,0))</f>
        <v>1280004.1666666665</v>
      </c>
      <c r="U140" s="189">
        <f>+INDEX(DataEx!$1:$1048576,MATCH('2013'!$A140,DataEx!$D:$D,0),MATCH('2013'!U$101,DataEx!$222:$222,0))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17" t="str">
        <f>+VLOOKUP(LEFT($A141,LEN(A141)-1)*1,Master!$D$22:$G$220,4,FALSE)</f>
        <v>Prava iz oblasti penzijskog i invalidskog osiguranja</v>
      </c>
      <c r="C141" s="418"/>
      <c r="D141" s="418"/>
      <c r="E141" s="418"/>
      <c r="F141" s="418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/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/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/>
      <c r="S141" s="189">
        <f>+INDEX(DataEx!$1:$1048576,MATCH('2013'!$A141,DataEx!$D:$D,0),MATCH('2013'!S$101,DataEx!$222:$222,0))</f>
        <v>33408639.758333333</v>
      </c>
      <c r="T141" s="189">
        <f>+INDEX(DataEx!$1:$1048576,MATCH('2013'!$A141,DataEx!$D:$D,0),MATCH('2013'!T$101,DataEx!$222:$222,0))</f>
        <v>33408639.758333333</v>
      </c>
      <c r="U141" s="189">
        <f>+INDEX(DataEx!$1:$1048576,MATCH('2013'!$A141,DataEx!$D:$D,0),MATCH('2013'!U$101,DataEx!$222:$222,0))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17" t="str">
        <f>+VLOOKUP(LEFT($A142,LEN(A142)-1)*1,Master!$D$22:$G$220,4,FALSE)</f>
        <v>Ostala prava iz oblasti zdravstvene zaštite</v>
      </c>
      <c r="C142" s="418"/>
      <c r="D142" s="418"/>
      <c r="E142" s="418"/>
      <c r="F142" s="418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/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/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/>
      <c r="S142" s="189">
        <f>+INDEX(DataEx!$1:$1048576,MATCH('2013'!$A142,DataEx!$D:$D,0),MATCH('2013'!S$101,DataEx!$222:$222,0))</f>
        <v>1133333.3333333333</v>
      </c>
      <c r="T142" s="189">
        <f>+INDEX(DataEx!$1:$1048576,MATCH('2013'!$A142,DataEx!$D:$D,0),MATCH('2013'!T$101,DataEx!$222:$222,0))</f>
        <v>1133333.3333333333</v>
      </c>
      <c r="U142" s="189">
        <f>+INDEX(DataEx!$1:$1048576,MATCH('2013'!$A142,DataEx!$D:$D,0),MATCH('2013'!U$101,DataEx!$222:$222,0))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17" t="str">
        <f>+VLOOKUP(LEFT($A143,LEN(A143)-1)*1,Master!$D$22:$G$220,4,FALSE)</f>
        <v>Ostala prava iz zdravstvenog osiguranja</v>
      </c>
      <c r="C143" s="418"/>
      <c r="D143" s="418"/>
      <c r="E143" s="418"/>
      <c r="F143" s="418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/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/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/>
      <c r="S143" s="189">
        <f>+INDEX(DataEx!$1:$1048576,MATCH('2013'!$A143,DataEx!$D:$D,0),MATCH('2013'!S$101,DataEx!$222:$222,0))</f>
        <v>583333.33333333326</v>
      </c>
      <c r="T143" s="189">
        <f>+INDEX(DataEx!$1:$1048576,MATCH('2013'!$A143,DataEx!$D:$D,0),MATCH('2013'!T$101,DataEx!$222:$222,0))</f>
        <v>583333.33333333326</v>
      </c>
      <c r="U143" s="189">
        <f>+INDEX(DataEx!$1:$1048576,MATCH('2013'!$A143,DataEx!$D:$D,0),MATCH('2013'!U$101,DataEx!$222:$222,0))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9" t="str">
        <f>+VLOOKUP(LEFT($A144,LEN(A144)-1)*1,Master!$D$22:$G$220,4,FALSE)</f>
        <v xml:space="preserve">Transferi institucijama, pojedincima, nevladinom i javnom sektoru </v>
      </c>
      <c r="C144" s="440"/>
      <c r="D144" s="440"/>
      <c r="E144" s="440"/>
      <c r="F144" s="44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9" t="str">
        <f>+VLOOKUP(LEFT($A145,LEN(A145)-1)*1,Master!$D$22:$G$220,4,FALSE)</f>
        <v>Kapitalni budžet</v>
      </c>
      <c r="C145" s="440"/>
      <c r="D145" s="440"/>
      <c r="E145" s="440"/>
      <c r="F145" s="44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1" t="str">
        <f>+VLOOKUP(LEFT($A146,LEN(A146)-1)*1,Master!$D$22:$G$220,4,FALSE)</f>
        <v>Pozajmice i krediti</v>
      </c>
      <c r="C146" s="442"/>
      <c r="D146" s="442"/>
      <c r="E146" s="442"/>
      <c r="F146" s="442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/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/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/>
      <c r="S146" s="189">
        <f>+INDEX(DataEx!$1:$1048576,MATCH('2013'!$A146,DataEx!$D:$D,0),MATCH('2013'!S$101,DataEx!$222:$222,0))</f>
        <v>143333.33333333334</v>
      </c>
      <c r="T146" s="189">
        <f>+INDEX(DataEx!$1:$1048576,MATCH('2013'!$A146,DataEx!$D:$D,0),MATCH('2013'!T$101,DataEx!$222:$222,0))</f>
        <v>143333.33333333334</v>
      </c>
      <c r="U146" s="189">
        <f>+INDEX(DataEx!$1:$1048576,MATCH('2013'!$A146,DataEx!$D:$D,0),MATCH('2013'!U$101,DataEx!$222:$222,0))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1" t="str">
        <f>+VLOOKUP(LEFT($A147,LEN(A147)-1)*1,Master!$D$22:$G$220,4,FALSE)</f>
        <v>Rezerve</v>
      </c>
      <c r="C147" s="442"/>
      <c r="D147" s="442"/>
      <c r="E147" s="442"/>
      <c r="F147" s="442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/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/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/>
      <c r="S147" s="189">
        <f>+INDEX(DataEx!$1:$1048576,MATCH('2013'!$A147,DataEx!$D:$D,0),MATCH('2013'!S$101,DataEx!$222:$222,0))</f>
        <v>613005.79833333334</v>
      </c>
      <c r="T147" s="189">
        <f>+INDEX(DataEx!$1:$1048576,MATCH('2013'!$A147,DataEx!$D:$D,0),MATCH('2013'!T$101,DataEx!$222:$222,0))</f>
        <v>613005.79833333334</v>
      </c>
      <c r="U147" s="189">
        <f>+INDEX(DataEx!$1:$1048576,MATCH('2013'!$A147,DataEx!$D:$D,0),MATCH('2013'!U$101,DataEx!$222:$222,0))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3" t="str">
        <f>+VLOOKUP(LEFT($A148,LEN(A148)-1)*1,Master!$D$22:$G$220,4,FALSE)</f>
        <v>Otplata garancija</v>
      </c>
      <c r="C148" s="444"/>
      <c r="D148" s="444"/>
      <c r="E148" s="444"/>
      <c r="F148" s="444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/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/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/>
      <c r="S148" s="189">
        <f>+INDEX(DataEx!$1:$1048576,MATCH('2013'!$A148,DataEx!$D:$D,0),MATCH('2013'!S$101,DataEx!$222:$222,0))</f>
        <v>0</v>
      </c>
      <c r="T148" s="189">
        <f>+INDEX(DataEx!$1:$1048576,MATCH('2013'!$A148,DataEx!$D:$D,0),MATCH('2013'!T$101,DataEx!$222:$222,0))</f>
        <v>0</v>
      </c>
      <c r="U148" s="189">
        <f>+INDEX(DataEx!$1:$1048576,MATCH('2013'!$A148,DataEx!$D:$D,0),MATCH('2013'!U$101,DataEx!$222:$222,0))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5" t="str">
        <f>+VLOOKUP(LEFT($A149,LEN(A149)-1)*1,Master!$D$22:$G$220,4,FALSE)</f>
        <v>Suficit / deficit</v>
      </c>
      <c r="C149" s="446"/>
      <c r="D149" s="446"/>
      <c r="E149" s="446"/>
      <c r="F149" s="446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37" t="str">
        <f>+VLOOKUP(LEFT($A150,LEN(A150)-1)*1,Master!$D$22:$G$220,4,FALSE)</f>
        <v>Primarni bilans</v>
      </c>
      <c r="C150" s="438"/>
      <c r="D150" s="438"/>
      <c r="E150" s="438"/>
      <c r="F150" s="438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5" t="str">
        <f>+VLOOKUP(LEFT($A151,LEN(A151)-1)*1,Master!$D$22:$G$220,4,FALSE)</f>
        <v>Otplata dugova</v>
      </c>
      <c r="C151" s="436"/>
      <c r="D151" s="436"/>
      <c r="E151" s="436"/>
      <c r="F151" s="436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79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47" t="str">
        <f>+VLOOKUP(LEFT($A152,LEN(A152)-1)*1,Master!$D$22:$G$220,4,FALSE)</f>
        <v>Otplata hartija od vrijednosti i kredita rezidentima</v>
      </c>
      <c r="C152" s="448"/>
      <c r="D152" s="448"/>
      <c r="E152" s="448"/>
      <c r="F152" s="448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1" t="str">
        <f>+VLOOKUP(LEFT($A153,LEN(A153)-1)*1,Master!$D$22:$G$220,4,FALSE)</f>
        <v>Otplata hartija od vrijednosti i kredita nerezidentima</v>
      </c>
      <c r="C153" s="442"/>
      <c r="D153" s="442"/>
      <c r="E153" s="442"/>
      <c r="F153" s="442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3" t="str">
        <f>+VLOOKUP(LEFT($A154,LEN(A154)-1)*1,Master!$D$22:$G$220,4,FALSE)</f>
        <v>Otplata obaveza iz prethodnih godina</v>
      </c>
      <c r="C154" s="444"/>
      <c r="D154" s="444"/>
      <c r="E154" s="444"/>
      <c r="F154" s="444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49" t="str">
        <f>+VLOOKUP(LEFT($A155,LEN(A155)-1)*1,Master!$D$22:$G$220,4,FALSE)</f>
        <v>Nedostajuća sredstva</v>
      </c>
      <c r="C155" s="450"/>
      <c r="D155" s="450"/>
      <c r="E155" s="450"/>
      <c r="F155" s="450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29" t="str">
        <f>+VLOOKUP(LEFT($A156,LEN(A156)-1)*1,Master!$D$22:$G$220,4,FALSE)</f>
        <v>Finansiranje</v>
      </c>
      <c r="C156" s="430"/>
      <c r="D156" s="430"/>
      <c r="E156" s="430"/>
      <c r="F156" s="430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47" t="str">
        <f>+VLOOKUP(LEFT($A157,LEN(A157)-1)*1,Master!$D$22:$G$220,4,FALSE)</f>
        <v>Pozajmice i krediti od domaćih izvora</v>
      </c>
      <c r="C157" s="448"/>
      <c r="D157" s="448"/>
      <c r="E157" s="448"/>
      <c r="F157" s="448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1" t="str">
        <f>+VLOOKUP(LEFT($A158,LEN(A158)-1)*1,Master!$D$22:$G$220,4,FALSE)</f>
        <v>Pozajmice i krediti od inostranih izvora</v>
      </c>
      <c r="C158" s="442"/>
      <c r="D158" s="442"/>
      <c r="E158" s="442"/>
      <c r="F158" s="442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1" t="str">
        <f>+VLOOKUP(LEFT($A159,LEN(A159)-1)*1,Master!$D$22:$G$220,4,FALSE)</f>
        <v>Primici od prodaje imovine</v>
      </c>
      <c r="C159" s="442"/>
      <c r="D159" s="442"/>
      <c r="E159" s="442"/>
      <c r="F159" s="442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+VLOOKUP(LEFT($A160,LEN(A160)-1)*1,Master!$D$22:$G$220,4,FALSE)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519</v>
      </c>
      <c r="H6" s="69" t="s">
        <v>520</v>
      </c>
      <c r="I6" s="69" t="s">
        <v>521</v>
      </c>
      <c r="J6" s="69" t="s">
        <v>522</v>
      </c>
      <c r="K6" s="69" t="s">
        <v>523</v>
      </c>
      <c r="L6" s="69" t="s">
        <v>524</v>
      </c>
      <c r="M6" s="69" t="s">
        <v>525</v>
      </c>
      <c r="N6" s="69" t="s">
        <v>526</v>
      </c>
      <c r="O6" s="69" t="s">
        <v>527</v>
      </c>
      <c r="P6" s="69" t="s">
        <v>528</v>
      </c>
      <c r="Q6" s="69" t="s">
        <v>529</v>
      </c>
      <c r="R6" s="69" t="s">
        <v>530</v>
      </c>
    </row>
    <row r="7" spans="1:20" ht="15" customHeight="1" thickBot="1">
      <c r="B7" s="452" t="str">
        <f>+Master!G246</f>
        <v>Ostvarenje budžeta</v>
      </c>
      <c r="C7" s="453"/>
      <c r="D7" s="453"/>
      <c r="E7" s="453"/>
      <c r="F7" s="453"/>
      <c r="G7" s="464">
        <v>2013</v>
      </c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6"/>
      <c r="S7" s="116" t="str">
        <f>+Master!G243</f>
        <v>BDP</v>
      </c>
      <c r="T7" s="117">
        <v>3393200615</v>
      </c>
    </row>
    <row r="8" spans="1:20" ht="16.5" customHeight="1">
      <c r="B8" s="454"/>
      <c r="C8" s="455"/>
      <c r="D8" s="455"/>
      <c r="E8" s="455"/>
      <c r="F8" s="456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 t="str">
        <f>+Master!G229</f>
        <v>April</v>
      </c>
      <c r="K8" s="73" t="str">
        <f>+Master!G230</f>
        <v>Maj</v>
      </c>
      <c r="L8" s="73" t="str">
        <f>+Master!G231</f>
        <v>Jun</v>
      </c>
      <c r="M8" s="73" t="str">
        <f>+Master!G232</f>
        <v>Jul</v>
      </c>
      <c r="N8" s="73" t="str">
        <f>+Master!G233</f>
        <v>Avgust</v>
      </c>
      <c r="O8" s="73" t="str">
        <f>+Master!G234</f>
        <v>Septembar</v>
      </c>
      <c r="P8" s="73" t="str">
        <f>+Master!G235</f>
        <v>Oktobar</v>
      </c>
      <c r="Q8" s="73" t="str">
        <f>+Master!G236</f>
        <v>Novembar</v>
      </c>
      <c r="R8" s="73" t="str">
        <f>+Master!G237</f>
        <v>Decembar</v>
      </c>
      <c r="S8" s="464" t="str">
        <f>+Master!G240</f>
        <v>Jan - Maj</v>
      </c>
      <c r="T8" s="466"/>
    </row>
    <row r="9" spans="1:20" ht="13.5" thickBot="1">
      <c r="B9" s="457"/>
      <c r="C9" s="458"/>
      <c r="D9" s="458"/>
      <c r="E9" s="458"/>
      <c r="F9" s="459"/>
      <c r="G9" s="68" t="s">
        <v>429</v>
      </c>
      <c r="H9" s="68" t="s">
        <v>429</v>
      </c>
      <c r="I9" s="68" t="s">
        <v>429</v>
      </c>
      <c r="J9" s="68" t="s">
        <v>429</v>
      </c>
      <c r="K9" s="68" t="s">
        <v>429</v>
      </c>
      <c r="L9" s="68" t="s">
        <v>429</v>
      </c>
      <c r="M9" s="68" t="s">
        <v>429</v>
      </c>
      <c r="N9" s="68" t="s">
        <v>429</v>
      </c>
      <c r="O9" s="68" t="s">
        <v>429</v>
      </c>
      <c r="P9" s="68" t="s">
        <v>429</v>
      </c>
      <c r="Q9" s="68" t="s">
        <v>429</v>
      </c>
      <c r="R9" s="68" t="s">
        <v>429</v>
      </c>
      <c r="S9" s="66" t="s">
        <v>429</v>
      </c>
      <c r="T9" s="67" t="str">
        <f>+Master!G244</f>
        <v>% BDP</v>
      </c>
    </row>
    <row r="10" spans="1:20" ht="13.5" thickBot="1">
      <c r="A10" s="72">
        <v>7</v>
      </c>
      <c r="B10" s="467" t="str">
        <f>+VLOOKUP($A10,Master!$D$22:$G$220,4,FALSE)</f>
        <v>Prihodi budžeta</v>
      </c>
      <c r="C10" s="468"/>
      <c r="D10" s="468"/>
      <c r="E10" s="468"/>
      <c r="F10" s="468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69" t="str">
        <f>+VLOOKUP($A11,Master!$D$22:$G$220,4,FALSE)</f>
        <v>Porezi</v>
      </c>
      <c r="C11" s="470"/>
      <c r="D11" s="470"/>
      <c r="E11" s="470"/>
      <c r="F11" s="470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62" t="str">
        <f>+VLOOKUP($A12,Master!$D$22:$G$220,4,FALSE)</f>
        <v>Porez na dohodak fizičkih lica</v>
      </c>
      <c r="C12" s="463"/>
      <c r="D12" s="463"/>
      <c r="E12" s="463"/>
      <c r="F12" s="46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62" t="str">
        <f>+VLOOKUP($A13,Master!$D$22:$G$220,4,FALSE)</f>
        <v>Porez na dobit pravnih lica</v>
      </c>
      <c r="C13" s="463"/>
      <c r="D13" s="463"/>
      <c r="E13" s="463"/>
      <c r="F13" s="46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62" t="str">
        <f>+VLOOKUP($A14,Master!$D$22:$G$220,4,FALSE)</f>
        <v>Porez na promet nepokretnosti</v>
      </c>
      <c r="C14" s="463"/>
      <c r="D14" s="463"/>
      <c r="E14" s="463"/>
      <c r="F14" s="46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62" t="str">
        <f>+VLOOKUP($A15,Master!$D$22:$G$220,4,FALSE)</f>
        <v>Porez na dodatu vrijednost</v>
      </c>
      <c r="C15" s="463"/>
      <c r="D15" s="463"/>
      <c r="E15" s="463"/>
      <c r="F15" s="46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62" t="str">
        <f>+VLOOKUP($A16,Master!$D$22:$G$220,4,FALSE)</f>
        <v>Akcize</v>
      </c>
      <c r="C16" s="463"/>
      <c r="D16" s="463"/>
      <c r="E16" s="463"/>
      <c r="F16" s="46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62" t="str">
        <f>+VLOOKUP($A17,Master!$D$22:$G$220,4,FALSE)</f>
        <v>Porez na međunarodnu trgovinu i transakcije</v>
      </c>
      <c r="C17" s="463"/>
      <c r="D17" s="463"/>
      <c r="E17" s="463"/>
      <c r="F17" s="46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62" t="e">
        <f>+VLOOKUP($A18,Master!$D$22:$G$220,4,FALSE)</f>
        <v>#N/A</v>
      </c>
      <c r="C18" s="463"/>
      <c r="D18" s="463"/>
      <c r="E18" s="463"/>
      <c r="F18" s="46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62" t="str">
        <f>+VLOOKUP($A19,Master!$D$22:$G$220,4,FALSE)</f>
        <v>Ostali državni porezi</v>
      </c>
      <c r="C19" s="463"/>
      <c r="D19" s="463"/>
      <c r="E19" s="463"/>
      <c r="F19" s="46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79" t="str">
        <f>+VLOOKUP($A20,Master!$D$22:$G$220,4,FALSE)</f>
        <v>Doprinosi</v>
      </c>
      <c r="C20" s="480"/>
      <c r="D20" s="480"/>
      <c r="E20" s="480"/>
      <c r="F20" s="48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62" t="str">
        <f>+VLOOKUP($A21,Master!$D$22:$G$220,4,FALSE)</f>
        <v>Doprinosi za penzijsko i invalidsko osiguranje</v>
      </c>
      <c r="C21" s="463"/>
      <c r="D21" s="463"/>
      <c r="E21" s="463"/>
      <c r="F21" s="46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62" t="str">
        <f>+VLOOKUP($A22,Master!$D$22:$G$220,4,FALSE)</f>
        <v>Doprinosi za zdravstveno osiguranje</v>
      </c>
      <c r="C22" s="463"/>
      <c r="D22" s="463"/>
      <c r="E22" s="463"/>
      <c r="F22" s="46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62" t="str">
        <f>+VLOOKUP($A23,Master!$D$22:$G$220,4,FALSE)</f>
        <v>Doprinosi za osiguranje od nezaposlenosti</v>
      </c>
      <c r="C23" s="463"/>
      <c r="D23" s="463"/>
      <c r="E23" s="463"/>
      <c r="F23" s="46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62" t="str">
        <f>+VLOOKUP($A24,Master!$D$22:$G$220,4,FALSE)</f>
        <v>Ostali doprinosi</v>
      </c>
      <c r="C24" s="463"/>
      <c r="D24" s="463"/>
      <c r="E24" s="463"/>
      <c r="F24" s="46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71" t="str">
        <f>+VLOOKUP($A25,Master!$D$22:$G$220,4,FALSE)</f>
        <v>Takse</v>
      </c>
      <c r="C25" s="472"/>
      <c r="D25" s="472"/>
      <c r="E25" s="472"/>
      <c r="F25" s="47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71" t="str">
        <f>+VLOOKUP($A26,Master!$D$22:$G$220,4,FALSE)</f>
        <v>Naknade</v>
      </c>
      <c r="C26" s="472"/>
      <c r="D26" s="472"/>
      <c r="E26" s="472"/>
      <c r="F26" s="47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71" t="str">
        <f>+VLOOKUP($A27,Master!$D$22:$G$220,4,FALSE)</f>
        <v>Ostali prihodi</v>
      </c>
      <c r="C27" s="472"/>
      <c r="D27" s="472"/>
      <c r="E27" s="472"/>
      <c r="F27" s="47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71" t="str">
        <f>+VLOOKUP($A28,Master!$D$22:$G$220,4,FALSE)</f>
        <v>Primici od otplate kredita i sredstva prenesena iz prethodne godine</v>
      </c>
      <c r="C28" s="472"/>
      <c r="D28" s="472"/>
      <c r="E28" s="472"/>
      <c r="F28" s="47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73" t="str">
        <f>+VLOOKUP($A29,Master!$D$22:$G$220,4,FALSE)</f>
        <v>Donacije i transferi</v>
      </c>
      <c r="C29" s="474"/>
      <c r="D29" s="474"/>
      <c r="E29" s="474"/>
      <c r="F29" s="47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75" t="str">
        <f>+VLOOKUP($A30,Master!$D$22:$G$220,4,FALSE)</f>
        <v>Budžetki izdaci</v>
      </c>
      <c r="C30" s="476"/>
      <c r="D30" s="476"/>
      <c r="E30" s="476"/>
      <c r="F30" s="47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77" t="str">
        <f>+VLOOKUP($A31,Master!$D$22:$G$220,4,FALSE)</f>
        <v>Tekući izdaci</v>
      </c>
      <c r="C31" s="478"/>
      <c r="D31" s="478"/>
      <c r="E31" s="478"/>
      <c r="F31" s="47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83" t="str">
        <f>+VLOOKUP($A32,Master!$D$22:$G$220,4,FALSE)</f>
        <v>Tekući budžetski izdaci</v>
      </c>
      <c r="C32" s="484"/>
      <c r="D32" s="484"/>
      <c r="E32" s="484"/>
      <c r="F32" s="48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62" t="str">
        <f>+VLOOKUP($A33,Master!$D$22:$G$220,4,FALSE)</f>
        <v>Bruto zarade i doprinosi na teret poslodavca</v>
      </c>
      <c r="C33" s="463"/>
      <c r="D33" s="463"/>
      <c r="E33" s="463"/>
      <c r="F33" s="46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62" t="str">
        <f>+VLOOKUP($A34,Master!$D$22:$G$220,4,FALSE)</f>
        <v>Ostala lična primanja</v>
      </c>
      <c r="C34" s="463"/>
      <c r="D34" s="463"/>
      <c r="E34" s="463"/>
      <c r="F34" s="46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62" t="str">
        <f>+VLOOKUP($A35,Master!$D$22:$G$220,4,FALSE)</f>
        <v>Rashodi za materijal</v>
      </c>
      <c r="C35" s="463"/>
      <c r="D35" s="463"/>
      <c r="E35" s="463"/>
      <c r="F35" s="46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62" t="str">
        <f>+VLOOKUP($A36,Master!$D$22:$G$220,4,FALSE)</f>
        <v>Rashodi za usluge</v>
      </c>
      <c r="C36" s="463"/>
      <c r="D36" s="463"/>
      <c r="E36" s="463"/>
      <c r="F36" s="46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62" t="str">
        <f>+VLOOKUP($A37,Master!$D$22:$G$220,4,FALSE)</f>
        <v>Rashodi za tekuće održavanje</v>
      </c>
      <c r="C37" s="463"/>
      <c r="D37" s="463"/>
      <c r="E37" s="463"/>
      <c r="F37" s="46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62" t="str">
        <f>+VLOOKUP($A38,Master!$D$22:$G$220,4,FALSE)</f>
        <v>Kamate</v>
      </c>
      <c r="C38" s="463"/>
      <c r="D38" s="463"/>
      <c r="E38" s="463"/>
      <c r="F38" s="46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62" t="str">
        <f>+VLOOKUP($A39,Master!$D$22:$G$220,4,FALSE)</f>
        <v>Renta</v>
      </c>
      <c r="C39" s="463"/>
      <c r="D39" s="463"/>
      <c r="E39" s="463"/>
      <c r="F39" s="46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62" t="str">
        <f>+VLOOKUP($A40,Master!$D$22:$G$220,4,FALSE)</f>
        <v>Subvencije</v>
      </c>
      <c r="C40" s="463"/>
      <c r="D40" s="463"/>
      <c r="E40" s="463"/>
      <c r="F40" s="46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62" t="str">
        <f>+VLOOKUP($A41,Master!$D$22:$G$220,4,FALSE)</f>
        <v>Ostali izdaci</v>
      </c>
      <c r="C41" s="463"/>
      <c r="D41" s="463"/>
      <c r="E41" s="463"/>
      <c r="F41" s="46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62" t="str">
        <f>+VLOOKUP($A42,Master!$D$22:$G$220,4,FALSE)</f>
        <v>Kapitalni izdaci u tekućem budžetu</v>
      </c>
      <c r="C42" s="463"/>
      <c r="D42" s="463"/>
      <c r="E42" s="463"/>
      <c r="F42" s="46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81" t="str">
        <f>+VLOOKUP($A43,Master!$D$22:$G$220,4,FALSE)</f>
        <v>Transferi za socijalnu zaštitu</v>
      </c>
      <c r="C43" s="482"/>
      <c r="D43" s="482"/>
      <c r="E43" s="482"/>
      <c r="F43" s="482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62" t="str">
        <f>+VLOOKUP($A44,Master!$D$22:$G$220,4,FALSE)</f>
        <v>Prava iz oblasti socijalne zaštite</v>
      </c>
      <c r="C44" s="463"/>
      <c r="D44" s="463"/>
      <c r="E44" s="463"/>
      <c r="F44" s="46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62" t="str">
        <f>+VLOOKUP($A45,Master!$D$22:$G$220,4,FALSE)</f>
        <v>Sredstva za tehnološke viškove</v>
      </c>
      <c r="C45" s="463"/>
      <c r="D45" s="463"/>
      <c r="E45" s="463"/>
      <c r="F45" s="46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62" t="str">
        <f>+VLOOKUP($A46,Master!$D$22:$G$220,4,FALSE)</f>
        <v>Prava iz oblasti penzijskog i invalidskog osiguranja</v>
      </c>
      <c r="C46" s="463"/>
      <c r="D46" s="463"/>
      <c r="E46" s="463"/>
      <c r="F46" s="46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62" t="str">
        <f>+VLOOKUP($A47,Master!$D$22:$G$220,4,FALSE)</f>
        <v>Ostala prava iz oblasti zdravstvene zaštite</v>
      </c>
      <c r="C47" s="463"/>
      <c r="D47" s="463"/>
      <c r="E47" s="463"/>
      <c r="F47" s="46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62" t="str">
        <f>+VLOOKUP($A48,Master!$D$22:$G$220,4,FALSE)</f>
        <v>Ostala prava iz zdravstvenog osiguranja</v>
      </c>
      <c r="C48" s="463"/>
      <c r="D48" s="463"/>
      <c r="E48" s="463"/>
      <c r="F48" s="46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85" t="str">
        <f>+VLOOKUP($A49,Master!$D$22:$G$220,4,FALSE)</f>
        <v xml:space="preserve">Transferi institucijama, pojedincima, nevladinom i javnom sektoru </v>
      </c>
      <c r="C49" s="486"/>
      <c r="D49" s="486"/>
      <c r="E49" s="486"/>
      <c r="F49" s="48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85" t="str">
        <f>+VLOOKUP($A50,Master!$D$22:$G$220,4,FALSE)</f>
        <v>Kapitalni budžet</v>
      </c>
      <c r="C50" s="486"/>
      <c r="D50" s="486"/>
      <c r="E50" s="486"/>
      <c r="F50" s="48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87" t="str">
        <f>+VLOOKUP($A51,Master!$D$22:$G$220,4,FALSE)</f>
        <v>Pozajmice i krediti</v>
      </c>
      <c r="C51" s="488"/>
      <c r="D51" s="488"/>
      <c r="E51" s="488"/>
      <c r="F51" s="488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87" t="str">
        <f>+VLOOKUP($A52,Master!$D$22:$G$220,4,FALSE)</f>
        <v>Rezerve</v>
      </c>
      <c r="C52" s="488"/>
      <c r="D52" s="488"/>
      <c r="E52" s="488"/>
      <c r="F52" s="488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60" t="str">
        <f>+VLOOKUP($A53,Master!$D$22:$G$220,4,FALSE)</f>
        <v>Otplata garancija</v>
      </c>
      <c r="C53" s="461"/>
      <c r="D53" s="461"/>
      <c r="E53" s="461"/>
      <c r="F53" s="46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89" t="str">
        <f>+VLOOKUP($A54,Master!$D$22:$G$220,4,FALSE)</f>
        <v>Suficit / deficit</v>
      </c>
      <c r="C54" s="490"/>
      <c r="D54" s="490"/>
      <c r="E54" s="490"/>
      <c r="F54" s="490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1" t="str">
        <f>+VLOOKUP($A55,Master!$D$22:$G$220,4,FALSE)</f>
        <v>Primarni bilans</v>
      </c>
      <c r="C55" s="492"/>
      <c r="D55" s="492"/>
      <c r="E55" s="492"/>
      <c r="F55" s="492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81" t="str">
        <f>+VLOOKUP($A56,Master!$D$22:$G$220,4,FALSE)</f>
        <v>Otplata dugova</v>
      </c>
      <c r="C56" s="482"/>
      <c r="D56" s="482"/>
      <c r="E56" s="482"/>
      <c r="F56" s="482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93" t="str">
        <f>+VLOOKUP($A57,Master!$D$22:$G$220,4,FALSE)</f>
        <v>Otplata hartija od vrijednosti i kredita rezidentima</v>
      </c>
      <c r="C57" s="494"/>
      <c r="D57" s="494"/>
      <c r="E57" s="494"/>
      <c r="F57" s="494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87" t="str">
        <f>+VLOOKUP($A58,Master!$D$22:$G$220,4,FALSE)</f>
        <v>Otplata hartija od vrijednosti i kredita nerezidentima</v>
      </c>
      <c r="C58" s="488"/>
      <c r="D58" s="488"/>
      <c r="E58" s="488"/>
      <c r="F58" s="488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60" t="str">
        <f>+VLOOKUP($A59,Master!$D$22:$G$220,4,FALSE)</f>
        <v>Otplata obaveza iz prethodnih godina</v>
      </c>
      <c r="C59" s="461"/>
      <c r="D59" s="461"/>
      <c r="E59" s="461"/>
      <c r="F59" s="46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95" t="str">
        <f>+VLOOKUP($A60,Master!$D$22:$G$220,4,FALSE)</f>
        <v>Nedostajuća sredstva</v>
      </c>
      <c r="C60" s="496"/>
      <c r="D60" s="496"/>
      <c r="E60" s="496"/>
      <c r="F60" s="49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75" t="str">
        <f>+VLOOKUP($A61,Master!$D$22:$G$220,4,FALSE)</f>
        <v>Finansiranje</v>
      </c>
      <c r="C61" s="476"/>
      <c r="D61" s="476"/>
      <c r="E61" s="476"/>
      <c r="F61" s="476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93" t="str">
        <f>+VLOOKUP($A62,Master!$D$22:$G$220,4,FALSE)</f>
        <v>Pozajmice i krediti od domaćih izvora</v>
      </c>
      <c r="C62" s="494"/>
      <c r="D62" s="494"/>
      <c r="E62" s="494"/>
      <c r="F62" s="494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87" t="str">
        <f>+VLOOKUP($A63,Master!$D$22:$G$220,4,FALSE)</f>
        <v>Pozajmice i krediti od inostranih izvora</v>
      </c>
      <c r="C63" s="488"/>
      <c r="D63" s="488"/>
      <c r="E63" s="488"/>
      <c r="F63" s="488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87" t="str">
        <f>+VLOOKUP($A64,Master!$D$22:$G$220,4,FALSE)</f>
        <v>Primici od prodaje imovine</v>
      </c>
      <c r="C64" s="488"/>
      <c r="D64" s="488"/>
      <c r="E64" s="488"/>
      <c r="F64" s="488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+VLOOKUP($A65,Master!$D$22:$G$220,4,FALSE)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51" t="str">
        <f>+Master!G247</f>
        <v>Plan ostvarenja budžeta</v>
      </c>
      <c r="C101" s="402"/>
      <c r="D101" s="402"/>
      <c r="E101" s="402"/>
      <c r="F101" s="402"/>
      <c r="G101" s="409">
        <v>2014</v>
      </c>
      <c r="H101" s="410"/>
      <c r="I101" s="410"/>
      <c r="J101" s="410"/>
      <c r="K101" s="410"/>
      <c r="L101" s="410"/>
      <c r="M101" s="410"/>
      <c r="N101" s="410"/>
      <c r="O101" s="410"/>
      <c r="P101" s="410"/>
      <c r="Q101" s="410"/>
      <c r="R101" s="413"/>
      <c r="S101" s="261" t="str">
        <f>+S7</f>
        <v>BDP</v>
      </c>
      <c r="T101" s="262">
        <v>3393200615</v>
      </c>
    </row>
    <row r="102" spans="1:20" ht="15.75" customHeight="1">
      <c r="A102" s="170"/>
      <c r="B102" s="403"/>
      <c r="C102" s="404"/>
      <c r="D102" s="404"/>
      <c r="E102" s="404"/>
      <c r="F102" s="40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09" t="str">
        <f>+Master!G241</f>
        <v>Jan - Dec</v>
      </c>
      <c r="T102" s="413">
        <f t="shared" si="16"/>
        <v>0</v>
      </c>
    </row>
    <row r="103" spans="1:20" ht="13.5" thickBot="1">
      <c r="A103" s="170"/>
      <c r="B103" s="406"/>
      <c r="C103" s="407"/>
      <c r="D103" s="407"/>
      <c r="E103" s="407"/>
      <c r="F103" s="408"/>
      <c r="G103" s="163" t="s">
        <v>429</v>
      </c>
      <c r="H103" s="163" t="s">
        <v>429</v>
      </c>
      <c r="I103" s="163" t="s">
        <v>429</v>
      </c>
      <c r="J103" s="163" t="s">
        <v>429</v>
      </c>
      <c r="K103" s="163" t="s">
        <v>429</v>
      </c>
      <c r="L103" s="163" t="s">
        <v>429</v>
      </c>
      <c r="M103" s="163" t="s">
        <v>429</v>
      </c>
      <c r="N103" s="163" t="s">
        <v>429</v>
      </c>
      <c r="O103" s="163" t="s">
        <v>429</v>
      </c>
      <c r="P103" s="163" t="s">
        <v>429</v>
      </c>
      <c r="Q103" s="163" t="s">
        <v>429</v>
      </c>
      <c r="R103" s="163" t="s">
        <v>429</v>
      </c>
      <c r="S103" s="263" t="s">
        <v>429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9" t="str">
        <f>+VLOOKUP(LEFT($A104,LEN(A104)-1)*1,Master!$D$22:$G$220,4,FALSE)</f>
        <v>Prihodi budžeta</v>
      </c>
      <c r="C104" s="420"/>
      <c r="D104" s="420"/>
      <c r="E104" s="420"/>
      <c r="F104" s="420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1" t="str">
        <f>+VLOOKUP(LEFT($A105,LEN(A105)-1)*1,Master!$D$22:$G$220,4,FALSE)</f>
        <v>Porezi</v>
      </c>
      <c r="C105" s="422"/>
      <c r="D105" s="422"/>
      <c r="E105" s="422"/>
      <c r="F105" s="422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17" t="str">
        <f>+VLOOKUP(LEFT($A106,LEN(A106)-1)*1,Master!$D$22:$G$220,4,FALSE)</f>
        <v>Porez na dohodak fizičkih lica</v>
      </c>
      <c r="C106" s="418"/>
      <c r="D106" s="418"/>
      <c r="E106" s="418"/>
      <c r="F106" s="418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17" t="str">
        <f>+VLOOKUP(LEFT($A107,LEN(A107)-1)*1,Master!$D$22:$G$220,4,FALSE)</f>
        <v>Porez na dobit pravnih lica</v>
      </c>
      <c r="C107" s="418"/>
      <c r="D107" s="418"/>
      <c r="E107" s="418"/>
      <c r="F107" s="418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17" t="str">
        <f>+VLOOKUP(LEFT($A108,LEN(A108)-1)*1,Master!$D$22:$G$220,4,FALSE)</f>
        <v>Porez na promet nepokretnosti</v>
      </c>
      <c r="C108" s="418"/>
      <c r="D108" s="418"/>
      <c r="E108" s="418"/>
      <c r="F108" s="418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17" t="str">
        <f>+VLOOKUP(LEFT($A109,LEN(A109)-1)*1,Master!$D$22:$G$220,4,FALSE)</f>
        <v>Porez na dodatu vrijednost</v>
      </c>
      <c r="C109" s="418"/>
      <c r="D109" s="418"/>
      <c r="E109" s="418"/>
      <c r="F109" s="418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17" t="str">
        <f>+VLOOKUP(LEFT($A110,LEN(A110)-1)*1,Master!$D$22:$G$220,4,FALSE)</f>
        <v>Akcize</v>
      </c>
      <c r="C110" s="418"/>
      <c r="D110" s="418"/>
      <c r="E110" s="418"/>
      <c r="F110" s="418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17" t="str">
        <f>+VLOOKUP(LEFT($A111,LEN(A111)-1)*1,Master!$D$22:$G$220,4,FALSE)</f>
        <v>Porez na međunarodnu trgovinu i transakcije</v>
      </c>
      <c r="C111" s="418"/>
      <c r="D111" s="418"/>
      <c r="E111" s="418"/>
      <c r="F111" s="418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17" t="e">
        <f>+VLOOKUP(LEFT($A112,LEN(A112)-1)*1,Master!$D$22:$G$220,4,FALSE)</f>
        <v>#N/A</v>
      </c>
      <c r="C112" s="418"/>
      <c r="D112" s="418"/>
      <c r="E112" s="418"/>
      <c r="F112" s="418"/>
      <c r="G112" s="189" t="e">
        <f>+INDEX(DataEx!$1:$1048576,MATCH(Dug!$A112,DataEx!$D:$D,0),MATCH(Dug!G$100,DataEx!$222:$222,0))</f>
        <v>#N/A</v>
      </c>
      <c r="H112" s="189" t="e">
        <f>+INDEX(DataEx!$1:$1048576,MATCH(Dug!$A112,DataEx!$D:$D,0),MATCH(Dug!H$100,DataEx!$222:$222,0))</f>
        <v>#N/A</v>
      </c>
      <c r="I112" s="189" t="e">
        <f>+INDEX(DataEx!$1:$1048576,MATCH(Dug!$A112,DataEx!$D:$D,0),MATCH(Dug!I$100,DataEx!$222:$222,0))</f>
        <v>#N/A</v>
      </c>
      <c r="J112" s="189" t="e">
        <f>+INDEX(DataEx!$1:$1048576,MATCH(Dug!$A112,DataEx!$D:$D,0),MATCH(Dug!J$100,DataEx!$222:$222,0))</f>
        <v>#N/A</v>
      </c>
      <c r="K112" s="189" t="e">
        <f>+INDEX(DataEx!$1:$1048576,MATCH(Dug!$A112,DataEx!$D:$D,0),MATCH(Dug!K$100,DataEx!$222:$222,0))</f>
        <v>#N/A</v>
      </c>
      <c r="L112" s="189" t="e">
        <f>+INDEX(DataEx!$1:$1048576,MATCH(Dug!$A112,DataEx!$D:$D,0),MATCH(Dug!L$100,DataEx!$222:$222,0))</f>
        <v>#N/A</v>
      </c>
      <c r="M112" s="189" t="e">
        <f>+INDEX(DataEx!$1:$1048576,MATCH(Dug!$A112,DataEx!$D:$D,0),MATCH(Dug!M$100,DataEx!$222:$222,0))</f>
        <v>#N/A</v>
      </c>
      <c r="N112" s="189" t="e">
        <f>+INDEX(DataEx!$1:$1048576,MATCH(Dug!$A112,DataEx!$D:$D,0),MATCH(Dug!N$100,DataEx!$222:$222,0))</f>
        <v>#N/A</v>
      </c>
      <c r="O112" s="189" t="e">
        <f>+INDEX(DataEx!$1:$1048576,MATCH(Dug!$A112,DataEx!$D:$D,0),MATCH(Dug!O$100,DataEx!$222:$222,0))</f>
        <v>#N/A</v>
      </c>
      <c r="P112" s="189" t="e">
        <f>+INDEX(DataEx!$1:$1048576,MATCH(Dug!$A112,DataEx!$D:$D,0),MATCH(Dug!P$100,DataEx!$222:$222,0))</f>
        <v>#N/A</v>
      </c>
      <c r="Q112" s="189" t="e">
        <f>+INDEX(DataEx!$1:$1048576,MATCH(Dug!$A112,DataEx!$D:$D,0),MATCH(Dug!Q$100,DataEx!$222:$222,0))</f>
        <v>#N/A</v>
      </c>
      <c r="R112" s="189" t="e">
        <f>+INDEX(DataEx!$1:$1048576,MATCH(Dug!$A112,DataEx!$D:$D,0),MATCH(Dug!R$100,DataEx!$222:$222,0))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17" t="str">
        <f>+VLOOKUP(LEFT($A113,LEN(A113)-1)*1,Master!$D$22:$G$220,4,FALSE)</f>
        <v>Ostali državni porezi</v>
      </c>
      <c r="C113" s="418"/>
      <c r="D113" s="418"/>
      <c r="E113" s="418"/>
      <c r="F113" s="418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3" t="str">
        <f>+VLOOKUP(LEFT($A114,LEN(A114)-1)*1,Master!$D$22:$G$220,4,FALSE)</f>
        <v>Doprinosi</v>
      </c>
      <c r="C114" s="424"/>
      <c r="D114" s="424"/>
      <c r="E114" s="424"/>
      <c r="F114" s="424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17" t="str">
        <f>+VLOOKUP(LEFT($A115,LEN(A115)-1)*1,Master!$D$22:$G$220,4,FALSE)</f>
        <v>Doprinosi za penzijsko i invalidsko osiguranje</v>
      </c>
      <c r="C115" s="418"/>
      <c r="D115" s="418"/>
      <c r="E115" s="418"/>
      <c r="F115" s="418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17" t="str">
        <f>+VLOOKUP(LEFT($A116,LEN(A116)-1)*1,Master!$D$22:$G$220,4,FALSE)</f>
        <v>Doprinosi za zdravstveno osiguranje</v>
      </c>
      <c r="C116" s="418"/>
      <c r="D116" s="418"/>
      <c r="E116" s="418"/>
      <c r="F116" s="418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17" t="str">
        <f>+VLOOKUP(LEFT($A117,LEN(A117)-1)*1,Master!$D$22:$G$220,4,FALSE)</f>
        <v>Doprinosi za osiguranje od nezaposlenosti</v>
      </c>
      <c r="C117" s="418"/>
      <c r="D117" s="418"/>
      <c r="E117" s="418"/>
      <c r="F117" s="418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17" t="str">
        <f>+VLOOKUP(LEFT($A118,LEN(A118)-1)*1,Master!$D$22:$G$220,4,FALSE)</f>
        <v>Ostali doprinosi</v>
      </c>
      <c r="C118" s="418"/>
      <c r="D118" s="418"/>
      <c r="E118" s="418"/>
      <c r="F118" s="418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5" t="str">
        <f>+VLOOKUP(LEFT($A119,LEN(A119)-1)*1,Master!$D$22:$G$220,4,FALSE)</f>
        <v>Takse</v>
      </c>
      <c r="C119" s="426"/>
      <c r="D119" s="426"/>
      <c r="E119" s="426"/>
      <c r="F119" s="426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5" t="str">
        <f>+VLOOKUP(LEFT($A120,LEN(A120)-1)*1,Master!$D$22:$G$220,4,FALSE)</f>
        <v>Naknade</v>
      </c>
      <c r="C120" s="426"/>
      <c r="D120" s="426"/>
      <c r="E120" s="426"/>
      <c r="F120" s="426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5" t="str">
        <f>+VLOOKUP(LEFT($A121,LEN(A121)-1)*1,Master!$D$22:$G$220,4,FALSE)</f>
        <v>Ostali prihodi</v>
      </c>
      <c r="C121" s="426"/>
      <c r="D121" s="426"/>
      <c r="E121" s="426"/>
      <c r="F121" s="426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5" t="str">
        <f>+VLOOKUP(LEFT($A122,LEN(A122)-1)*1,Master!$D$22:$G$220,4,FALSE)</f>
        <v>Primici od otplate kredita i sredstva prenesena iz prethodne godine</v>
      </c>
      <c r="C122" s="426"/>
      <c r="D122" s="426"/>
      <c r="E122" s="426"/>
      <c r="F122" s="426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7" t="str">
        <f>+VLOOKUP(LEFT($A123,LEN(A123)-1)*1,Master!$D$22:$G$220,4,FALSE)</f>
        <v>Donacije i transferi</v>
      </c>
      <c r="C123" s="428"/>
      <c r="D123" s="428"/>
      <c r="E123" s="428"/>
      <c r="F123" s="428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29" t="str">
        <f>+VLOOKUP(LEFT($A124,LEN(A124)-1)*1,Master!$D$22:$G$220,4,FALSE)</f>
        <v>Budžetki izdaci</v>
      </c>
      <c r="C124" s="430"/>
      <c r="D124" s="430"/>
      <c r="E124" s="430"/>
      <c r="F124" s="43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1" t="str">
        <f>+VLOOKUP(LEFT($A125,LEN(A125)-1)*1,Master!$D$22:$G$220,4,FALSE)</f>
        <v>Tekući izdaci</v>
      </c>
      <c r="C125" s="432"/>
      <c r="D125" s="432"/>
      <c r="E125" s="432"/>
      <c r="F125" s="432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3" t="str">
        <f>+VLOOKUP(LEFT($A126,LEN(A126)-1)*1,Master!$D$22:$G$220,4,FALSE)</f>
        <v>Tekući budžetski izdaci</v>
      </c>
      <c r="C126" s="434"/>
      <c r="D126" s="434"/>
      <c r="E126" s="434"/>
      <c r="F126" s="434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17" t="str">
        <f>+VLOOKUP(LEFT($A127,LEN(A127)-1)*1,Master!$D$22:$G$220,4,FALSE)</f>
        <v>Bruto zarade i doprinosi na teret poslodavca</v>
      </c>
      <c r="C127" s="418"/>
      <c r="D127" s="418"/>
      <c r="E127" s="418"/>
      <c r="F127" s="418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17" t="str">
        <f>+VLOOKUP(LEFT($A128,LEN(A128)-1)*1,Master!$D$22:$G$220,4,FALSE)</f>
        <v>Ostala lična primanja</v>
      </c>
      <c r="C128" s="418"/>
      <c r="D128" s="418"/>
      <c r="E128" s="418"/>
      <c r="F128" s="418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17" t="str">
        <f>+VLOOKUP(LEFT($A129,LEN(A129)-1)*1,Master!$D$22:$G$220,4,FALSE)</f>
        <v>Rashodi za materijal</v>
      </c>
      <c r="C129" s="418"/>
      <c r="D129" s="418"/>
      <c r="E129" s="418"/>
      <c r="F129" s="418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17" t="str">
        <f>+VLOOKUP(LEFT($A130,LEN(A130)-1)*1,Master!$D$22:$G$220,4,FALSE)</f>
        <v>Rashodi za usluge</v>
      </c>
      <c r="C130" s="418"/>
      <c r="D130" s="418"/>
      <c r="E130" s="418"/>
      <c r="F130" s="418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17" t="str">
        <f>+VLOOKUP(LEFT($A131,LEN(A131)-1)*1,Master!$D$22:$G$220,4,FALSE)</f>
        <v>Rashodi za tekuće održavanje</v>
      </c>
      <c r="C131" s="418"/>
      <c r="D131" s="418"/>
      <c r="E131" s="418"/>
      <c r="F131" s="418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17" t="str">
        <f>+VLOOKUP(LEFT($A132,LEN(A132)-1)*1,Master!$D$22:$G$220,4,FALSE)</f>
        <v>Kamate</v>
      </c>
      <c r="C132" s="418"/>
      <c r="D132" s="418"/>
      <c r="E132" s="418"/>
      <c r="F132" s="418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17" t="str">
        <f>+VLOOKUP(LEFT($A133,LEN(A133)-1)*1,Master!$D$22:$G$220,4,FALSE)</f>
        <v>Renta</v>
      </c>
      <c r="C133" s="418"/>
      <c r="D133" s="418"/>
      <c r="E133" s="418"/>
      <c r="F133" s="418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17" t="str">
        <f>+VLOOKUP(LEFT($A134,LEN(A134)-1)*1,Master!$D$22:$G$220,4,FALSE)</f>
        <v>Subvencije</v>
      </c>
      <c r="C134" s="418"/>
      <c r="D134" s="418"/>
      <c r="E134" s="418"/>
      <c r="F134" s="418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17" t="str">
        <f>+VLOOKUP(LEFT($A135,LEN(A135)-1)*1,Master!$D$22:$G$220,4,FALSE)</f>
        <v>Ostali izdaci</v>
      </c>
      <c r="C135" s="418"/>
      <c r="D135" s="418"/>
      <c r="E135" s="418"/>
      <c r="F135" s="418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17" t="str">
        <f>+VLOOKUP(LEFT($A136,LEN(A136)-1)*1,Master!$D$22:$G$220,4,FALSE)</f>
        <v>Kapitalni izdaci u tekućem budžetu</v>
      </c>
      <c r="C136" s="418"/>
      <c r="D136" s="418"/>
      <c r="E136" s="418"/>
      <c r="F136" s="418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5" t="str">
        <f>+VLOOKUP(LEFT($A137,LEN(A137)-1)*1,Master!$D$22:$G$220,4,FALSE)</f>
        <v>Transferi za socijalnu zaštitu</v>
      </c>
      <c r="C137" s="436"/>
      <c r="D137" s="436"/>
      <c r="E137" s="436"/>
      <c r="F137" s="436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17" t="str">
        <f>+VLOOKUP(LEFT($A138,LEN(A138)-1)*1,Master!$D$22:$G$220,4,FALSE)</f>
        <v>Prava iz oblasti socijalne zaštite</v>
      </c>
      <c r="C138" s="418"/>
      <c r="D138" s="418"/>
      <c r="E138" s="418"/>
      <c r="F138" s="418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17" t="str">
        <f>+VLOOKUP(LEFT($A139,LEN(A139)-1)*1,Master!$D$22:$G$220,4,FALSE)</f>
        <v>Sredstva za tehnološke viškove</v>
      </c>
      <c r="C139" s="418"/>
      <c r="D139" s="418"/>
      <c r="E139" s="418"/>
      <c r="F139" s="418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17" t="str">
        <f>+VLOOKUP(LEFT($A140,LEN(A140)-1)*1,Master!$D$22:$G$220,4,FALSE)</f>
        <v>Prava iz oblasti penzijskog i invalidskog osiguranja</v>
      </c>
      <c r="C140" s="418"/>
      <c r="D140" s="418"/>
      <c r="E140" s="418"/>
      <c r="F140" s="418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17" t="str">
        <f>+VLOOKUP(LEFT($A141,LEN(A141)-1)*1,Master!$D$22:$G$220,4,FALSE)</f>
        <v>Ostala prava iz oblasti zdravstvene zaštite</v>
      </c>
      <c r="C141" s="418"/>
      <c r="D141" s="418"/>
      <c r="E141" s="418"/>
      <c r="F141" s="418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17" t="str">
        <f>+VLOOKUP(LEFT($A142,LEN(A142)-1)*1,Master!$D$22:$G$220,4,FALSE)</f>
        <v>Ostala prava iz zdravstvenog osiguranja</v>
      </c>
      <c r="C142" s="418"/>
      <c r="D142" s="418"/>
      <c r="E142" s="418"/>
      <c r="F142" s="418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9" t="str">
        <f>+VLOOKUP(LEFT($A143,LEN(A143)-1)*1,Master!$D$22:$G$220,4,FALSE)</f>
        <v xml:space="preserve">Transferi institucijama, pojedincima, nevladinom i javnom sektoru </v>
      </c>
      <c r="C143" s="440"/>
      <c r="D143" s="440"/>
      <c r="E143" s="440"/>
      <c r="F143" s="44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9" t="str">
        <f>+VLOOKUP(LEFT($A144,LEN(A144)-1)*1,Master!$D$22:$G$220,4,FALSE)</f>
        <v>Kapitalni budžet</v>
      </c>
      <c r="C144" s="440"/>
      <c r="D144" s="440"/>
      <c r="E144" s="440"/>
      <c r="F144" s="44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1" t="str">
        <f>+VLOOKUP(LEFT($A145,LEN(A145)-1)*1,Master!$D$22:$G$220,4,FALSE)</f>
        <v>Pozajmice i krediti</v>
      </c>
      <c r="C145" s="442"/>
      <c r="D145" s="442"/>
      <c r="E145" s="442"/>
      <c r="F145" s="442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1" t="str">
        <f>+VLOOKUP(LEFT($A146,LEN(A146)-1)*1,Master!$D$22:$G$220,4,FALSE)</f>
        <v>Rezerve</v>
      </c>
      <c r="C146" s="442"/>
      <c r="D146" s="442"/>
      <c r="E146" s="442"/>
      <c r="F146" s="442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3" t="str">
        <f>+VLOOKUP(LEFT($A147,LEN(A147)-1)*1,Master!$D$22:$G$220,4,FALSE)</f>
        <v>Otplata garancija</v>
      </c>
      <c r="C147" s="444"/>
      <c r="D147" s="444"/>
      <c r="E147" s="444"/>
      <c r="F147" s="444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5" t="str">
        <f>+VLOOKUP(LEFT($A148,LEN(A148)-1)*1,Master!$D$22:$G$220,4,FALSE)</f>
        <v>Suficit / deficit</v>
      </c>
      <c r="C148" s="446"/>
      <c r="D148" s="446"/>
      <c r="E148" s="446"/>
      <c r="F148" s="446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37" t="str">
        <f>+VLOOKUP(LEFT($A149,LEN(A149)-1)*1,Master!$D$22:$G$220,4,FALSE)</f>
        <v>Primarni bilans</v>
      </c>
      <c r="C149" s="438"/>
      <c r="D149" s="438"/>
      <c r="E149" s="438"/>
      <c r="F149" s="438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5" t="str">
        <f>+VLOOKUP(LEFT($A150,LEN(A150)-1)*1,Master!$D$22:$G$220,4,FALSE)</f>
        <v>Otplata dugova</v>
      </c>
      <c r="C150" s="436"/>
      <c r="D150" s="436"/>
      <c r="E150" s="436"/>
      <c r="F150" s="436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47" t="str">
        <f>+VLOOKUP(LEFT($A151,LEN(A151)-1)*1,Master!$D$22:$G$220,4,FALSE)</f>
        <v>Otplata hartija od vrijednosti i kredita rezidentima</v>
      </c>
      <c r="C151" s="448"/>
      <c r="D151" s="448"/>
      <c r="E151" s="448"/>
      <c r="F151" s="448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1" t="str">
        <f>+VLOOKUP(LEFT($A152,LEN(A152)-1)*1,Master!$D$22:$G$220,4,FALSE)</f>
        <v>Otplata hartija od vrijednosti i kredita nerezidentima</v>
      </c>
      <c r="C152" s="442"/>
      <c r="D152" s="442"/>
      <c r="E152" s="442"/>
      <c r="F152" s="442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3" t="str">
        <f>+VLOOKUP(LEFT($A153,LEN(A153)-1)*1,Master!$D$22:$G$220,4,FALSE)</f>
        <v>Otplata obaveza iz prethodnih godina</v>
      </c>
      <c r="C153" s="444"/>
      <c r="D153" s="444"/>
      <c r="E153" s="444"/>
      <c r="F153" s="444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49" t="str">
        <f>+VLOOKUP(LEFT($A154,LEN(A154)-1)*1,Master!$D$22:$G$220,4,FALSE)</f>
        <v>Nedostajuća sredstva</v>
      </c>
      <c r="C154" s="450"/>
      <c r="D154" s="450"/>
      <c r="E154" s="450"/>
      <c r="F154" s="450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29" t="str">
        <f>+VLOOKUP(LEFT($A155,LEN(A155)-1)*1,Master!$D$22:$G$220,4,FALSE)</f>
        <v>Finansiranje</v>
      </c>
      <c r="C155" s="430"/>
      <c r="D155" s="430"/>
      <c r="E155" s="430"/>
      <c r="F155" s="430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47" t="str">
        <f>+VLOOKUP(LEFT($A156,LEN(A156)-1)*1,Master!$D$22:$G$220,4,FALSE)</f>
        <v>Pozajmice i krediti od domaćih izvora</v>
      </c>
      <c r="C156" s="448"/>
      <c r="D156" s="448"/>
      <c r="E156" s="448"/>
      <c r="F156" s="448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1" t="str">
        <f>+VLOOKUP(LEFT($A157,LEN(A157)-1)*1,Master!$D$22:$G$220,4,FALSE)</f>
        <v>Pozajmice i krediti od inostranih izvora</v>
      </c>
      <c r="C157" s="442"/>
      <c r="D157" s="442"/>
      <c r="E157" s="442"/>
      <c r="F157" s="442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1" t="str">
        <f>+VLOOKUP(LEFT($A158,LEN(A158)-1)*1,Master!$D$22:$G$220,4,FALSE)</f>
        <v>Primici od prodaje imovine</v>
      </c>
      <c r="C158" s="442"/>
      <c r="D158" s="442"/>
      <c r="E158" s="442"/>
      <c r="F158" s="442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+VLOOKUP(LEFT($A159,LEN(A159)-1)*1,Master!$D$22:$G$220,4,FALSE)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Breakdown</vt:lpstr>
      <vt:lpstr>Analitika - 2016</vt:lpstr>
      <vt:lpstr>Analitika - 2014</vt:lpstr>
      <vt:lpstr>2016</vt:lpstr>
      <vt:lpstr>2015</vt:lpstr>
      <vt:lpstr>2014</vt:lpstr>
      <vt:lpstr>DataEx</vt:lpstr>
      <vt:lpstr>2013</vt:lpstr>
      <vt:lpstr>Dug</vt:lpstr>
      <vt:lpstr>Master</vt:lpstr>
      <vt:lpstr>'2013'!_2013plan</vt:lpstr>
      <vt:lpstr>Dug!_2013plan</vt:lpstr>
      <vt:lpstr>'2014'!_2014plan</vt:lpstr>
      <vt:lpstr>'2015'!_2015plan</vt:lpstr>
      <vt:lpstr>'2016'!_2015plan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2016-06-20T12:45:38Z</cp:lastPrinted>
  <dcterms:created xsi:type="dcterms:W3CDTF">2014-09-15T13:41:17Z</dcterms:created>
  <dcterms:modified xsi:type="dcterms:W3CDTF">2016-07-06T09:17:43Z</dcterms:modified>
</cp:coreProperties>
</file>