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9"/>
  <workbookPr/>
  <mc:AlternateContent xmlns:mc="http://schemas.openxmlformats.org/markup-compatibility/2006">
    <mc:Choice Requires="x15">
      <x15ac:absPath xmlns:x15ac="http://schemas.microsoft.com/office/spreadsheetml/2010/11/ac" url="C:\Users\bojan.paunovic\Desktop\Bojan NE diraj\izvrsenje budzeta\Izvjestaji\izvjestaji 2023\GDDS\Maj 2023 - GDDS\"/>
    </mc:Choice>
  </mc:AlternateContent>
  <xr:revisionPtr revIDLastSave="0" documentId="13_ncr:1_{676C69D7-24D8-42B9-BD7D-9EDA22D5E42D}" xr6:coauthVersionLast="36" xr6:coauthVersionMax="36" xr10:uidLastSave="{00000000-0000-0000-0000-000000000000}"/>
  <bookViews>
    <workbookView xWindow="0" yWindow="0" windowWidth="23040" windowHeight="9075" firstSheet="1" activeTab="1" xr2:uid="{00000000-000D-0000-FFFF-FFFF00000000}"/>
  </bookViews>
  <sheets>
    <sheet name="Master" sheetId="4" state="hidden" r:id="rId1"/>
    <sheet name="Pregled" sheetId="2" r:id="rId2"/>
    <sheet name="Analitika 2023" sheetId="3" r:id="rId3"/>
    <sheet name="2023" sheetId="1" r:id="rId4"/>
  </sheets>
  <externalReferences>
    <externalReference r:id="rId5"/>
    <externalReference r:id="rId6"/>
  </externalReferences>
  <definedNames>
    <definedName name="_xlnm.Print_Area" localSheetId="2">'Analitika 2023'!$B$3:$Q$97</definedName>
    <definedName name="_xlnm.Print_Area" localSheetId="1">Pregled!$B$1:$U$30</definedName>
    <definedName name="_xlnm.Print_Titles" localSheetId="2">'Analitika 2023'!$3:$7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4" l="1"/>
  <c r="F9" i="4"/>
  <c r="F15" i="4" s="1"/>
  <c r="D4" i="4"/>
  <c r="L4" i="3" s="1"/>
  <c r="J10" i="2" s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P7" i="1"/>
  <c r="O7" i="1"/>
  <c r="N7" i="1"/>
  <c r="M7" i="1"/>
  <c r="L7" i="1"/>
  <c r="K7" i="1"/>
  <c r="J7" i="1"/>
  <c r="I7" i="1"/>
  <c r="H7" i="1"/>
  <c r="G7" i="1"/>
  <c r="F7" i="1"/>
  <c r="E7" i="1"/>
  <c r="U12" i="1" l="1"/>
  <c r="U70" i="1"/>
  <c r="U111" i="1"/>
  <c r="U20" i="1"/>
  <c r="U47" i="1"/>
  <c r="U78" i="1"/>
  <c r="U119" i="1"/>
  <c r="U28" i="1"/>
  <c r="U55" i="1"/>
  <c r="U86" i="1"/>
  <c r="U127" i="1"/>
  <c r="U34" i="1"/>
  <c r="U63" i="1"/>
  <c r="U94" i="1"/>
  <c r="U133" i="1"/>
  <c r="U146" i="1"/>
  <c r="U154" i="1"/>
  <c r="U169" i="1"/>
  <c r="U177" i="1"/>
  <c r="U185" i="1"/>
  <c r="U13" i="1"/>
  <c r="U29" i="1"/>
  <c r="U56" i="1"/>
  <c r="U64" i="1"/>
  <c r="U79" i="1"/>
  <c r="U95" i="1"/>
  <c r="U120" i="1"/>
  <c r="U134" i="1"/>
  <c r="U147" i="1"/>
  <c r="U162" i="1"/>
  <c r="U170" i="1"/>
  <c r="U186" i="1"/>
  <c r="U22" i="1"/>
  <c r="U88" i="1"/>
  <c r="U113" i="1"/>
  <c r="U135" i="1"/>
  <c r="U156" i="1"/>
  <c r="U171" i="1"/>
  <c r="U179" i="1"/>
  <c r="U15" i="1"/>
  <c r="U23" i="1"/>
  <c r="U31" i="1"/>
  <c r="U37" i="1"/>
  <c r="U42" i="1"/>
  <c r="U50" i="1"/>
  <c r="U58" i="1"/>
  <c r="U65" i="1"/>
  <c r="U73" i="1"/>
  <c r="U81" i="1"/>
  <c r="U89" i="1"/>
  <c r="U106" i="1"/>
  <c r="U114" i="1"/>
  <c r="U122" i="1"/>
  <c r="U136" i="1"/>
  <c r="U141" i="1"/>
  <c r="U149" i="1"/>
  <c r="U157" i="1"/>
  <c r="U164" i="1"/>
  <c r="U172" i="1"/>
  <c r="U180" i="1"/>
  <c r="U188" i="1"/>
  <c r="U8" i="1"/>
  <c r="U16" i="1"/>
  <c r="U24" i="1"/>
  <c r="U32" i="1"/>
  <c r="U38" i="1"/>
  <c r="U43" i="1"/>
  <c r="U51" i="1"/>
  <c r="U59" i="1"/>
  <c r="U66" i="1"/>
  <c r="U74" i="1"/>
  <c r="U82" i="1"/>
  <c r="U90" i="1"/>
  <c r="U107" i="1"/>
  <c r="U115" i="1"/>
  <c r="U123" i="1"/>
  <c r="U137" i="1"/>
  <c r="U142" i="1"/>
  <c r="U150" i="1"/>
  <c r="U158" i="1"/>
  <c r="U165" i="1"/>
  <c r="U173" i="1"/>
  <c r="U181" i="1"/>
  <c r="U189" i="1"/>
  <c r="U21" i="1"/>
  <c r="U35" i="1"/>
  <c r="U48" i="1"/>
  <c r="U71" i="1"/>
  <c r="U87" i="1"/>
  <c r="U112" i="1"/>
  <c r="U128" i="1"/>
  <c r="U139" i="1"/>
  <c r="U155" i="1"/>
  <c r="U178" i="1"/>
  <c r="U14" i="1"/>
  <c r="U36" i="1"/>
  <c r="U57" i="1"/>
  <c r="U80" i="1"/>
  <c r="U121" i="1"/>
  <c r="U148" i="1"/>
  <c r="U187" i="1"/>
  <c r="U9" i="1"/>
  <c r="U17" i="1"/>
  <c r="U25" i="1"/>
  <c r="U39" i="1"/>
  <c r="U44" i="1"/>
  <c r="U52" i="1"/>
  <c r="U60" i="1"/>
  <c r="U67" i="1"/>
  <c r="U75" i="1"/>
  <c r="U83" i="1"/>
  <c r="U91" i="1"/>
  <c r="U108" i="1"/>
  <c r="U116" i="1"/>
  <c r="U124" i="1"/>
  <c r="U130" i="1"/>
  <c r="U138" i="1"/>
  <c r="U143" i="1"/>
  <c r="U151" i="1"/>
  <c r="U159" i="1"/>
  <c r="U166" i="1"/>
  <c r="U174" i="1"/>
  <c r="U182" i="1"/>
  <c r="U190" i="1"/>
  <c r="U10" i="1"/>
  <c r="U18" i="1"/>
  <c r="U26" i="1"/>
  <c r="U40" i="1"/>
  <c r="U45" i="1"/>
  <c r="U53" i="1"/>
  <c r="U61" i="1"/>
  <c r="U68" i="1"/>
  <c r="U76" i="1"/>
  <c r="U84" i="1"/>
  <c r="U92" i="1"/>
  <c r="U109" i="1"/>
  <c r="U117" i="1"/>
  <c r="U125" i="1"/>
  <c r="U131" i="1"/>
  <c r="U144" i="1"/>
  <c r="U152" i="1"/>
  <c r="U160" i="1"/>
  <c r="U167" i="1"/>
  <c r="U175" i="1"/>
  <c r="U183" i="1"/>
  <c r="U191" i="1"/>
  <c r="U30" i="1"/>
  <c r="U49" i="1"/>
  <c r="U72" i="1"/>
  <c r="U105" i="1"/>
  <c r="U129" i="1"/>
  <c r="U140" i="1"/>
  <c r="U163" i="1"/>
  <c r="U11" i="1"/>
  <c r="U19" i="1"/>
  <c r="U27" i="1"/>
  <c r="U33" i="1"/>
  <c r="U41" i="1"/>
  <c r="U46" i="1"/>
  <c r="U54" i="1"/>
  <c r="U62" i="1"/>
  <c r="U69" i="1"/>
  <c r="U77" i="1"/>
  <c r="U85" i="1"/>
  <c r="U93" i="1"/>
  <c r="U110" i="1"/>
  <c r="U118" i="1"/>
  <c r="U126" i="1"/>
  <c r="U132" i="1"/>
  <c r="U145" i="1"/>
  <c r="U153" i="1"/>
  <c r="U161" i="1"/>
  <c r="U168" i="1"/>
  <c r="U176" i="1"/>
  <c r="U184" i="1"/>
  <c r="U192" i="1"/>
  <c r="K96" i="3"/>
  <c r="L90" i="3"/>
  <c r="N90" i="3" s="1"/>
  <c r="K62" i="3"/>
  <c r="L50" i="3"/>
  <c r="N50" i="3" s="1"/>
  <c r="L39" i="3"/>
  <c r="L29" i="3"/>
  <c r="N29" i="3" s="1"/>
  <c r="K19" i="3"/>
  <c r="K9" i="3"/>
  <c r="L87" i="3"/>
  <c r="N87" i="3" s="1"/>
  <c r="L61" i="3"/>
  <c r="N61" i="3" s="1"/>
  <c r="K50" i="3"/>
  <c r="K39" i="3"/>
  <c r="L27" i="3"/>
  <c r="N27" i="3" s="1"/>
  <c r="K16" i="3"/>
  <c r="L83" i="3"/>
  <c r="N83" i="3" s="1"/>
  <c r="L58" i="3"/>
  <c r="N58" i="3" s="1"/>
  <c r="L47" i="3"/>
  <c r="N47" i="3" s="1"/>
  <c r="L37" i="3"/>
  <c r="N37" i="3" s="1"/>
  <c r="K27" i="3"/>
  <c r="K75" i="3"/>
  <c r="L35" i="3"/>
  <c r="K14" i="3"/>
  <c r="K71" i="3"/>
  <c r="K56" i="3"/>
  <c r="L45" i="3"/>
  <c r="K35" i="3"/>
  <c r="L23" i="3"/>
  <c r="N23" i="3" s="1"/>
  <c r="K12" i="3"/>
  <c r="L68" i="3"/>
  <c r="N68" i="3" s="1"/>
  <c r="L53" i="3"/>
  <c r="N53" i="3" s="1"/>
  <c r="L43" i="3"/>
  <c r="L33" i="3"/>
  <c r="N33" i="3" s="1"/>
  <c r="K23" i="3"/>
  <c r="L11" i="3"/>
  <c r="N11" i="3" s="1"/>
  <c r="K65" i="3"/>
  <c r="K53" i="3"/>
  <c r="K43" i="3"/>
  <c r="L31" i="3"/>
  <c r="L21" i="3"/>
  <c r="N21" i="3" s="1"/>
  <c r="K10" i="3"/>
  <c r="L96" i="3"/>
  <c r="N96" i="3" s="1"/>
  <c r="K64" i="3"/>
  <c r="K52" i="3"/>
  <c r="L41" i="3"/>
  <c r="N41" i="3" s="1"/>
  <c r="K31" i="3"/>
  <c r="L19" i="3"/>
  <c r="N19" i="3" s="1"/>
  <c r="L9" i="3"/>
  <c r="L15" i="3"/>
  <c r="L56" i="3"/>
  <c r="N56" i="3" s="1"/>
  <c r="K47" i="3"/>
  <c r="L25" i="3"/>
  <c r="N25" i="3" s="1"/>
  <c r="K60" i="3"/>
  <c r="L62" i="3"/>
  <c r="N62" i="3" s="1"/>
  <c r="L75" i="3"/>
  <c r="K80" i="3"/>
  <c r="L12" i="3"/>
  <c r="M12" i="3" s="1"/>
  <c r="K20" i="3"/>
  <c r="K24" i="3"/>
  <c r="K32" i="3"/>
  <c r="K40" i="3"/>
  <c r="K44" i="3"/>
  <c r="K51" i="3"/>
  <c r="K57" i="3"/>
  <c r="K63" i="3"/>
  <c r="K66" i="3"/>
  <c r="K72" i="3"/>
  <c r="L80" i="3"/>
  <c r="N80" i="3" s="1"/>
  <c r="L84" i="3"/>
  <c r="K94" i="3"/>
  <c r="K13" i="3"/>
  <c r="K17" i="3"/>
  <c r="L20" i="3"/>
  <c r="N20" i="3" s="1"/>
  <c r="L24" i="3"/>
  <c r="L28" i="3"/>
  <c r="N28" i="3" s="1"/>
  <c r="L32" i="3"/>
  <c r="N32" i="3" s="1"/>
  <c r="L36" i="3"/>
  <c r="L40" i="3"/>
  <c r="N40" i="3" s="1"/>
  <c r="L44" i="3"/>
  <c r="K48" i="3"/>
  <c r="L51" i="3"/>
  <c r="N51" i="3" s="1"/>
  <c r="K54" i="3"/>
  <c r="L57" i="3"/>
  <c r="N57" i="3" s="1"/>
  <c r="L63" i="3"/>
  <c r="N63" i="3" s="1"/>
  <c r="L66" i="3"/>
  <c r="N66" i="3" s="1"/>
  <c r="L69" i="3"/>
  <c r="N69" i="3" s="1"/>
  <c r="L72" i="3"/>
  <c r="N72" i="3" s="1"/>
  <c r="K76" i="3"/>
  <c r="K81" i="3"/>
  <c r="K85" i="3"/>
  <c r="K88" i="3"/>
  <c r="K92" i="3"/>
  <c r="L94" i="3"/>
  <c r="L65" i="3"/>
  <c r="N65" i="3" s="1"/>
  <c r="L71" i="3"/>
  <c r="N71" i="3" s="1"/>
  <c r="K84" i="3"/>
  <c r="K91" i="3"/>
  <c r="L16" i="3"/>
  <c r="N16" i="3" s="1"/>
  <c r="K28" i="3"/>
  <c r="O28" i="3" s="1"/>
  <c r="P28" i="3" s="1"/>
  <c r="K36" i="3"/>
  <c r="L60" i="3"/>
  <c r="K69" i="3"/>
  <c r="L91" i="3"/>
  <c r="N91" i="3" s="1"/>
  <c r="L13" i="3"/>
  <c r="N13" i="3" s="1"/>
  <c r="L17" i="3"/>
  <c r="K21" i="3"/>
  <c r="K25" i="3"/>
  <c r="K29" i="3"/>
  <c r="K33" i="3"/>
  <c r="K37" i="3"/>
  <c r="K41" i="3"/>
  <c r="K45" i="3"/>
  <c r="L48" i="3"/>
  <c r="L54" i="3"/>
  <c r="M54" i="3" s="1"/>
  <c r="K58" i="3"/>
  <c r="K61" i="3"/>
  <c r="K67" i="3"/>
  <c r="K73" i="3"/>
  <c r="L76" i="3"/>
  <c r="K78" i="3"/>
  <c r="L81" i="3"/>
  <c r="O81" i="3" s="1"/>
  <c r="P81" i="3" s="1"/>
  <c r="L85" i="3"/>
  <c r="M85" i="3" s="1"/>
  <c r="L88" i="3"/>
  <c r="M88" i="3" s="1"/>
  <c r="L92" i="3"/>
  <c r="N92" i="3" s="1"/>
  <c r="K95" i="3"/>
  <c r="L67" i="3"/>
  <c r="N67" i="3" s="1"/>
  <c r="K70" i="3"/>
  <c r="L73" i="3"/>
  <c r="N73" i="3" s="1"/>
  <c r="L78" i="3"/>
  <c r="K82" i="3"/>
  <c r="K86" i="3"/>
  <c r="K89" i="3"/>
  <c r="K93" i="3"/>
  <c r="L95" i="3"/>
  <c r="L10" i="3"/>
  <c r="N10" i="3" s="1"/>
  <c r="L14" i="3"/>
  <c r="N14" i="3" s="1"/>
  <c r="K18" i="3"/>
  <c r="K22" i="3"/>
  <c r="K26" i="3"/>
  <c r="K30" i="3"/>
  <c r="K34" i="3"/>
  <c r="K38" i="3"/>
  <c r="K42" i="3"/>
  <c r="K46" i="3"/>
  <c r="K49" i="3"/>
  <c r="L52" i="3"/>
  <c r="K55" i="3"/>
  <c r="K59" i="3"/>
  <c r="L64" i="3"/>
  <c r="L70" i="3"/>
  <c r="K74" i="3"/>
  <c r="K77" i="3"/>
  <c r="K79" i="3"/>
  <c r="L82" i="3"/>
  <c r="N82" i="3" s="1"/>
  <c r="L86" i="3"/>
  <c r="N86" i="3" s="1"/>
  <c r="L89" i="3"/>
  <c r="O89" i="3" s="1"/>
  <c r="P89" i="3" s="1"/>
  <c r="L93" i="3"/>
  <c r="K11" i="3"/>
  <c r="K15" i="3"/>
  <c r="L18" i="3"/>
  <c r="L22" i="3"/>
  <c r="N22" i="3" s="1"/>
  <c r="L26" i="3"/>
  <c r="L30" i="3"/>
  <c r="N30" i="3" s="1"/>
  <c r="L34" i="3"/>
  <c r="L38" i="3"/>
  <c r="L42" i="3"/>
  <c r="L46" i="3"/>
  <c r="N46" i="3" s="1"/>
  <c r="L49" i="3"/>
  <c r="N49" i="3" s="1"/>
  <c r="L55" i="3"/>
  <c r="N55" i="3" s="1"/>
  <c r="L59" i="3"/>
  <c r="N59" i="3" s="1"/>
  <c r="K68" i="3"/>
  <c r="L74" i="3"/>
  <c r="N74" i="3" s="1"/>
  <c r="L77" i="3"/>
  <c r="L79" i="3"/>
  <c r="N79" i="3" s="1"/>
  <c r="K83" i="3"/>
  <c r="K87" i="3"/>
  <c r="K90" i="3"/>
  <c r="N45" i="3"/>
  <c r="F16" i="4"/>
  <c r="F10" i="4"/>
  <c r="F19" i="4"/>
  <c r="F12" i="4"/>
  <c r="F20" i="4"/>
  <c r="F17" i="4"/>
  <c r="F11" i="4"/>
  <c r="F13" i="4"/>
  <c r="D6" i="4"/>
  <c r="F4" i="3" s="1"/>
  <c r="M10" i="2" s="1"/>
  <c r="F18" i="4"/>
  <c r="F14" i="4"/>
  <c r="Q104" i="1"/>
  <c r="Q7" i="1"/>
  <c r="O47" i="3" l="1"/>
  <c r="P47" i="3" s="1"/>
  <c r="M39" i="3"/>
  <c r="J19" i="2"/>
  <c r="J23" i="2"/>
  <c r="J13" i="2"/>
  <c r="J17" i="2"/>
  <c r="J15" i="2"/>
  <c r="J21" i="2"/>
  <c r="O75" i="3"/>
  <c r="P75" i="3" s="1"/>
  <c r="O50" i="3"/>
  <c r="P50" i="3" s="1"/>
  <c r="M25" i="3"/>
  <c r="M52" i="3"/>
  <c r="M36" i="3"/>
  <c r="M50" i="3"/>
  <c r="M41" i="3"/>
  <c r="M23" i="3"/>
  <c r="O35" i="3"/>
  <c r="P35" i="3" s="1"/>
  <c r="O39" i="3"/>
  <c r="P39" i="3" s="1"/>
  <c r="M96" i="3"/>
  <c r="M47" i="3"/>
  <c r="N39" i="3"/>
  <c r="M53" i="3"/>
  <c r="O87" i="3"/>
  <c r="P87" i="3" s="1"/>
  <c r="O18" i="3"/>
  <c r="P18" i="3" s="1"/>
  <c r="O45" i="3"/>
  <c r="P45" i="3" s="1"/>
  <c r="M80" i="3"/>
  <c r="M19" i="3"/>
  <c r="O96" i="3"/>
  <c r="P96" i="3" s="1"/>
  <c r="O90" i="3"/>
  <c r="P90" i="3" s="1"/>
  <c r="O31" i="3"/>
  <c r="P31" i="3" s="1"/>
  <c r="N9" i="3"/>
  <c r="M16" i="3"/>
  <c r="M11" i="3"/>
  <c r="O37" i="3"/>
  <c r="P37" i="3" s="1"/>
  <c r="O30" i="3"/>
  <c r="P30" i="3" s="1"/>
  <c r="M45" i="3"/>
  <c r="O23" i="3"/>
  <c r="P23" i="3" s="1"/>
  <c r="M48" i="3"/>
  <c r="M15" i="3"/>
  <c r="M76" i="3"/>
  <c r="M70" i="3"/>
  <c r="O38" i="3"/>
  <c r="P38" i="3" s="1"/>
  <c r="M64" i="3"/>
  <c r="O94" i="3"/>
  <c r="P94" i="3" s="1"/>
  <c r="O11" i="3"/>
  <c r="P11" i="3" s="1"/>
  <c r="O42" i="3"/>
  <c r="P42" i="3" s="1"/>
  <c r="M26" i="3"/>
  <c r="O24" i="3"/>
  <c r="P24" i="3" s="1"/>
  <c r="N18" i="3"/>
  <c r="M20" i="3"/>
  <c r="O83" i="3"/>
  <c r="P83" i="3" s="1"/>
  <c r="N12" i="3"/>
  <c r="O73" i="3"/>
  <c r="P73" i="3" s="1"/>
  <c r="O14" i="3"/>
  <c r="P14" i="3" s="1"/>
  <c r="M14" i="3"/>
  <c r="M31" i="3"/>
  <c r="M87" i="3"/>
  <c r="O56" i="3"/>
  <c r="P56" i="3" s="1"/>
  <c r="M46" i="3"/>
  <c r="N31" i="3"/>
  <c r="O22" i="3"/>
  <c r="P22" i="3" s="1"/>
  <c r="M24" i="3"/>
  <c r="O12" i="3"/>
  <c r="P12" i="3" s="1"/>
  <c r="O61" i="3"/>
  <c r="P61" i="3" s="1"/>
  <c r="O53" i="3"/>
  <c r="P53" i="3" s="1"/>
  <c r="O29" i="3"/>
  <c r="P29" i="3" s="1"/>
  <c r="M10" i="3"/>
  <c r="M69" i="3"/>
  <c r="M42" i="3"/>
  <c r="O86" i="3"/>
  <c r="P86" i="3" s="1"/>
  <c r="N42" i="3"/>
  <c r="M55" i="3"/>
  <c r="M21" i="3"/>
  <c r="N94" i="3"/>
  <c r="O46" i="3"/>
  <c r="P46" i="3" s="1"/>
  <c r="M29" i="3"/>
  <c r="M61" i="3"/>
  <c r="M35" i="3"/>
  <c r="O27" i="3"/>
  <c r="P27" i="3" s="1"/>
  <c r="O41" i="3"/>
  <c r="P41" i="3" s="1"/>
  <c r="O78" i="3"/>
  <c r="P78" i="3" s="1"/>
  <c r="O17" i="3"/>
  <c r="P17" i="3" s="1"/>
  <c r="M38" i="3"/>
  <c r="M71" i="3"/>
  <c r="O43" i="3"/>
  <c r="P43" i="3" s="1"/>
  <c r="M83" i="3"/>
  <c r="M62" i="3"/>
  <c r="N26" i="3"/>
  <c r="M27" i="3"/>
  <c r="N81" i="3"/>
  <c r="O68" i="3"/>
  <c r="P68" i="3" s="1"/>
  <c r="O36" i="3"/>
  <c r="P36" i="3" s="1"/>
  <c r="M91" i="3"/>
  <c r="O15" i="3"/>
  <c r="P15" i="3" s="1"/>
  <c r="M32" i="3"/>
  <c r="N38" i="3"/>
  <c r="N35" i="3"/>
  <c r="M17" i="3"/>
  <c r="O62" i="3"/>
  <c r="P62" i="3" s="1"/>
  <c r="O66" i="3"/>
  <c r="P66" i="3" s="1"/>
  <c r="O84" i="3"/>
  <c r="P84" i="3" s="1"/>
  <c r="M68" i="3"/>
  <c r="N36" i="3"/>
  <c r="O21" i="3"/>
  <c r="P21" i="3" s="1"/>
  <c r="M66" i="3"/>
  <c r="N15" i="3"/>
  <c r="O19" i="3"/>
  <c r="P19" i="3" s="1"/>
  <c r="O58" i="3"/>
  <c r="P58" i="3" s="1"/>
  <c r="O33" i="3"/>
  <c r="P33" i="3" s="1"/>
  <c r="M37" i="3"/>
  <c r="M94" i="3"/>
  <c r="M43" i="3"/>
  <c r="O91" i="3"/>
  <c r="P91" i="3" s="1"/>
  <c r="O80" i="3"/>
  <c r="P80" i="3" s="1"/>
  <c r="M86" i="3"/>
  <c r="M56" i="3"/>
  <c r="N43" i="3"/>
  <c r="O10" i="3"/>
  <c r="P10" i="3" s="1"/>
  <c r="O9" i="3"/>
  <c r="P9" i="3" s="1"/>
  <c r="O44" i="3"/>
  <c r="P44" i="3" s="1"/>
  <c r="K8" i="3"/>
  <c r="M9" i="3"/>
  <c r="M49" i="3"/>
  <c r="O26" i="3"/>
  <c r="P26" i="3" s="1"/>
  <c r="O85" i="3"/>
  <c r="P85" i="3" s="1"/>
  <c r="N85" i="3"/>
  <c r="M84" i="3"/>
  <c r="O20" i="3"/>
  <c r="P20" i="3" s="1"/>
  <c r="O16" i="3"/>
  <c r="P16" i="3" s="1"/>
  <c r="M81" i="3"/>
  <c r="O57" i="3"/>
  <c r="P57" i="3" s="1"/>
  <c r="L8" i="3"/>
  <c r="O51" i="3"/>
  <c r="P51" i="3" s="1"/>
  <c r="M78" i="3"/>
  <c r="O32" i="3"/>
  <c r="P32" i="3" s="1"/>
  <c r="N24" i="3"/>
  <c r="M79" i="3"/>
  <c r="O59" i="3"/>
  <c r="P59" i="3" s="1"/>
  <c r="M95" i="3"/>
  <c r="O67" i="3"/>
  <c r="P67" i="3" s="1"/>
  <c r="O92" i="3"/>
  <c r="P92" i="3" s="1"/>
  <c r="N78" i="3"/>
  <c r="M18" i="3"/>
  <c r="M34" i="3"/>
  <c r="N17" i="3"/>
  <c r="O79" i="3"/>
  <c r="P79" i="3" s="1"/>
  <c r="M82" i="3"/>
  <c r="N60" i="3"/>
  <c r="O60" i="3"/>
  <c r="P60" i="3" s="1"/>
  <c r="O65" i="3"/>
  <c r="P65" i="3" s="1"/>
  <c r="M33" i="3"/>
  <c r="M28" i="3"/>
  <c r="N44" i="3"/>
  <c r="M30" i="3"/>
  <c r="O82" i="3"/>
  <c r="P82" i="3" s="1"/>
  <c r="O55" i="3"/>
  <c r="P55" i="3" s="1"/>
  <c r="M59" i="3"/>
  <c r="M65" i="3"/>
  <c r="M22" i="3"/>
  <c r="O69" i="3"/>
  <c r="P69" i="3" s="1"/>
  <c r="O25" i="3"/>
  <c r="P25" i="3" s="1"/>
  <c r="O72" i="3"/>
  <c r="P72" i="3" s="1"/>
  <c r="O49" i="3"/>
  <c r="P49" i="3" s="1"/>
  <c r="N54" i="3"/>
  <c r="O54" i="3"/>
  <c r="P54" i="3" s="1"/>
  <c r="M57" i="3"/>
  <c r="M89" i="3"/>
  <c r="M44" i="3"/>
  <c r="N34" i="3"/>
  <c r="M13" i="3"/>
  <c r="N89" i="3"/>
  <c r="M92" i="3"/>
  <c r="M60" i="3"/>
  <c r="M67" i="3"/>
  <c r="O13" i="3"/>
  <c r="P13" i="3" s="1"/>
  <c r="O88" i="3"/>
  <c r="P88" i="3" s="1"/>
  <c r="M63" i="3"/>
  <c r="O74" i="3"/>
  <c r="P74" i="3" s="1"/>
  <c r="M73" i="3"/>
  <c r="N48" i="3"/>
  <c r="O48" i="3"/>
  <c r="P48" i="3" s="1"/>
  <c r="N52" i="3"/>
  <c r="O52" i="3"/>
  <c r="P52" i="3" s="1"/>
  <c r="M75" i="3"/>
  <c r="N75" i="3"/>
  <c r="M90" i="3"/>
  <c r="M74" i="3"/>
  <c r="M58" i="3"/>
  <c r="M40" i="3"/>
  <c r="M51" i="3"/>
  <c r="O34" i="3"/>
  <c r="P34" i="3" s="1"/>
  <c r="N70" i="3"/>
  <c r="O70" i="3"/>
  <c r="P70" i="3" s="1"/>
  <c r="N88" i="3"/>
  <c r="N84" i="3"/>
  <c r="M72" i="3"/>
  <c r="O40" i="3"/>
  <c r="P40" i="3" s="1"/>
  <c r="N77" i="3"/>
  <c r="M77" i="3"/>
  <c r="O77" i="3"/>
  <c r="P77" i="3" s="1"/>
  <c r="N93" i="3"/>
  <c r="M93" i="3"/>
  <c r="O93" i="3"/>
  <c r="P93" i="3" s="1"/>
  <c r="N64" i="3"/>
  <c r="O64" i="3"/>
  <c r="P64" i="3" s="1"/>
  <c r="N95" i="3"/>
  <c r="O95" i="3"/>
  <c r="P95" i="3" s="1"/>
  <c r="N76" i="3"/>
  <c r="O76" i="3"/>
  <c r="P76" i="3" s="1"/>
  <c r="O63" i="3"/>
  <c r="P63" i="3" s="1"/>
  <c r="O71" i="3"/>
  <c r="P71" i="3" s="1"/>
  <c r="E94" i="3"/>
  <c r="E86" i="3"/>
  <c r="E78" i="3"/>
  <c r="E70" i="3"/>
  <c r="E63" i="3"/>
  <c r="E55" i="3"/>
  <c r="E47" i="3"/>
  <c r="E42" i="3"/>
  <c r="E34" i="3"/>
  <c r="E28" i="3"/>
  <c r="E20" i="3"/>
  <c r="E12" i="3"/>
  <c r="F92" i="3"/>
  <c r="F84" i="3"/>
  <c r="F76" i="3"/>
  <c r="F68" i="3"/>
  <c r="F61" i="3"/>
  <c r="F53" i="3"/>
  <c r="F45" i="3"/>
  <c r="F40" i="3"/>
  <c r="F26" i="3"/>
  <c r="F18" i="3"/>
  <c r="F10" i="3"/>
  <c r="F44" i="3"/>
  <c r="F17" i="3"/>
  <c r="F95" i="3"/>
  <c r="F56" i="3"/>
  <c r="F21" i="3"/>
  <c r="E96" i="3"/>
  <c r="F94" i="3"/>
  <c r="F63" i="3"/>
  <c r="F20" i="3"/>
  <c r="E93" i="3"/>
  <c r="E85" i="3"/>
  <c r="E77" i="3"/>
  <c r="E69" i="3"/>
  <c r="E62" i="3"/>
  <c r="E54" i="3"/>
  <c r="E46" i="3"/>
  <c r="E41" i="3"/>
  <c r="E27" i="3"/>
  <c r="E19" i="3"/>
  <c r="E11" i="3"/>
  <c r="F91" i="3"/>
  <c r="F83" i="3"/>
  <c r="F75" i="3"/>
  <c r="F67" i="3"/>
  <c r="F60" i="3"/>
  <c r="F52" i="3"/>
  <c r="F39" i="3"/>
  <c r="F33" i="3"/>
  <c r="E73" i="3"/>
  <c r="E50" i="3"/>
  <c r="E23" i="3"/>
  <c r="F64" i="3"/>
  <c r="E80" i="3"/>
  <c r="E14" i="3"/>
  <c r="F70" i="3"/>
  <c r="F12" i="3"/>
  <c r="E92" i="3"/>
  <c r="E84" i="3"/>
  <c r="E76" i="3"/>
  <c r="E68" i="3"/>
  <c r="E61" i="3"/>
  <c r="E53" i="3"/>
  <c r="E45" i="3"/>
  <c r="E40" i="3"/>
  <c r="E26" i="3"/>
  <c r="E18" i="3"/>
  <c r="E10" i="3"/>
  <c r="F90" i="3"/>
  <c r="F82" i="3"/>
  <c r="F74" i="3"/>
  <c r="F66" i="3"/>
  <c r="F59" i="3"/>
  <c r="F51" i="3"/>
  <c r="F43" i="3"/>
  <c r="F38" i="3"/>
  <c r="F32" i="3"/>
  <c r="F24" i="3"/>
  <c r="F16" i="3"/>
  <c r="F80" i="3"/>
  <c r="F49" i="3"/>
  <c r="F36" i="3"/>
  <c r="F14" i="3"/>
  <c r="E15" i="3"/>
  <c r="F71" i="3"/>
  <c r="F29" i="3"/>
  <c r="E88" i="3"/>
  <c r="E57" i="3"/>
  <c r="E30" i="3"/>
  <c r="F86" i="3"/>
  <c r="F47" i="3"/>
  <c r="E91" i="3"/>
  <c r="E83" i="3"/>
  <c r="E75" i="3"/>
  <c r="E67" i="3"/>
  <c r="E60" i="3"/>
  <c r="E52" i="3"/>
  <c r="E44" i="3"/>
  <c r="E39" i="3"/>
  <c r="E33" i="3"/>
  <c r="E25" i="3"/>
  <c r="E17" i="3"/>
  <c r="F89" i="3"/>
  <c r="F81" i="3"/>
  <c r="F73" i="3"/>
  <c r="F58" i="3"/>
  <c r="F50" i="3"/>
  <c r="F37" i="3"/>
  <c r="F31" i="3"/>
  <c r="F23" i="3"/>
  <c r="F15" i="3"/>
  <c r="F88" i="3"/>
  <c r="F22" i="3"/>
  <c r="E81" i="3"/>
  <c r="E31" i="3"/>
  <c r="F79" i="3"/>
  <c r="F48" i="3"/>
  <c r="F13" i="3"/>
  <c r="E65" i="3"/>
  <c r="E36" i="3"/>
  <c r="F78" i="3"/>
  <c r="F42" i="3"/>
  <c r="E90" i="3"/>
  <c r="E82" i="3"/>
  <c r="E74" i="3"/>
  <c r="E66" i="3"/>
  <c r="E59" i="3"/>
  <c r="E51" i="3"/>
  <c r="E43" i="3"/>
  <c r="E38" i="3"/>
  <c r="E32" i="3"/>
  <c r="E24" i="3"/>
  <c r="E16" i="3"/>
  <c r="F96" i="3"/>
  <c r="F72" i="3"/>
  <c r="F65" i="3"/>
  <c r="F57" i="3"/>
  <c r="F30" i="3"/>
  <c r="E89" i="3"/>
  <c r="E37" i="3"/>
  <c r="F87" i="3"/>
  <c r="F35" i="3"/>
  <c r="E72" i="3"/>
  <c r="E49" i="3"/>
  <c r="E22" i="3"/>
  <c r="F55" i="3"/>
  <c r="F28" i="3"/>
  <c r="E95" i="3"/>
  <c r="E87" i="3"/>
  <c r="E79" i="3"/>
  <c r="E71" i="3"/>
  <c r="E64" i="3"/>
  <c r="E56" i="3"/>
  <c r="E48" i="3"/>
  <c r="E35" i="3"/>
  <c r="E29" i="3"/>
  <c r="E21" i="3"/>
  <c r="E13" i="3"/>
  <c r="F93" i="3"/>
  <c r="F85" i="3"/>
  <c r="F77" i="3"/>
  <c r="F69" i="3"/>
  <c r="F62" i="3"/>
  <c r="F54" i="3"/>
  <c r="F46" i="3"/>
  <c r="F41" i="3"/>
  <c r="F27" i="3"/>
  <c r="F19" i="3"/>
  <c r="F11" i="3"/>
  <c r="F25" i="3"/>
  <c r="E58" i="3"/>
  <c r="F34" i="3"/>
  <c r="N8" i="3" l="1"/>
  <c r="M8" i="3"/>
  <c r="J25" i="2"/>
  <c r="K25" i="2" s="1"/>
  <c r="O8" i="3"/>
  <c r="P8" i="3" s="1"/>
  <c r="I18" i="3"/>
  <c r="J18" i="3" s="1"/>
  <c r="H18" i="3"/>
  <c r="G18" i="3"/>
  <c r="I91" i="3"/>
  <c r="J91" i="3" s="1"/>
  <c r="H91" i="3"/>
  <c r="G91" i="3"/>
  <c r="H41" i="3"/>
  <c r="I41" i="3"/>
  <c r="J41" i="3" s="1"/>
  <c r="G41" i="3"/>
  <c r="H65" i="3"/>
  <c r="G65" i="3"/>
  <c r="I65" i="3"/>
  <c r="J65" i="3" s="1"/>
  <c r="I88" i="3"/>
  <c r="J88" i="3" s="1"/>
  <c r="H88" i="3"/>
  <c r="G88" i="3"/>
  <c r="I47" i="3"/>
  <c r="J47" i="3" s="1"/>
  <c r="G47" i="3"/>
  <c r="H47" i="3"/>
  <c r="H32" i="3"/>
  <c r="G32" i="3"/>
  <c r="I32" i="3"/>
  <c r="J32" i="3" s="1"/>
  <c r="I90" i="3"/>
  <c r="J90" i="3" s="1"/>
  <c r="H90" i="3"/>
  <c r="G90" i="3"/>
  <c r="H33" i="3"/>
  <c r="G33" i="3"/>
  <c r="I33" i="3"/>
  <c r="J33" i="3" s="1"/>
  <c r="G11" i="3"/>
  <c r="H21" i="3"/>
  <c r="I21" i="3"/>
  <c r="J21" i="3" s="1"/>
  <c r="G21" i="3"/>
  <c r="G92" i="3"/>
  <c r="I92" i="3"/>
  <c r="J92" i="3" s="1"/>
  <c r="H92" i="3"/>
  <c r="I74" i="3"/>
  <c r="J74" i="3" s="1"/>
  <c r="H74" i="3"/>
  <c r="G74" i="3"/>
  <c r="I93" i="3"/>
  <c r="J93" i="3" s="1"/>
  <c r="H93" i="3"/>
  <c r="G93" i="3"/>
  <c r="G57" i="3"/>
  <c r="H57" i="3"/>
  <c r="I57" i="3"/>
  <c r="J57" i="3" s="1"/>
  <c r="I58" i="3"/>
  <c r="J58" i="3" s="1"/>
  <c r="H58" i="3"/>
  <c r="G58" i="3"/>
  <c r="H24" i="3"/>
  <c r="G24" i="3"/>
  <c r="I24" i="3"/>
  <c r="J24" i="3" s="1"/>
  <c r="I26" i="3"/>
  <c r="J26" i="3" s="1"/>
  <c r="H26" i="3"/>
  <c r="G26" i="3"/>
  <c r="I34" i="3"/>
  <c r="J34" i="3" s="1"/>
  <c r="H34" i="3"/>
  <c r="G34" i="3"/>
  <c r="I46" i="3"/>
  <c r="J46" i="3" s="1"/>
  <c r="H46" i="3"/>
  <c r="G46" i="3"/>
  <c r="I35" i="3"/>
  <c r="J35" i="3" s="1"/>
  <c r="G35" i="3"/>
  <c r="H35" i="3"/>
  <c r="H72" i="3"/>
  <c r="G72" i="3"/>
  <c r="I72" i="3"/>
  <c r="J72" i="3" s="1"/>
  <c r="I15" i="3"/>
  <c r="J15" i="3" s="1"/>
  <c r="H15" i="3"/>
  <c r="G15" i="3"/>
  <c r="H73" i="3"/>
  <c r="G73" i="3"/>
  <c r="I73" i="3"/>
  <c r="J73" i="3" s="1"/>
  <c r="G86" i="3"/>
  <c r="I86" i="3"/>
  <c r="J86" i="3" s="1"/>
  <c r="H86" i="3"/>
  <c r="I38" i="3"/>
  <c r="J38" i="3" s="1"/>
  <c r="H38" i="3"/>
  <c r="G38" i="3"/>
  <c r="I39" i="3"/>
  <c r="J39" i="3" s="1"/>
  <c r="G39" i="3"/>
  <c r="H39" i="3"/>
  <c r="H56" i="3"/>
  <c r="G56" i="3"/>
  <c r="I56" i="3"/>
  <c r="J56" i="3" s="1"/>
  <c r="H40" i="3"/>
  <c r="I40" i="3"/>
  <c r="J40" i="3" s="1"/>
  <c r="G40" i="3"/>
  <c r="H94" i="3"/>
  <c r="I94" i="3"/>
  <c r="J94" i="3" s="1"/>
  <c r="G94" i="3"/>
  <c r="G82" i="3"/>
  <c r="I82" i="3"/>
  <c r="J82" i="3" s="1"/>
  <c r="H82" i="3"/>
  <c r="H54" i="3"/>
  <c r="G54" i="3"/>
  <c r="I54" i="3"/>
  <c r="J54" i="3" s="1"/>
  <c r="I87" i="3"/>
  <c r="J87" i="3" s="1"/>
  <c r="H87" i="3"/>
  <c r="G87" i="3"/>
  <c r="H96" i="3"/>
  <c r="I96" i="3"/>
  <c r="J96" i="3" s="1"/>
  <c r="G96" i="3"/>
  <c r="H13" i="3"/>
  <c r="G13" i="3"/>
  <c r="I13" i="3"/>
  <c r="J13" i="3" s="1"/>
  <c r="H23" i="3"/>
  <c r="G23" i="3"/>
  <c r="I23" i="3"/>
  <c r="J23" i="3" s="1"/>
  <c r="I81" i="3"/>
  <c r="J81" i="3" s="1"/>
  <c r="H81" i="3"/>
  <c r="G81" i="3"/>
  <c r="I14" i="3"/>
  <c r="J14" i="3" s="1"/>
  <c r="H14" i="3"/>
  <c r="G14" i="3"/>
  <c r="H43" i="3"/>
  <c r="I43" i="3"/>
  <c r="J43" i="3" s="1"/>
  <c r="G43" i="3"/>
  <c r="I52" i="3"/>
  <c r="J52" i="3" s="1"/>
  <c r="H52" i="3"/>
  <c r="G52" i="3"/>
  <c r="G95" i="3"/>
  <c r="I95" i="3"/>
  <c r="J95" i="3" s="1"/>
  <c r="H95" i="3"/>
  <c r="H45" i="3"/>
  <c r="G45" i="3"/>
  <c r="I45" i="3"/>
  <c r="J45" i="3" s="1"/>
  <c r="G85" i="3"/>
  <c r="H85" i="3"/>
  <c r="I85" i="3"/>
  <c r="J85" i="3" s="1"/>
  <c r="G16" i="3"/>
  <c r="H16" i="3"/>
  <c r="I16" i="3"/>
  <c r="J16" i="3" s="1"/>
  <c r="I83" i="3"/>
  <c r="J83" i="3" s="1"/>
  <c r="H83" i="3"/>
  <c r="G83" i="3"/>
  <c r="I78" i="3"/>
  <c r="J78" i="3" s="1"/>
  <c r="H78" i="3"/>
  <c r="G78" i="3"/>
  <c r="H84" i="3"/>
  <c r="G84" i="3"/>
  <c r="I84" i="3"/>
  <c r="J84" i="3" s="1"/>
  <c r="H25" i="3"/>
  <c r="I25" i="3"/>
  <c r="J25" i="3" s="1"/>
  <c r="G25" i="3"/>
  <c r="G62" i="3"/>
  <c r="I62" i="3"/>
  <c r="J62" i="3" s="1"/>
  <c r="H62" i="3"/>
  <c r="G48" i="3"/>
  <c r="I48" i="3"/>
  <c r="J48" i="3" s="1"/>
  <c r="H48" i="3"/>
  <c r="I31" i="3"/>
  <c r="J31" i="3" s="1"/>
  <c r="G31" i="3"/>
  <c r="H31" i="3"/>
  <c r="I89" i="3"/>
  <c r="J89" i="3" s="1"/>
  <c r="H89" i="3"/>
  <c r="G89" i="3"/>
  <c r="H36" i="3"/>
  <c r="G36" i="3"/>
  <c r="I36" i="3"/>
  <c r="J36" i="3" s="1"/>
  <c r="H51" i="3"/>
  <c r="G51" i="3"/>
  <c r="I51" i="3"/>
  <c r="J51" i="3" s="1"/>
  <c r="H64" i="3"/>
  <c r="G64" i="3"/>
  <c r="I64" i="3"/>
  <c r="J64" i="3" s="1"/>
  <c r="I60" i="3"/>
  <c r="J60" i="3" s="1"/>
  <c r="H60" i="3"/>
  <c r="G60" i="3"/>
  <c r="H17" i="3"/>
  <c r="I17" i="3"/>
  <c r="J17" i="3" s="1"/>
  <c r="G17" i="3"/>
  <c r="I53" i="3"/>
  <c r="J53" i="3" s="1"/>
  <c r="H53" i="3"/>
  <c r="G53" i="3"/>
  <c r="H50" i="3"/>
  <c r="I50" i="3"/>
  <c r="J50" i="3" s="1"/>
  <c r="G50" i="3"/>
  <c r="I76" i="3"/>
  <c r="J76" i="3" s="1"/>
  <c r="H76" i="3"/>
  <c r="G76" i="3"/>
  <c r="I22" i="3"/>
  <c r="J22" i="3" s="1"/>
  <c r="G22" i="3"/>
  <c r="H22" i="3"/>
  <c r="H11" i="3"/>
  <c r="I11" i="3"/>
  <c r="J11" i="3" s="1"/>
  <c r="G69" i="3"/>
  <c r="I69" i="3"/>
  <c r="J69" i="3" s="1"/>
  <c r="H69" i="3"/>
  <c r="H28" i="3"/>
  <c r="I28" i="3"/>
  <c r="J28" i="3" s="1"/>
  <c r="G28" i="3"/>
  <c r="H79" i="3"/>
  <c r="G79" i="3"/>
  <c r="I79" i="3"/>
  <c r="J79" i="3" s="1"/>
  <c r="I37" i="3"/>
  <c r="J37" i="3" s="1"/>
  <c r="G37" i="3"/>
  <c r="H37" i="3"/>
  <c r="G49" i="3"/>
  <c r="I49" i="3"/>
  <c r="J49" i="3" s="1"/>
  <c r="H49" i="3"/>
  <c r="H59" i="3"/>
  <c r="G59" i="3"/>
  <c r="I59" i="3"/>
  <c r="J59" i="3" s="1"/>
  <c r="I67" i="3"/>
  <c r="J67" i="3" s="1"/>
  <c r="H67" i="3"/>
  <c r="G67" i="3"/>
  <c r="G20" i="3"/>
  <c r="H20" i="3"/>
  <c r="I20" i="3"/>
  <c r="J20" i="3" s="1"/>
  <c r="H44" i="3"/>
  <c r="I44" i="3"/>
  <c r="J44" i="3" s="1"/>
  <c r="G44" i="3"/>
  <c r="G61" i="3"/>
  <c r="H61" i="3"/>
  <c r="I61" i="3"/>
  <c r="J61" i="3" s="1"/>
  <c r="I27" i="3"/>
  <c r="J27" i="3" s="1"/>
  <c r="H27" i="3"/>
  <c r="G27" i="3"/>
  <c r="I42" i="3"/>
  <c r="J42" i="3" s="1"/>
  <c r="H42" i="3"/>
  <c r="G42" i="3"/>
  <c r="I71" i="3"/>
  <c r="J71" i="3" s="1"/>
  <c r="H71" i="3"/>
  <c r="G71" i="3"/>
  <c r="G70" i="3"/>
  <c r="H70" i="3"/>
  <c r="I70" i="3"/>
  <c r="J70" i="3" s="1"/>
  <c r="I19" i="3"/>
  <c r="J19" i="3" s="1"/>
  <c r="H19" i="3"/>
  <c r="G19" i="3"/>
  <c r="I77" i="3"/>
  <c r="J77" i="3" s="1"/>
  <c r="H77" i="3"/>
  <c r="G77" i="3"/>
  <c r="H55" i="3"/>
  <c r="G55" i="3"/>
  <c r="I55" i="3"/>
  <c r="J55" i="3" s="1"/>
  <c r="I30" i="3"/>
  <c r="J30" i="3" s="1"/>
  <c r="H30" i="3"/>
  <c r="G30" i="3"/>
  <c r="H29" i="3"/>
  <c r="G29" i="3"/>
  <c r="I29" i="3"/>
  <c r="J29" i="3" s="1"/>
  <c r="I80" i="3"/>
  <c r="J80" i="3" s="1"/>
  <c r="H80" i="3"/>
  <c r="G80" i="3"/>
  <c r="H66" i="3"/>
  <c r="G66" i="3"/>
  <c r="I66" i="3"/>
  <c r="J66" i="3" s="1"/>
  <c r="I12" i="3"/>
  <c r="J12" i="3" s="1"/>
  <c r="H12" i="3"/>
  <c r="G12" i="3"/>
  <c r="I75" i="3"/>
  <c r="J75" i="3" s="1"/>
  <c r="H75" i="3"/>
  <c r="G75" i="3"/>
  <c r="G63" i="3"/>
  <c r="I63" i="3"/>
  <c r="J63" i="3" s="1"/>
  <c r="H63" i="3"/>
  <c r="I10" i="3"/>
  <c r="J10" i="3" s="1"/>
  <c r="H10" i="3"/>
  <c r="G10" i="3"/>
  <c r="I68" i="3"/>
  <c r="J68" i="3" s="1"/>
  <c r="H68" i="3"/>
  <c r="G68" i="3"/>
  <c r="F9" i="3"/>
  <c r="U7" i="1"/>
  <c r="U104" i="1"/>
  <c r="E9" i="3"/>
  <c r="E8" i="3" s="1"/>
  <c r="M23" i="2" l="1"/>
  <c r="M19" i="2"/>
  <c r="M15" i="2"/>
  <c r="M17" i="2"/>
  <c r="M13" i="2"/>
  <c r="M21" i="2"/>
  <c r="I9" i="3"/>
  <c r="F8" i="3"/>
  <c r="H9" i="3"/>
  <c r="G9" i="3"/>
  <c r="G8" i="3" l="1"/>
  <c r="H8" i="3"/>
  <c r="M25" i="2"/>
  <c r="J9" i="3"/>
  <c r="I8" i="3"/>
  <c r="J8" i="3" s="1"/>
  <c r="N25" i="2" l="1"/>
</calcChain>
</file>

<file path=xl/sharedStrings.xml><?xml version="1.0" encoding="utf-8"?>
<sst xmlns="http://schemas.openxmlformats.org/spreadsheetml/2006/main" count="360" uniqueCount="133">
  <si>
    <t>Crna Gora</t>
  </si>
  <si>
    <t>Ministarstvo finansija</t>
  </si>
  <si>
    <t>Direktorat za državni budžet</t>
  </si>
  <si>
    <t>mil. €</t>
  </si>
  <si>
    <t>PREDSJEDNIK CRNE GORE</t>
  </si>
  <si>
    <t>PRAVOSUĐE</t>
  </si>
  <si>
    <t>VLADA CRNE GORE</t>
  </si>
  <si>
    <t>SAMOSTALNE POTROŠAČKE JEDINICE</t>
  </si>
  <si>
    <t>DRŽAVNI FONDOVI</t>
  </si>
  <si>
    <t>Januar</t>
  </si>
  <si>
    <t>Mjesec</t>
  </si>
  <si>
    <t>Period</t>
  </si>
  <si>
    <t>Iznos</t>
  </si>
  <si>
    <t>% potrošnje</t>
  </si>
  <si>
    <t>Period:</t>
  </si>
  <si>
    <t>Mjesec:</t>
  </si>
  <si>
    <t>Plan</t>
  </si>
  <si>
    <t>Ostvarenje</t>
  </si>
  <si>
    <t>(%)</t>
  </si>
  <si>
    <t>(%) BDP-a</t>
  </si>
  <si>
    <t>Služba Predsjednika Crne Gore</t>
  </si>
  <si>
    <t>Skupština Crne Gore</t>
  </si>
  <si>
    <t>Državna izborna komisija</t>
  </si>
  <si>
    <t>Savjet za građansku kontrolu rada policije</t>
  </si>
  <si>
    <t>Ustavni sud Crne Gore</t>
  </si>
  <si>
    <t>Sudski savjet</t>
  </si>
  <si>
    <t>Tužilački savjet</t>
  </si>
  <si>
    <t>Centar za obuku u sudstvu i državnom tužilaštvu</t>
  </si>
  <si>
    <t>Generalni sekretarijat Vlade Crne Gore</t>
  </si>
  <si>
    <t>Kabinet Predsjednika Vlade</t>
  </si>
  <si>
    <t>Savjet za privatizaciju i kapitalne projekte</t>
  </si>
  <si>
    <t>Sekretarijat za zakonodavstvo</t>
  </si>
  <si>
    <t>Komisija za koncesije</t>
  </si>
  <si>
    <t>Savjet za NATO</t>
  </si>
  <si>
    <t>Ministarstvo pravde</t>
  </si>
  <si>
    <t>Uprava za izvršenje krivičnih sankcija</t>
  </si>
  <si>
    <t>Centar za alternativno rješavanje sporova</t>
  </si>
  <si>
    <t>Ministarstvo unutrašnjih poslova</t>
  </si>
  <si>
    <t>Ministarstvo odbrane</t>
  </si>
  <si>
    <t>Direkcija za zaštitu tajnih podatka</t>
  </si>
  <si>
    <t>Uprava za statistiku</t>
  </si>
  <si>
    <t>Uprava za igre na sreću</t>
  </si>
  <si>
    <t>Zaštitnik imovinsko-pravnih interesa Crne Gore</t>
  </si>
  <si>
    <t>Agencija za investicije</t>
  </si>
  <si>
    <t>Socijalni savjet</t>
  </si>
  <si>
    <t>Zavod za socijalnu i dječiju zaštitu</t>
  </si>
  <si>
    <t>Uprava za katastar i državnu imovinu</t>
  </si>
  <si>
    <t>Uprava prihoda i carina</t>
  </si>
  <si>
    <t>Ministarstvo vanjskih poslova</t>
  </si>
  <si>
    <t>Uprava za saradnju sa dijasporom - iseljenicima</t>
  </si>
  <si>
    <t>Ministarstvo prosvjete</t>
  </si>
  <si>
    <t>Zavod za školstvo</t>
  </si>
  <si>
    <t>Ispitni centar</t>
  </si>
  <si>
    <t>Centar za stručno obrazovanje</t>
  </si>
  <si>
    <t>Agencija za kontrolu i obezbjeđenje kvaliteta visokog obrazovanja</t>
  </si>
  <si>
    <t>Državni arhiv</t>
  </si>
  <si>
    <t>Uprava za zaštitu kulturnih dobara</t>
  </si>
  <si>
    <t>Ministarstvo kulture i medija</t>
  </si>
  <si>
    <t>Ministarstvo ekonomskog razvoja i turizma</t>
  </si>
  <si>
    <t>Zavod za metrologiju</t>
  </si>
  <si>
    <t>Agencija za zaštitu konkurencije</t>
  </si>
  <si>
    <t>Nacionalna turistička organizacija</t>
  </si>
  <si>
    <t>Institut za standardizaciju</t>
  </si>
  <si>
    <t>Ministarstvo kapitalnih investicija</t>
  </si>
  <si>
    <t>Uprava pomorske sigurnosti i upravljanja lukama</t>
  </si>
  <si>
    <t>Uprava za saobraćaj</t>
  </si>
  <si>
    <t>Uprava za željeznice</t>
  </si>
  <si>
    <t>Nacionalna komisija za istraživanje nesreća i ozbiljnih nezgoda vazduhoplova, vanrednih događaja koji ugrožavaju bezbjednost željezničkog saobraćaja i pomorskih nezgoda i nesreća</t>
  </si>
  <si>
    <t>Uprava za ugljovodonike</t>
  </si>
  <si>
    <t>Ministarstvo poljoprivrede, šumarstva i vodoprivrede</t>
  </si>
  <si>
    <t>Uprava za gazdovanje šumama i lovištima</t>
  </si>
  <si>
    <t>Uprava za vode</t>
  </si>
  <si>
    <t>Uprava za bezbjednost hrane, veterinu i fitosanitarne poslove</t>
  </si>
  <si>
    <t>Ministarstvo zdravlja</t>
  </si>
  <si>
    <t>Ministarstvo ljudskih i manjinskih prava</t>
  </si>
  <si>
    <t>Ministarstvo ekologije, prostornog planiranja i urbanizma</t>
  </si>
  <si>
    <t>Agencija za zaštitu prirode i životne sredine</t>
  </si>
  <si>
    <t>Uprava za kapitalne projekte</t>
  </si>
  <si>
    <t>Zavod za hidrometeorologiju i seizmologiju</t>
  </si>
  <si>
    <t>Ministarstvo rada i socijalnog staranja</t>
  </si>
  <si>
    <t>Ministarstvo evropskih poslova</t>
  </si>
  <si>
    <t>Ministarstvo nauke i tehnološkog razvoja</t>
  </si>
  <si>
    <t>Ministarstvo javne uprave</t>
  </si>
  <si>
    <t>Uprava za ljudske resurse</t>
  </si>
  <si>
    <t>Uprava za inspekcijske poslove</t>
  </si>
  <si>
    <t>Ministarstvo sporta i mladih</t>
  </si>
  <si>
    <t>Zaštitnik ljudskih prava i sloboda</t>
  </si>
  <si>
    <t>Državna revizorska institucija</t>
  </si>
  <si>
    <t>Crnogorska akademija nauka i umjetnosti</t>
  </si>
  <si>
    <t>Matica crnogorska</t>
  </si>
  <si>
    <t>Agencija za nacionalnu bezbjednost</t>
  </si>
  <si>
    <t>Agencija za zaštitu ličnih podataka i slobodan pristup informacijama</t>
  </si>
  <si>
    <t>Crveni krst Crne Gore</t>
  </si>
  <si>
    <t>Agencija za mirno rješavanje radnih sporova</t>
  </si>
  <si>
    <t>Senat Prijestonice</t>
  </si>
  <si>
    <t>Revizorsko tijelo</t>
  </si>
  <si>
    <t>Javno preduzeće Radio i Televizija Crne Gore</t>
  </si>
  <si>
    <t>Regionalni ronilački centar za podvodno deminiranje i obuku ronilaca</t>
  </si>
  <si>
    <t>Agencija za sprječavanje korupcije</t>
  </si>
  <si>
    <t>Komisija za zaštitu prava u postupcima javnih nabavki</t>
  </si>
  <si>
    <t>Službeni list Crne Gore</t>
  </si>
  <si>
    <t>Fond za zaštitu i ostvarivanje manjinskih prava</t>
  </si>
  <si>
    <t>Fond penzijskog i invalidskog osiguranja</t>
  </si>
  <si>
    <t>Fond za zdravstveno osiguranje</t>
  </si>
  <si>
    <t>Zavod za zapošljavanje</t>
  </si>
  <si>
    <t>Fond za obeštećenje</t>
  </si>
  <si>
    <t>Fond rada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</si>
  <si>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</si>
  <si>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</si>
  <si>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</si>
  <si>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</si>
  <si>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</si>
  <si>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</si>
  <si>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</si>
  <si>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</si>
  <si>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</si>
  <si>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</si>
  <si>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</si>
  <si>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TOTAL</t>
  </si>
  <si>
    <t>OPIS</t>
  </si>
  <si>
    <t>Odstupanje od plana</t>
  </si>
  <si>
    <t>Ostvarenje - 2023</t>
  </si>
  <si>
    <t>PLAN - 2023</t>
  </si>
  <si>
    <t>Org. Klas.</t>
  </si>
  <si>
    <t>Godina</t>
  </si>
  <si>
    <t>Hlookup</t>
  </si>
  <si>
    <t>UKUPNO</t>
  </si>
  <si>
    <t>Izdaci za:</t>
  </si>
  <si>
    <t xml:space="preserve">BDP - 2023 </t>
  </si>
  <si>
    <t>Org. klasif.</t>
  </si>
  <si>
    <t>SKUPŠTINA CRNE GORE</t>
  </si>
  <si>
    <t>Naziv Potrošačke jedinice</t>
  </si>
  <si>
    <r>
      <t xml:space="preserve">Ostvarenje budžeta po </t>
    </r>
    <r>
      <rPr>
        <b/>
        <sz val="14"/>
        <color theme="1"/>
        <rFont val="Cambria"/>
        <family val="1"/>
      </rPr>
      <t>ORGANIZACIONOJ</t>
    </r>
    <r>
      <rPr>
        <sz val="14"/>
        <color theme="1"/>
        <rFont val="Cambria"/>
        <family val="1"/>
      </rPr>
      <t xml:space="preserve"> KLASIFIKACIJI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</si>
</sst>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,,"/>
    <numFmt numFmtId="165" formatCode="0.0%"/>
    <numFmt numFmtId="166" formatCode="#,##0.00,,"/>
    <numFmt numFmtId="167" formatCode="0.00,,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6"/>
      <name val="Calibri Light"/>
      <family val="1"/>
      <scheme val="maj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b/>
      <sz val="14"/>
      <name val="Calibri Light"/>
      <family val="2"/>
      <scheme val="major"/>
    </font>
    <font>
      <i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4"/>
      <color theme="1"/>
      <name val="Cambria"/>
      <family val="1"/>
    </font>
    <font>
      <b/>
      <sz val="14"/>
      <color theme="1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indexed="64"/>
      </right>
      <top/>
      <bottom/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499984740745262"/>
      </top>
      <bottom style="thin">
        <color theme="0" tint="-0.14996795556505021"/>
      </bottom>
      <diagonal/>
    </border>
    <border>
      <left/>
      <right style="thick">
        <color theme="0" tint="-0.499984740745262"/>
      </right>
      <top style="thin">
        <color theme="0" tint="-0.499984740745262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24994659260841701"/>
      </left>
      <right/>
      <top/>
      <bottom style="thick">
        <color theme="0" tint="-0.499984740745262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ck">
        <color theme="0" tint="-0.499984740745262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/>
      <bottom style="thin">
        <color theme="0" tint="-0.14996795556505021"/>
      </bottom>
      <diagonal/>
    </border>
    <border>
      <left style="thin">
        <color theme="0" tint="-0.499984740745262"/>
      </left>
      <right/>
      <top/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 style="thick">
        <color theme="0" tint="-0.499984740745262"/>
      </right>
      <top/>
      <bottom style="thin">
        <color theme="0" tint="-0.14996795556505021"/>
      </bottom>
      <diagonal/>
    </border>
    <border>
      <left/>
      <right style="thin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499984740745262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ck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theme="0" tint="-0.499984740745262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theme="0" tint="-0.499984740745262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6">
    <xf numFmtId="0" fontId="0" fillId="0" borderId="0" xfId="0"/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5" fillId="3" borderId="0" xfId="0" applyFont="1" applyFill="1" applyBorder="1" applyAlignment="1" applyProtection="1">
      <alignment vertical="center"/>
      <protection hidden="1"/>
    </xf>
    <xf numFmtId="0" fontId="6" fillId="3" borderId="0" xfId="0" applyFont="1" applyFill="1" applyBorder="1" applyAlignment="1" applyProtection="1">
      <alignment horizontal="center" vertical="top"/>
      <protection hidden="1"/>
    </xf>
    <xf numFmtId="0" fontId="0" fillId="3" borderId="6" xfId="0" applyFill="1" applyBorder="1" applyAlignment="1" applyProtection="1">
      <alignment vertical="center"/>
      <protection hidden="1"/>
    </xf>
    <xf numFmtId="0" fontId="0" fillId="3" borderId="7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7" fillId="3" borderId="0" xfId="0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/>
      <protection hidden="1"/>
    </xf>
    <xf numFmtId="0" fontId="5" fillId="3" borderId="0" xfId="0" applyFont="1" applyFill="1" applyBorder="1" applyAlignment="1" applyProtection="1">
      <alignment horizontal="center" vertical="center"/>
      <protection hidden="1"/>
    </xf>
    <xf numFmtId="0" fontId="2" fillId="3" borderId="4" xfId="0" applyFont="1" applyFill="1" applyBorder="1" applyAlignment="1" applyProtection="1">
      <alignment vertical="center"/>
      <protection hidden="1"/>
    </xf>
    <xf numFmtId="0" fontId="5" fillId="3" borderId="5" xfId="0" applyFont="1" applyFill="1" applyBorder="1" applyAlignment="1" applyProtection="1">
      <alignment vertical="center"/>
      <protection hidden="1"/>
    </xf>
    <xf numFmtId="0" fontId="0" fillId="3" borderId="12" xfId="0" applyFill="1" applyBorder="1" applyAlignment="1" applyProtection="1">
      <alignment vertical="center"/>
      <protection hidden="1"/>
    </xf>
    <xf numFmtId="0" fontId="5" fillId="3" borderId="12" xfId="0" applyFont="1" applyFill="1" applyBorder="1" applyAlignment="1" applyProtection="1">
      <alignment vertical="center"/>
      <protection hidden="1"/>
    </xf>
    <xf numFmtId="0" fontId="7" fillId="3" borderId="12" xfId="0" applyFont="1" applyFill="1" applyBorder="1" applyAlignment="1" applyProtection="1">
      <alignment horizontal="center" vertical="top"/>
      <protection hidden="1"/>
    </xf>
    <xf numFmtId="0" fontId="6" fillId="3" borderId="12" xfId="0" applyFont="1" applyFill="1" applyBorder="1" applyAlignment="1" applyProtection="1">
      <alignment horizontal="center" vertical="top"/>
      <protection hidden="1"/>
    </xf>
    <xf numFmtId="0" fontId="3" fillId="0" borderId="0" xfId="0" applyFont="1"/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vertical="center"/>
    </xf>
    <xf numFmtId="165" fontId="8" fillId="0" borderId="0" xfId="2" applyNumberFormat="1" applyFont="1" applyAlignment="1" applyProtection="1">
      <alignment horizontal="right" vertical="center" indent="1"/>
    </xf>
    <xf numFmtId="0" fontId="8" fillId="0" borderId="0" xfId="0" applyFont="1" applyAlignment="1" applyProtection="1">
      <alignment horizontal="right" vertical="center" indent="1"/>
    </xf>
    <xf numFmtId="0" fontId="0" fillId="0" borderId="0" xfId="0" applyAlignment="1">
      <alignment vertical="top"/>
    </xf>
    <xf numFmtId="0" fontId="3" fillId="0" borderId="13" xfId="0" applyFont="1" applyBorder="1" applyAlignment="1">
      <alignment wrapText="1"/>
    </xf>
    <xf numFmtId="0" fontId="8" fillId="0" borderId="14" xfId="0" applyFont="1" applyBorder="1" applyAlignment="1" applyProtection="1">
      <alignment horizontal="center" vertical="center" wrapText="1"/>
    </xf>
    <xf numFmtId="0" fontId="8" fillId="0" borderId="14" xfId="0" applyFont="1" applyBorder="1" applyAlignment="1" applyProtection="1">
      <alignment vertical="center" wrapText="1"/>
    </xf>
    <xf numFmtId="0" fontId="9" fillId="0" borderId="14" xfId="0" applyFont="1" applyFill="1" applyBorder="1" applyAlignment="1" applyProtection="1">
      <alignment horizontal="left" vertical="center"/>
    </xf>
    <xf numFmtId="165" fontId="9" fillId="0" borderId="14" xfId="2" applyNumberFormat="1" applyFont="1" applyFill="1" applyBorder="1" applyAlignment="1" applyProtection="1">
      <alignment horizontal="right" vertical="center" indent="1"/>
    </xf>
    <xf numFmtId="0" fontId="9" fillId="0" borderId="14" xfId="0" applyFont="1" applyFill="1" applyBorder="1" applyAlignment="1" applyProtection="1">
      <alignment horizontal="right" vertical="center" indent="1"/>
    </xf>
    <xf numFmtId="0" fontId="3" fillId="0" borderId="15" xfId="0" applyFont="1" applyBorder="1" applyAlignment="1">
      <alignment wrapText="1"/>
    </xf>
    <xf numFmtId="0" fontId="3" fillId="0" borderId="16" xfId="0" applyFont="1" applyBorder="1" applyAlignment="1">
      <alignment vertical="center" wrapText="1"/>
    </xf>
    <xf numFmtId="0" fontId="10" fillId="0" borderId="0" xfId="0" applyFont="1" applyBorder="1" applyAlignment="1" applyProtection="1">
      <alignment horizontal="left" vertical="center" wrapText="1"/>
    </xf>
    <xf numFmtId="17" fontId="8" fillId="4" borderId="17" xfId="0" applyNumberFormat="1" applyFont="1" applyFill="1" applyBorder="1" applyAlignment="1" applyProtection="1">
      <alignment horizontal="center" vertical="center" wrapText="1"/>
    </xf>
    <xf numFmtId="17" fontId="10" fillId="4" borderId="18" xfId="0" applyNumberFormat="1" applyFont="1" applyFill="1" applyBorder="1" applyAlignment="1" applyProtection="1">
      <alignment vertical="center"/>
    </xf>
    <xf numFmtId="17" fontId="8" fillId="5" borderId="17" xfId="0" applyNumberFormat="1" applyFont="1" applyFill="1" applyBorder="1" applyAlignment="1" applyProtection="1">
      <alignment horizontal="right" vertical="center" wrapText="1" indent="1"/>
    </xf>
    <xf numFmtId="17" fontId="4" fillId="5" borderId="18" xfId="0" applyNumberFormat="1" applyFont="1" applyFill="1" applyBorder="1" applyAlignment="1" applyProtection="1">
      <alignment vertical="center" wrapText="1"/>
    </xf>
    <xf numFmtId="17" fontId="10" fillId="5" borderId="18" xfId="0" applyNumberFormat="1" applyFont="1" applyFill="1" applyBorder="1" applyAlignment="1" applyProtection="1">
      <alignment vertical="center" wrapText="1"/>
    </xf>
    <xf numFmtId="17" fontId="10" fillId="5" borderId="19" xfId="0" applyNumberFormat="1" applyFont="1" applyFill="1" applyBorder="1" applyAlignment="1" applyProtection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16" xfId="0" applyFont="1" applyBorder="1" applyAlignment="1">
      <alignment wrapText="1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  <xf numFmtId="17" fontId="8" fillId="0" borderId="21" xfId="0" applyNumberFormat="1" applyFont="1" applyBorder="1" applyAlignment="1" applyProtection="1">
      <alignment horizontal="center" vertical="center" wrapText="1"/>
    </xf>
    <xf numFmtId="0" fontId="3" fillId="0" borderId="20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vertical="center" wrapText="1"/>
    </xf>
    <xf numFmtId="17" fontId="11" fillId="0" borderId="26" xfId="0" applyNumberFormat="1" applyFont="1" applyBorder="1" applyAlignment="1" applyProtection="1">
      <alignment horizontal="center" vertical="center" wrapText="1"/>
    </xf>
    <xf numFmtId="17" fontId="11" fillId="0" borderId="27" xfId="0" applyNumberFormat="1" applyFont="1" applyBorder="1" applyAlignment="1" applyProtection="1">
      <alignment horizontal="center" vertical="center" wrapText="1"/>
    </xf>
    <xf numFmtId="165" fontId="11" fillId="0" borderId="27" xfId="2" applyNumberFormat="1" applyFont="1" applyBorder="1" applyAlignment="1" applyProtection="1">
      <alignment horizontal="center" vertical="center" wrapText="1"/>
    </xf>
    <xf numFmtId="165" fontId="11" fillId="0" borderId="28" xfId="2" applyNumberFormat="1" applyFont="1" applyBorder="1" applyAlignment="1" applyProtection="1">
      <alignment horizontal="center" vertical="center" wrapText="1"/>
    </xf>
    <xf numFmtId="17" fontId="11" fillId="0" borderId="29" xfId="0" applyNumberFormat="1" applyFont="1" applyBorder="1" applyAlignment="1" applyProtection="1">
      <alignment horizontal="center" vertical="center" wrapText="1"/>
    </xf>
    <xf numFmtId="165" fontId="11" fillId="0" borderId="30" xfId="2" applyNumberFormat="1" applyFont="1" applyBorder="1" applyAlignment="1" applyProtection="1">
      <alignment horizontal="center" vertical="center" wrapText="1"/>
    </xf>
    <xf numFmtId="0" fontId="5" fillId="0" borderId="20" xfId="0" applyFont="1" applyBorder="1" applyAlignment="1">
      <alignment wrapText="1"/>
    </xf>
    <xf numFmtId="0" fontId="12" fillId="0" borderId="0" xfId="0" applyFont="1" applyAlignment="1">
      <alignment vertical="top"/>
    </xf>
    <xf numFmtId="0" fontId="3" fillId="0" borderId="16" xfId="0" applyFont="1" applyBorder="1" applyAlignment="1">
      <alignment vertical="center"/>
    </xf>
    <xf numFmtId="0" fontId="8" fillId="0" borderId="7" xfId="0" applyFont="1" applyBorder="1" applyAlignment="1" applyProtection="1">
      <alignment horizontal="center" vertical="center" wrapText="1"/>
    </xf>
    <xf numFmtId="4" fontId="8" fillId="0" borderId="7" xfId="0" applyNumberFormat="1" applyFont="1" applyFill="1" applyBorder="1" applyAlignment="1">
      <alignment horizontal="center" vertical="center"/>
    </xf>
    <xf numFmtId="165" fontId="8" fillId="0" borderId="7" xfId="2" applyNumberFormat="1" applyFont="1" applyFill="1" applyBorder="1" applyAlignment="1">
      <alignment horizontal="right" vertical="center" indent="1"/>
    </xf>
    <xf numFmtId="4" fontId="8" fillId="0" borderId="7" xfId="0" applyNumberFormat="1" applyFont="1" applyFill="1" applyBorder="1" applyAlignment="1">
      <alignment horizontal="right" vertical="center" indent="1"/>
    </xf>
    <xf numFmtId="0" fontId="3" fillId="0" borderId="20" xfId="0" applyFont="1" applyBorder="1" applyAlignment="1">
      <alignment vertical="center"/>
    </xf>
    <xf numFmtId="0" fontId="4" fillId="0" borderId="16" xfId="0" applyFont="1" applyBorder="1"/>
    <xf numFmtId="166" fontId="10" fillId="6" borderId="31" xfId="0" applyNumberFormat="1" applyFont="1" applyFill="1" applyBorder="1" applyAlignment="1" applyProtection="1">
      <alignment horizontal="right" vertical="center" indent="1"/>
    </xf>
    <xf numFmtId="166" fontId="10" fillId="6" borderId="32" xfId="0" applyNumberFormat="1" applyFont="1" applyFill="1" applyBorder="1" applyAlignment="1" applyProtection="1">
      <alignment horizontal="right" vertical="center" indent="1"/>
    </xf>
    <xf numFmtId="165" fontId="10" fillId="6" borderId="33" xfId="2" applyNumberFormat="1" applyFont="1" applyFill="1" applyBorder="1" applyAlignment="1" applyProtection="1">
      <alignment horizontal="right" vertical="center" indent="1"/>
    </xf>
    <xf numFmtId="165" fontId="10" fillId="6" borderId="34" xfId="2" applyNumberFormat="1" applyFont="1" applyFill="1" applyBorder="1" applyAlignment="1" applyProtection="1">
      <alignment horizontal="right" vertical="center" indent="1"/>
    </xf>
    <xf numFmtId="165" fontId="10" fillId="6" borderId="35" xfId="2" applyNumberFormat="1" applyFont="1" applyFill="1" applyBorder="1" applyAlignment="1" applyProtection="1">
      <alignment horizontal="right" vertical="center" indent="1"/>
    </xf>
    <xf numFmtId="166" fontId="10" fillId="6" borderId="36" xfId="0" applyNumberFormat="1" applyFont="1" applyFill="1" applyBorder="1" applyAlignment="1" applyProtection="1">
      <alignment horizontal="right" vertical="center" indent="1"/>
    </xf>
    <xf numFmtId="166" fontId="10" fillId="6" borderId="37" xfId="0" applyNumberFormat="1" applyFont="1" applyFill="1" applyBorder="1" applyAlignment="1" applyProtection="1">
      <alignment horizontal="right" vertical="center" indent="1"/>
    </xf>
    <xf numFmtId="0" fontId="4" fillId="0" borderId="20" xfId="0" applyFont="1" applyBorder="1"/>
    <xf numFmtId="0" fontId="13" fillId="0" borderId="0" xfId="0" applyFont="1" applyAlignment="1">
      <alignment vertical="top"/>
    </xf>
    <xf numFmtId="0" fontId="8" fillId="0" borderId="38" xfId="0" applyFont="1" applyFill="1" applyBorder="1" applyAlignment="1" applyProtection="1">
      <alignment horizontal="center" vertical="center"/>
    </xf>
    <xf numFmtId="0" fontId="8" fillId="0" borderId="39" xfId="0" applyFont="1" applyFill="1" applyBorder="1" applyAlignment="1" applyProtection="1">
      <alignment horizontal="left" vertical="center" wrapText="1" indent="1"/>
    </xf>
    <xf numFmtId="166" fontId="8" fillId="0" borderId="40" xfId="0" applyNumberFormat="1" applyFont="1" applyFill="1" applyBorder="1" applyAlignment="1" applyProtection="1">
      <alignment horizontal="right" vertical="center" wrapText="1" indent="1"/>
    </xf>
    <xf numFmtId="166" fontId="8" fillId="0" borderId="41" xfId="0" applyNumberFormat="1" applyFont="1" applyFill="1" applyBorder="1" applyAlignment="1" applyProtection="1">
      <alignment horizontal="right" vertical="center" wrapText="1" indent="1"/>
    </xf>
    <xf numFmtId="165" fontId="8" fillId="0" borderId="42" xfId="2" applyNumberFormat="1" applyFont="1" applyFill="1" applyBorder="1" applyAlignment="1" applyProtection="1">
      <alignment horizontal="right" vertical="center" wrapText="1" indent="1"/>
    </xf>
    <xf numFmtId="165" fontId="8" fillId="0" borderId="43" xfId="2" applyNumberFormat="1" applyFont="1" applyFill="1" applyBorder="1" applyAlignment="1" applyProtection="1">
      <alignment horizontal="right" vertical="center" wrapText="1" indent="1"/>
    </xf>
    <xf numFmtId="166" fontId="8" fillId="0" borderId="44" xfId="0" applyNumberFormat="1" applyFont="1" applyFill="1" applyBorder="1" applyAlignment="1" applyProtection="1">
      <alignment horizontal="right" vertical="center" wrapText="1" indent="1"/>
    </xf>
    <xf numFmtId="165" fontId="8" fillId="0" borderId="45" xfId="2" applyNumberFormat="1" applyFont="1" applyFill="1" applyBorder="1" applyAlignment="1" applyProtection="1">
      <alignment horizontal="right" vertical="center" wrapText="1" indent="1"/>
    </xf>
    <xf numFmtId="166" fontId="8" fillId="0" borderId="46" xfId="0" applyNumberFormat="1" applyFont="1" applyFill="1" applyBorder="1" applyAlignment="1" applyProtection="1">
      <alignment horizontal="right" vertical="center" wrapText="1" indent="1"/>
    </xf>
    <xf numFmtId="166" fontId="8" fillId="0" borderId="47" xfId="0" applyNumberFormat="1" applyFont="1" applyFill="1" applyBorder="1" applyAlignment="1" applyProtection="1">
      <alignment horizontal="right" vertical="center" wrapText="1" indent="1"/>
    </xf>
    <xf numFmtId="165" fontId="8" fillId="0" borderId="48" xfId="2" applyNumberFormat="1" applyFont="1" applyFill="1" applyBorder="1" applyAlignment="1" applyProtection="1">
      <alignment horizontal="right" vertical="center" wrapText="1" indent="1"/>
    </xf>
    <xf numFmtId="0" fontId="8" fillId="0" borderId="49" xfId="0" applyFont="1" applyFill="1" applyBorder="1" applyAlignment="1" applyProtection="1">
      <alignment horizontal="center" vertical="center"/>
    </xf>
    <xf numFmtId="0" fontId="8" fillId="0" borderId="50" xfId="0" applyFont="1" applyFill="1" applyBorder="1" applyAlignment="1" applyProtection="1">
      <alignment horizontal="left" vertical="center" wrapText="1" indent="1"/>
    </xf>
    <xf numFmtId="166" fontId="8" fillId="0" borderId="51" xfId="0" applyNumberFormat="1" applyFont="1" applyFill="1" applyBorder="1" applyAlignment="1" applyProtection="1">
      <alignment horizontal="right" vertical="center" wrapText="1" indent="1"/>
    </xf>
    <xf numFmtId="166" fontId="8" fillId="0" borderId="52" xfId="0" applyNumberFormat="1" applyFont="1" applyFill="1" applyBorder="1" applyAlignment="1" applyProtection="1">
      <alignment horizontal="right" vertical="center" wrapText="1" indent="1"/>
    </xf>
    <xf numFmtId="165" fontId="8" fillId="0" borderId="53" xfId="2" applyNumberFormat="1" applyFont="1" applyFill="1" applyBorder="1" applyAlignment="1" applyProtection="1">
      <alignment horizontal="right" vertical="center" wrapText="1" indent="1"/>
    </xf>
    <xf numFmtId="165" fontId="8" fillId="0" borderId="54" xfId="2" applyNumberFormat="1" applyFont="1" applyFill="1" applyBorder="1" applyAlignment="1" applyProtection="1">
      <alignment horizontal="right" vertical="center" wrapText="1" indent="1"/>
    </xf>
    <xf numFmtId="166" fontId="8" fillId="0" borderId="55" xfId="0" applyNumberFormat="1" applyFont="1" applyFill="1" applyBorder="1" applyAlignment="1" applyProtection="1">
      <alignment horizontal="right" vertical="center" wrapText="1" indent="1"/>
    </xf>
    <xf numFmtId="165" fontId="8" fillId="0" borderId="56" xfId="2" applyNumberFormat="1" applyFont="1" applyFill="1" applyBorder="1" applyAlignment="1" applyProtection="1">
      <alignment horizontal="right" vertical="center" wrapText="1" indent="1"/>
    </xf>
    <xf numFmtId="166" fontId="8" fillId="0" borderId="57" xfId="0" applyNumberFormat="1" applyFont="1" applyFill="1" applyBorder="1" applyAlignment="1" applyProtection="1">
      <alignment horizontal="right" vertical="center" wrapText="1" indent="1"/>
    </xf>
    <xf numFmtId="165" fontId="8" fillId="0" borderId="58" xfId="2" applyNumberFormat="1" applyFont="1" applyFill="1" applyBorder="1" applyAlignment="1" applyProtection="1">
      <alignment horizontal="right" vertical="center" wrapText="1" indent="1"/>
    </xf>
    <xf numFmtId="166" fontId="8" fillId="0" borderId="58" xfId="0" applyNumberFormat="1" applyFont="1" applyFill="1" applyBorder="1" applyAlignment="1" applyProtection="1">
      <alignment horizontal="right" vertical="center" wrapText="1" indent="1"/>
    </xf>
    <xf numFmtId="165" fontId="8" fillId="0" borderId="59" xfId="2" applyNumberFormat="1" applyFont="1" applyFill="1" applyBorder="1" applyAlignment="1" applyProtection="1">
      <alignment horizontal="right" vertical="center" wrapText="1" indent="1"/>
    </xf>
    <xf numFmtId="0" fontId="3" fillId="0" borderId="60" xfId="0" applyFont="1" applyBorder="1"/>
    <xf numFmtId="0" fontId="8" fillId="0" borderId="61" xfId="0" applyFont="1" applyBorder="1" applyAlignment="1" applyProtection="1">
      <alignment horizontal="center"/>
    </xf>
    <xf numFmtId="0" fontId="8" fillId="0" borderId="61" xfId="0" applyFont="1" applyBorder="1" applyAlignment="1" applyProtection="1">
      <alignment wrapText="1"/>
    </xf>
    <xf numFmtId="0" fontId="8" fillId="0" borderId="62" xfId="0" applyFont="1" applyBorder="1" applyProtection="1"/>
    <xf numFmtId="165" fontId="8" fillId="0" borderId="62" xfId="2" applyNumberFormat="1" applyFont="1" applyBorder="1" applyAlignment="1" applyProtection="1">
      <alignment horizontal="right" indent="1"/>
    </xf>
    <xf numFmtId="0" fontId="8" fillId="0" borderId="62" xfId="0" applyFont="1" applyBorder="1" applyAlignment="1" applyProtection="1">
      <alignment horizontal="right" indent="1"/>
    </xf>
    <xf numFmtId="0" fontId="3" fillId="0" borderId="63" xfId="0" applyFont="1" applyBorder="1"/>
    <xf numFmtId="0" fontId="8" fillId="0" borderId="0" xfId="0" applyFont="1" applyAlignment="1" applyProtection="1">
      <alignment horizontal="center"/>
    </xf>
    <xf numFmtId="0" fontId="8" fillId="0" borderId="0" xfId="0" applyFont="1" applyAlignment="1" applyProtection="1">
      <alignment wrapText="1"/>
    </xf>
    <xf numFmtId="0" fontId="8" fillId="0" borderId="0" xfId="0" applyFont="1" applyProtection="1"/>
    <xf numFmtId="165" fontId="8" fillId="0" borderId="0" xfId="2" applyNumberFormat="1" applyFont="1" applyAlignment="1" applyProtection="1">
      <alignment horizontal="right" indent="1"/>
    </xf>
    <xf numFmtId="0" fontId="8" fillId="0" borderId="0" xfId="0" applyFont="1" applyAlignment="1" applyProtection="1">
      <alignment horizontal="right" indent="1"/>
    </xf>
    <xf numFmtId="164" fontId="8" fillId="0" borderId="0" xfId="0" applyNumberFormat="1" applyFont="1" applyAlignment="1" applyProtection="1">
      <alignment horizontal="right" indent="1"/>
    </xf>
    <xf numFmtId="164" fontId="8" fillId="0" borderId="0" xfId="2" applyNumberFormat="1" applyFont="1" applyAlignment="1" applyProtection="1">
      <alignment horizontal="right" indent="1"/>
    </xf>
    <xf numFmtId="164" fontId="8" fillId="0" borderId="0" xfId="0" applyNumberFormat="1" applyFont="1" applyProtection="1"/>
    <xf numFmtId="4" fontId="8" fillId="0" borderId="0" xfId="0" applyNumberFormat="1" applyFont="1" applyAlignment="1" applyProtection="1">
      <alignment horizontal="right" indent="1"/>
    </xf>
    <xf numFmtId="0" fontId="8" fillId="0" borderId="14" xfId="0" applyFont="1" applyFill="1" applyBorder="1" applyAlignment="1" applyProtection="1">
      <alignment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wrapText="1"/>
    </xf>
    <xf numFmtId="17" fontId="8" fillId="0" borderId="64" xfId="0" applyNumberFormat="1" applyFont="1" applyBorder="1" applyAlignment="1" applyProtection="1">
      <alignment horizontal="center" vertical="center" wrapText="1"/>
    </xf>
    <xf numFmtId="0" fontId="8" fillId="0" borderId="65" xfId="0" applyFont="1" applyBorder="1" applyAlignment="1" applyProtection="1">
      <alignment horizontal="center" vertical="center" wrapText="1"/>
    </xf>
    <xf numFmtId="0" fontId="8" fillId="0" borderId="66" xfId="0" applyFont="1" applyBorder="1" applyAlignment="1" applyProtection="1">
      <alignment horizontal="center" vertical="center" wrapText="1"/>
    </xf>
    <xf numFmtId="4" fontId="8" fillId="0" borderId="67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6" xfId="0" applyFont="1" applyBorder="1"/>
    <xf numFmtId="4" fontId="10" fillId="6" borderId="68" xfId="0" applyNumberFormat="1" applyFont="1" applyFill="1" applyBorder="1" applyAlignment="1" applyProtection="1">
      <alignment horizontal="right" vertical="center" indent="1"/>
    </xf>
    <xf numFmtId="0" fontId="3" fillId="0" borderId="20" xfId="0" applyFont="1" applyBorder="1"/>
    <xf numFmtId="0" fontId="3" fillId="0" borderId="0" xfId="0" applyFont="1" applyBorder="1"/>
    <xf numFmtId="0" fontId="8" fillId="0" borderId="69" xfId="0" applyFont="1" applyBorder="1" applyAlignment="1" applyProtection="1">
      <alignment horizontal="right" vertical="center" indent="1"/>
    </xf>
    <xf numFmtId="0" fontId="8" fillId="0" borderId="70" xfId="0" applyFont="1" applyBorder="1" applyAlignment="1" applyProtection="1">
      <alignment horizontal="left" vertical="center" wrapText="1" indent="2"/>
    </xf>
    <xf numFmtId="4" fontId="8" fillId="0" borderId="71" xfId="0" applyNumberFormat="1" applyFont="1" applyFill="1" applyBorder="1" applyAlignment="1" applyProtection="1">
      <alignment horizontal="right" vertical="center" wrapText="1" indent="1"/>
    </xf>
    <xf numFmtId="0" fontId="8" fillId="0" borderId="61" xfId="0" applyFont="1" applyBorder="1" applyAlignment="1" applyProtection="1">
      <alignment horizontal="center" vertical="center"/>
    </xf>
    <xf numFmtId="0" fontId="8" fillId="0" borderId="61" xfId="0" applyFont="1" applyBorder="1" applyAlignment="1" applyProtection="1">
      <alignment horizontal="left" vertical="top" wrapText="1" indent="1"/>
    </xf>
    <xf numFmtId="167" fontId="8" fillId="0" borderId="61" xfId="0" applyNumberFormat="1" applyFont="1" applyFill="1" applyBorder="1" applyProtection="1"/>
    <xf numFmtId="0" fontId="0" fillId="7" borderId="9" xfId="0" applyFill="1" applyBorder="1"/>
    <xf numFmtId="0" fontId="0" fillId="0" borderId="9" xfId="0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1" fontId="8" fillId="0" borderId="0" xfId="0" quotePrefix="1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  <protection hidden="1"/>
    </xf>
    <xf numFmtId="0" fontId="7" fillId="3" borderId="0" xfId="0" applyFont="1" applyFill="1" applyBorder="1" applyAlignment="1" applyProtection="1">
      <alignment horizontal="center" vertical="center"/>
      <protection hidden="1"/>
    </xf>
    <xf numFmtId="0" fontId="15" fillId="3" borderId="12" xfId="0" applyFont="1" applyFill="1" applyBorder="1" applyAlignment="1" applyProtection="1">
      <alignment horizontal="center" vertical="top"/>
      <protection hidden="1"/>
    </xf>
    <xf numFmtId="0" fontId="15" fillId="3" borderId="0" xfId="0" applyFont="1" applyFill="1" applyBorder="1" applyAlignment="1" applyProtection="1">
      <alignment horizontal="center" vertical="top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13" fillId="3" borderId="72" xfId="0" applyFont="1" applyFill="1" applyBorder="1" applyAlignment="1" applyProtection="1">
      <alignment vertical="center"/>
      <protection hidden="1"/>
    </xf>
    <xf numFmtId="0" fontId="16" fillId="3" borderId="72" xfId="0" applyFont="1" applyFill="1" applyBorder="1" applyAlignment="1" applyProtection="1">
      <alignment horizontal="center" vertical="top"/>
      <protection hidden="1"/>
    </xf>
    <xf numFmtId="0" fontId="17" fillId="3" borderId="72" xfId="0" applyFont="1" applyFill="1" applyBorder="1" applyAlignment="1" applyProtection="1">
      <alignment horizontal="center" vertical="top"/>
      <protection hidden="1"/>
    </xf>
    <xf numFmtId="0" fontId="18" fillId="3" borderId="72" xfId="0" applyFont="1" applyFill="1" applyBorder="1" applyAlignment="1" applyProtection="1">
      <alignment horizontal="center" vertical="top"/>
      <protection hidden="1"/>
    </xf>
    <xf numFmtId="165" fontId="15" fillId="3" borderId="12" xfId="2" applyNumberFormat="1" applyFont="1" applyFill="1" applyBorder="1" applyAlignment="1" applyProtection="1">
      <alignment horizontal="center" vertical="top"/>
      <protection hidden="1"/>
    </xf>
    <xf numFmtId="165" fontId="15" fillId="3" borderId="0" xfId="2" applyNumberFormat="1" applyFont="1" applyFill="1" applyBorder="1" applyAlignment="1" applyProtection="1">
      <alignment horizontal="center" vertical="top"/>
      <protection hidden="1"/>
    </xf>
    <xf numFmtId="165" fontId="18" fillId="3" borderId="72" xfId="2" applyNumberFormat="1" applyFont="1" applyFill="1" applyBorder="1" applyAlignment="1" applyProtection="1">
      <alignment horizontal="center" vertical="top"/>
      <protection hidden="1"/>
    </xf>
    <xf numFmtId="165" fontId="18" fillId="3" borderId="11" xfId="2" applyNumberFormat="1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 indent="1"/>
      <protection hidden="1"/>
    </xf>
    <xf numFmtId="167" fontId="15" fillId="3" borderId="12" xfId="1" applyNumberFormat="1" applyFont="1" applyFill="1" applyBorder="1" applyAlignment="1" applyProtection="1">
      <alignment horizontal="center" vertical="top"/>
      <protection hidden="1"/>
    </xf>
    <xf numFmtId="167" fontId="15" fillId="3" borderId="0" xfId="0" applyNumberFormat="1" applyFont="1" applyFill="1" applyBorder="1" applyAlignment="1" applyProtection="1">
      <alignment horizontal="center" vertical="top"/>
      <protection hidden="1"/>
    </xf>
    <xf numFmtId="167" fontId="15" fillId="3" borderId="0" xfId="1" applyNumberFormat="1" applyFont="1" applyFill="1" applyBorder="1" applyAlignment="1" applyProtection="1">
      <alignment horizontal="center" vertical="top"/>
      <protection hidden="1"/>
    </xf>
    <xf numFmtId="167" fontId="18" fillId="3" borderId="72" xfId="1" applyNumberFormat="1" applyFont="1" applyFill="1" applyBorder="1" applyAlignment="1" applyProtection="1">
      <alignment horizontal="center" vertical="top"/>
      <protection hidden="1"/>
    </xf>
    <xf numFmtId="167" fontId="10" fillId="0" borderId="0" xfId="1" applyNumberFormat="1" applyFont="1" applyBorder="1" applyAlignment="1" applyProtection="1">
      <alignment horizontal="left" vertical="center" wrapText="1"/>
    </xf>
    <xf numFmtId="0" fontId="8" fillId="0" borderId="7" xfId="0" applyFont="1" applyBorder="1" applyAlignment="1" applyProtection="1">
      <alignment horizontal="left" vertical="center" wrapText="1" indent="1"/>
    </xf>
    <xf numFmtId="0" fontId="19" fillId="3" borderId="0" xfId="0" applyFont="1" applyFill="1" applyAlignment="1" applyProtection="1">
      <alignment vertical="center"/>
      <protection hidden="1"/>
    </xf>
    <xf numFmtId="0" fontId="2" fillId="2" borderId="0" xfId="0" applyFont="1" applyFill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17" fontId="5" fillId="3" borderId="10" xfId="0" applyNumberFormat="1" applyFont="1" applyFill="1" applyBorder="1" applyAlignment="1" applyProtection="1">
      <alignment horizontal="center" vertical="center"/>
      <protection hidden="1"/>
    </xf>
    <xf numFmtId="0" fontId="5" fillId="3" borderId="11" xfId="0" applyFont="1" applyFill="1" applyBorder="1" applyAlignment="1" applyProtection="1">
      <alignment horizontal="center" vertical="center"/>
      <protection hidden="1"/>
    </xf>
    <xf numFmtId="17" fontId="8" fillId="0" borderId="24" xfId="0" applyNumberFormat="1" applyFont="1" applyBorder="1" applyAlignment="1" applyProtection="1">
      <alignment horizontal="center" vertical="center" wrapText="1"/>
    </xf>
    <xf numFmtId="17" fontId="8" fillId="0" borderId="25" xfId="0" applyNumberFormat="1" applyFont="1" applyBorder="1" applyAlignment="1" applyProtection="1">
      <alignment horizontal="center" vertical="center" wrapText="1"/>
    </xf>
    <xf numFmtId="0" fontId="10" fillId="6" borderId="10" xfId="0" applyFont="1" applyFill="1" applyBorder="1" applyAlignment="1" applyProtection="1">
      <alignment horizontal="center" wrapText="1"/>
    </xf>
    <xf numFmtId="0" fontId="10" fillId="6" borderId="73" xfId="0" applyFont="1" applyFill="1" applyBorder="1" applyAlignment="1" applyProtection="1">
      <alignment horizontal="center" wrapText="1"/>
    </xf>
    <xf numFmtId="17" fontId="8" fillId="0" borderId="22" xfId="0" applyNumberFormat="1" applyFont="1" applyBorder="1" applyAlignment="1" applyProtection="1">
      <alignment horizontal="center" vertical="center" wrapText="1"/>
    </xf>
    <xf numFmtId="17" fontId="8" fillId="0" borderId="23" xfId="0" applyNumberFormat="1" applyFont="1" applyBorder="1" applyAlignment="1" applyProtection="1">
      <alignment horizontal="center" vertical="center" wrapText="1"/>
    </xf>
    <xf numFmtId="0" fontId="14" fillId="8" borderId="10" xfId="0" applyFont="1" applyFill="1" applyBorder="1" applyAlignment="1" applyProtection="1">
      <alignment horizontal="center" vertical="center"/>
    </xf>
    <xf numFmtId="0" fontId="14" fillId="8" borderId="72" xfId="0" applyFont="1" applyFill="1" applyBorder="1" applyAlignment="1" applyProtection="1">
      <alignment horizontal="center" vertical="center"/>
    </xf>
    <xf numFmtId="0" fontId="14" fillId="8" borderId="11" xfId="0" applyFont="1" applyFill="1" applyBorder="1" applyAlignment="1" applyProtection="1">
      <alignment horizontal="center" vertical="center"/>
    </xf>
    <xf numFmtId="0" fontId="14" fillId="5" borderId="10" xfId="0" applyFont="1" applyFill="1" applyBorder="1" applyAlignment="1" applyProtection="1">
      <alignment horizontal="center" vertical="center"/>
    </xf>
    <xf numFmtId="0" fontId="14" fillId="5" borderId="72" xfId="0" applyFont="1" applyFill="1" applyBorder="1" applyAlignment="1" applyProtection="1">
      <alignment horizontal="center" vertical="center"/>
    </xf>
    <xf numFmtId="0" fontId="14" fillId="5" borderId="11" xfId="0" applyFont="1" applyFill="1" applyBorder="1" applyAlignment="1" applyProtection="1">
      <alignment horizontal="center" vertical="center"/>
    </xf>
    <xf numFmtId="0" fontId="10" fillId="6" borderId="10" xfId="0" applyFont="1" applyFill="1" applyBorder="1" applyAlignment="1" applyProtection="1">
      <alignment horizontal="center" vertical="center"/>
    </xf>
    <xf numFmtId="0" fontId="10" fillId="6" borderId="72" xfId="0" applyFont="1" applyFill="1" applyBorder="1" applyAlignment="1" applyProtection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1"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377637</xdr:colOff>
      <xdr:row>7</xdr:row>
      <xdr:rowOff>180976</xdr:rowOff>
    </xdr:from>
    <xdr:to>
      <xdr:col>20</xdr:col>
      <xdr:colOff>453837</xdr:colOff>
      <xdr:row>25</xdr:row>
      <xdr:rowOff>47626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7468719" y="1256741"/>
          <a:ext cx="3213847" cy="27532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Podaci o izdacima "Bruto zarade i doprinosi na teret poslodavca" i "Prava iz oblasti penzijskog i invalidskog osiguranja" dobijeni su na osnovu vremenskog usklađivanja, dok su ostale izdaci prikazani na gotovinskoj osnovi.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prihoda i izdataka budžeta pripremljen je u skladu sa Zakonom o budžetu Crne Gore za 2023. godinu.</a:t>
          </a:r>
          <a:endParaRPr lang="en-GB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2</xdr:col>
      <xdr:colOff>338421</xdr:colOff>
      <xdr:row>0</xdr:row>
      <xdr:rowOff>49867</xdr:rowOff>
    </xdr:from>
    <xdr:to>
      <xdr:col>4</xdr:col>
      <xdr:colOff>477559</xdr:colOff>
      <xdr:row>4</xdr:row>
      <xdr:rowOff>107017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2833" y="49867"/>
          <a:ext cx="878726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2</xdr:col>
      <xdr:colOff>57150</xdr:colOff>
      <xdr:row>8</xdr:row>
      <xdr:rowOff>76200</xdr:rowOff>
    </xdr:from>
    <xdr:ext cx="620106" cy="264560"/>
    <xdr:sp macro="" textlink="[2]Master!G280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306830" y="1363980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xdr:twoCellAnchor>
    <xdr:from>
      <xdr:col>15</xdr:col>
      <xdr:colOff>287989</xdr:colOff>
      <xdr:row>7</xdr:row>
      <xdr:rowOff>180976</xdr:rowOff>
    </xdr:from>
    <xdr:to>
      <xdr:col>20</xdr:col>
      <xdr:colOff>462801</xdr:colOff>
      <xdr:row>28</xdr:row>
      <xdr:rowOff>786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9790577" y="1548094"/>
          <a:ext cx="3200400" cy="33832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Izdaci su prikazani u skladu sa organizacionom klasifikacijom budžeta za 2023. godinu.</a:t>
          </a: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buhva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ćeni su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ukupni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izda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žeta, odnosno obuhvaćeni su izdaci u okviru Tekćeg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budžeta Državnih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fondova,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apitaln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og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Transakcij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finansiranja i Rezerv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e.</a:t>
          </a:r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n-US">
            <a:effectLst/>
          </a:endParaRPr>
        </a:p>
        <a:p>
          <a:pPr eaLnBrk="1" fontAlgn="auto" latinLnBrk="0" hangingPunct="1"/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izdacima "Bruto zarade i doprinosi na teret poslodavca" i "Prava iz oblasti penzijskog i invalidskog osiguranja", koji su obračunati u okviru mjesečnog ostvarenja budžeta pojedinih potrošačkih jedinica, dobijeni su na osnovu vremenskog usklađivanja, dok su ostali izdaci obračunati na gotovinskoj osnovi.</a:t>
          </a:r>
        </a:p>
        <a:p>
          <a:pPr eaLnBrk="1" fontAlgn="auto" latinLnBrk="0" hangingPunct="1"/>
          <a:endParaRPr lang="en-US">
            <a:effectLst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izdataka budžeta pripremljen je u skladu sa Zakonom o budžetu Crne Gore za 2023. godinu.</a:t>
          </a:r>
          <a:endParaRPr lang="en-US">
            <a:effectLst/>
          </a:endParaRPr>
        </a:p>
      </xdr:txBody>
    </xdr:sp>
    <xdr:clientData/>
  </xdr:twoCellAnchor>
  <xdr:oneCellAnchor>
    <xdr:from>
      <xdr:col>2</xdr:col>
      <xdr:colOff>57150</xdr:colOff>
      <xdr:row>8</xdr:row>
      <xdr:rowOff>76200</xdr:rowOff>
    </xdr:from>
    <xdr:ext cx="620106" cy="264560"/>
    <xdr:sp macro="" textlink="[2]Master!G280">
      <xdr:nvSpPr>
        <xdr:cNvPr id="11" name="TextBox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1306830" y="1303020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zvjestaj%20za%202023%20-%20ORG%20klasifikacija%20-%2020-1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isnik/OneDrive/Desktop/2023/Izvjestaji/Izvjestavanje%202023/GDDS%201%202023/GDDS_1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sheet"/>
      <sheetName val="PROG u SAP kod"/>
      <sheetName val="Klasifikacija"/>
      <sheetName val="Mjesečni plan 2023"/>
      <sheetName val="Mjesecno izvršenje 2022 ORG"/>
      <sheetName val="EKON rashodi mjes"/>
      <sheetName val="ORG Analitika"/>
      <sheetName val="Fiskalni okvir"/>
      <sheetName val="FI 2023 - 411"/>
      <sheetName val="FI 2023 - 423"/>
      <sheetName val="ZGIGA 2021 Final"/>
      <sheetName val="ZGIGA 2022 Final"/>
      <sheetName val="ZGIGA 1-2023"/>
      <sheetName val="ZGIGA 2-2023"/>
      <sheetName val="ZGIGA 3-2023"/>
      <sheetName val="ZGIGA 4-2023"/>
      <sheetName val="ZGIGA 5-2023"/>
      <sheetName val="ZGIGA 6-2023"/>
      <sheetName val="ZGIGA 7-2023"/>
      <sheetName val="ZGIGA 8-2023"/>
      <sheetName val="ZGIGA 9-2023"/>
      <sheetName val="ZGIGA 10-2023"/>
      <sheetName val="ZGIGA 11-2023"/>
      <sheetName val="ZGIGA 12-2023"/>
      <sheetName val="Uskladjivanje"/>
      <sheetName val="Usvojeni budzet 2021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F8">
            <v>144637560.25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tika - 2014"/>
      <sheetName val="Pregled"/>
      <sheetName val="Analitika 2023"/>
      <sheetName val="2023"/>
      <sheetName val="2022"/>
      <sheetName val="2021"/>
      <sheetName val="2020"/>
      <sheetName val="2019"/>
      <sheetName val="2018"/>
      <sheetName val="DataEx"/>
      <sheetName val="Master"/>
    </sheetNames>
    <sheetDataSet>
      <sheetData sheetId="0"/>
      <sheetData sheetId="1"/>
      <sheetData sheetId="2"/>
      <sheetData sheetId="3">
        <row r="29">
          <cell r="G29">
            <v>114740855.95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0"/>
  <sheetViews>
    <sheetView workbookViewId="0">
      <selection activeCell="C5" sqref="C5"/>
    </sheetView>
  </sheetViews>
  <sheetFormatPr defaultRowHeight="15" x14ac:dyDescent="0.25"/>
  <cols>
    <col min="3" max="3" width="5" bestFit="1" customWidth="1"/>
    <col min="4" max="4" width="17.5703125" customWidth="1"/>
    <col min="6" max="6" width="16.7109375" bestFit="1" customWidth="1"/>
  </cols>
  <sheetData>
    <row r="1" spans="2:7" ht="15.75" thickBot="1" x14ac:dyDescent="0.3"/>
    <row r="2" spans="2:7" ht="15.75" thickBot="1" x14ac:dyDescent="0.3">
      <c r="B2" t="s">
        <v>124</v>
      </c>
      <c r="C2" s="141">
        <v>2023</v>
      </c>
    </row>
    <row r="3" spans="2:7" ht="7.15" customHeight="1" thickBot="1" x14ac:dyDescent="0.3"/>
    <row r="4" spans="2:7" ht="15.75" thickBot="1" x14ac:dyDescent="0.3">
      <c r="B4" t="s">
        <v>10</v>
      </c>
      <c r="C4" s="143">
        <v>5</v>
      </c>
      <c r="D4" t="str">
        <f>VLOOKUP(C4,C9:D20,2,FALSE)</f>
        <v>Maj</v>
      </c>
    </row>
    <row r="5" spans="2:7" ht="7.15" customHeight="1" thickBot="1" x14ac:dyDescent="0.3"/>
    <row r="6" spans="2:7" ht="15.75" thickBot="1" x14ac:dyDescent="0.3">
      <c r="B6" t="s">
        <v>11</v>
      </c>
      <c r="C6" s="142">
        <f>VLOOKUP(C4,C9:F20,3,FALSE)</f>
        <v>5</v>
      </c>
      <c r="D6" t="str">
        <f>VLOOKUP(C6,E9:F20,2,FALSE)</f>
        <v>Januar - Maj</v>
      </c>
    </row>
    <row r="8" spans="2:7" x14ac:dyDescent="0.25">
      <c r="D8" t="s">
        <v>10</v>
      </c>
      <c r="E8" t="s">
        <v>11</v>
      </c>
      <c r="G8" s="144" t="s">
        <v>125</v>
      </c>
    </row>
    <row r="9" spans="2:7" x14ac:dyDescent="0.25">
      <c r="C9">
        <v>1</v>
      </c>
      <c r="D9" t="s">
        <v>9</v>
      </c>
      <c r="E9">
        <v>1</v>
      </c>
      <c r="F9" t="str">
        <f>D9</f>
        <v>Januar</v>
      </c>
      <c r="G9" s="145">
        <v>3</v>
      </c>
    </row>
    <row r="10" spans="2:7" x14ac:dyDescent="0.25">
      <c r="C10">
        <v>2</v>
      </c>
      <c r="D10" t="s">
        <v>107</v>
      </c>
      <c r="E10">
        <v>2</v>
      </c>
      <c r="F10" t="str">
        <f>$F$9&amp;" - "&amp;D10</f>
        <v>Januar - Februar</v>
      </c>
      <c r="G10" s="146">
        <v>4</v>
      </c>
    </row>
    <row r="11" spans="2:7" x14ac:dyDescent="0.25">
      <c r="C11">
        <v>3</v>
      </c>
      <c r="D11" t="s">
        <v>108</v>
      </c>
      <c r="E11">
        <v>3</v>
      </c>
      <c r="F11" t="str">
        <f t="shared" ref="F11:F20" si="0">$F$9&amp;" - "&amp;D11</f>
        <v>Januar - Mart</v>
      </c>
      <c r="G11" s="146">
        <v>5</v>
      </c>
    </row>
    <row r="12" spans="2:7" x14ac:dyDescent="0.25">
      <c r="C12">
        <v>4</v>
      </c>
      <c r="D12" t="s">
        <v>109</v>
      </c>
      <c r="E12">
        <v>4</v>
      </c>
      <c r="F12" t="str">
        <f t="shared" si="0"/>
        <v>Januar - April</v>
      </c>
      <c r="G12" s="145">
        <v>6</v>
      </c>
    </row>
    <row r="13" spans="2:7" x14ac:dyDescent="0.25">
      <c r="C13">
        <v>5</v>
      </c>
      <c r="D13" t="s">
        <v>110</v>
      </c>
      <c r="E13">
        <v>5</v>
      </c>
      <c r="F13" t="str">
        <f t="shared" si="0"/>
        <v>Januar - Maj</v>
      </c>
      <c r="G13" s="146">
        <v>7</v>
      </c>
    </row>
    <row r="14" spans="2:7" x14ac:dyDescent="0.25">
      <c r="C14">
        <v>6</v>
      </c>
      <c r="D14" t="s">
        <v>111</v>
      </c>
      <c r="E14">
        <v>6</v>
      </c>
      <c r="F14" t="str">
        <f t="shared" si="0"/>
        <v>Januar - Jun</v>
      </c>
      <c r="G14" s="146">
        <v>8</v>
      </c>
    </row>
    <row r="15" spans="2:7" x14ac:dyDescent="0.25">
      <c r="C15">
        <v>7</v>
      </c>
      <c r="D15" t="s">
        <v>112</v>
      </c>
      <c r="E15">
        <v>7</v>
      </c>
      <c r="F15" t="str">
        <f t="shared" si="0"/>
        <v>Januar - Jul</v>
      </c>
      <c r="G15" s="145">
        <v>9</v>
      </c>
    </row>
    <row r="16" spans="2:7" x14ac:dyDescent="0.25">
      <c r="C16">
        <v>8</v>
      </c>
      <c r="D16" t="s">
        <v>113</v>
      </c>
      <c r="E16">
        <v>8</v>
      </c>
      <c r="F16" t="str">
        <f t="shared" si="0"/>
        <v>Januar - Avgust</v>
      </c>
      <c r="G16" s="146">
        <v>10</v>
      </c>
    </row>
    <row r="17" spans="3:7" x14ac:dyDescent="0.25">
      <c r="C17">
        <v>9</v>
      </c>
      <c r="D17" t="s">
        <v>114</v>
      </c>
      <c r="E17">
        <v>9</v>
      </c>
      <c r="F17" t="str">
        <f t="shared" si="0"/>
        <v>Januar - Septembar</v>
      </c>
      <c r="G17" s="146">
        <v>11</v>
      </c>
    </row>
    <row r="18" spans="3:7" x14ac:dyDescent="0.25">
      <c r="C18">
        <v>10</v>
      </c>
      <c r="D18" t="s">
        <v>115</v>
      </c>
      <c r="E18">
        <v>10</v>
      </c>
      <c r="F18" t="str">
        <f t="shared" si="0"/>
        <v>Januar - Oktobar</v>
      </c>
      <c r="G18" s="145">
        <v>12</v>
      </c>
    </row>
    <row r="19" spans="3:7" x14ac:dyDescent="0.25">
      <c r="C19">
        <v>11</v>
      </c>
      <c r="D19" t="s">
        <v>116</v>
      </c>
      <c r="E19">
        <v>11</v>
      </c>
      <c r="F19" t="str">
        <f t="shared" si="0"/>
        <v>Januar - Novembar</v>
      </c>
      <c r="G19" s="146">
        <v>13</v>
      </c>
    </row>
    <row r="20" spans="3:7" x14ac:dyDescent="0.25">
      <c r="C20">
        <v>12</v>
      </c>
      <c r="D20" t="s">
        <v>117</v>
      </c>
      <c r="E20">
        <v>12</v>
      </c>
      <c r="F20" t="str">
        <f t="shared" si="0"/>
        <v>Januar - Decembar</v>
      </c>
      <c r="G20" s="146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O30"/>
  <sheetViews>
    <sheetView tabSelected="1" zoomScale="85" zoomScaleNormal="85" zoomScaleSheetLayoutView="85" workbookViewId="0">
      <selection activeCell="M20" sqref="M20"/>
    </sheetView>
  </sheetViews>
  <sheetFormatPr defaultColWidth="9.140625" defaultRowHeight="15" x14ac:dyDescent="0.25"/>
  <cols>
    <col min="1" max="1" width="9.140625" style="5"/>
    <col min="2" max="2" width="2.7109375" style="5" customWidth="1"/>
    <col min="3" max="3" width="9.140625" style="5"/>
    <col min="4" max="4" width="2" style="5" bestFit="1" customWidth="1"/>
    <col min="5" max="6" width="9.140625" style="5"/>
    <col min="7" max="7" width="14.28515625" style="5" customWidth="1"/>
    <col min="8" max="8" width="11" style="5" bestFit="1" customWidth="1"/>
    <col min="9" max="9" width="9.140625" style="5"/>
    <col min="10" max="10" width="15.28515625" style="5" bestFit="1" customWidth="1"/>
    <col min="11" max="11" width="9.28515625" style="5" bestFit="1" customWidth="1"/>
    <col min="12" max="12" width="9.140625" style="5"/>
    <col min="13" max="13" width="15.28515625" style="5" bestFit="1" customWidth="1"/>
    <col min="14" max="14" width="9.28515625" style="5" bestFit="1" customWidth="1"/>
    <col min="15" max="16384" width="9.140625" style="5"/>
  </cols>
  <sheetData>
    <row r="1" spans="3:15" s="1" customFormat="1" x14ac:dyDescent="0.25"/>
    <row r="2" spans="3:15" s="1" customFormat="1" x14ac:dyDescent="0.25">
      <c r="C2" s="2"/>
      <c r="F2" s="168" t="s">
        <v>0</v>
      </c>
      <c r="G2" s="3"/>
      <c r="I2" s="4"/>
      <c r="J2" s="4"/>
      <c r="K2" s="4"/>
    </row>
    <row r="3" spans="3:15" s="1" customFormat="1" x14ac:dyDescent="0.25">
      <c r="F3" s="169" t="s">
        <v>1</v>
      </c>
      <c r="G3" s="3"/>
    </row>
    <row r="4" spans="3:15" s="1" customFormat="1" x14ac:dyDescent="0.25">
      <c r="F4" s="169" t="s">
        <v>2</v>
      </c>
      <c r="G4" s="3"/>
    </row>
    <row r="5" spans="3:15" s="1" customFormat="1" x14ac:dyDescent="0.25"/>
    <row r="7" spans="3:15" s="167" customFormat="1" ht="18" x14ac:dyDescent="0.25">
      <c r="C7" s="167" t="s">
        <v>132</v>
      </c>
    </row>
    <row r="8" spans="3:15" ht="15.75" thickBot="1" x14ac:dyDescent="0.3"/>
    <row r="9" spans="3:15" ht="15.75" thickBot="1" x14ac:dyDescent="0.3">
      <c r="C9" s="6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8"/>
    </row>
    <row r="10" spans="3:15" ht="15.75" thickBot="1" x14ac:dyDescent="0.3">
      <c r="C10" s="9"/>
      <c r="D10" s="10"/>
      <c r="E10" s="10"/>
      <c r="F10" s="10"/>
      <c r="G10" s="10"/>
      <c r="H10" s="147" t="s">
        <v>127</v>
      </c>
      <c r="I10" s="160" t="s">
        <v>10</v>
      </c>
      <c r="J10" s="170" t="str">
        <f>'Analitika 2023'!L4</f>
        <v>Maj</v>
      </c>
      <c r="K10" s="171"/>
      <c r="L10" s="160" t="s">
        <v>11</v>
      </c>
      <c r="M10" s="170" t="str">
        <f>IF(J10="Januar","-",'Analitika 2023'!F4)</f>
        <v>Januar - Maj</v>
      </c>
      <c r="N10" s="171"/>
      <c r="O10" s="22"/>
    </row>
    <row r="11" spans="3:15" x14ac:dyDescent="0.25">
      <c r="C11" s="9"/>
      <c r="D11" s="10"/>
      <c r="E11" s="10"/>
      <c r="F11" s="10"/>
      <c r="G11" s="10"/>
      <c r="I11" s="20"/>
      <c r="J11" s="148" t="s">
        <v>12</v>
      </c>
      <c r="K11" s="148" t="s">
        <v>13</v>
      </c>
      <c r="L11" s="148"/>
      <c r="M11" s="148" t="s">
        <v>12</v>
      </c>
      <c r="N11" s="148" t="s">
        <v>13</v>
      </c>
      <c r="O11" s="22"/>
    </row>
    <row r="12" spans="3:15" x14ac:dyDescent="0.25">
      <c r="C12" s="9"/>
      <c r="D12" s="10"/>
      <c r="E12" s="10"/>
      <c r="F12" s="10"/>
      <c r="G12" s="10"/>
      <c r="H12" s="19"/>
      <c r="I12" s="20"/>
      <c r="J12" s="20"/>
      <c r="K12" s="20"/>
      <c r="L12" s="12"/>
      <c r="M12" s="12"/>
      <c r="N12" s="12"/>
      <c r="O12" s="11"/>
    </row>
    <row r="13" spans="3:15" x14ac:dyDescent="0.25">
      <c r="C13" s="9"/>
      <c r="D13" s="23">
        <v>1</v>
      </c>
      <c r="E13" s="23" t="s">
        <v>4</v>
      </c>
      <c r="F13" s="23"/>
      <c r="G13" s="24"/>
      <c r="H13" s="25"/>
      <c r="I13" s="25"/>
      <c r="J13" s="161">
        <f>SUMPRODUCT((D13=VALUE(LEFT('Analitika 2023'!$C$9:$C$96,1)))*('Analitika 2023'!$L$9:$L$96))</f>
        <v>162336.38999999998</v>
      </c>
      <c r="K13" s="156">
        <v>3.071622684027785E-4</v>
      </c>
      <c r="L13" s="149"/>
      <c r="M13" s="161">
        <f>IF($J$10="Januar","-",SUMPRODUCT((D13=VALUE(LEFT('Analitika 2023'!$C$9:$C$96,1)))*('Analitika 2023'!$F$9:$F$96)))</f>
        <v>455475.67000000004</v>
      </c>
      <c r="N13" s="156">
        <v>3.9109395052399834E-4</v>
      </c>
      <c r="O13" s="11"/>
    </row>
    <row r="14" spans="3:15" ht="7.15" customHeight="1" x14ac:dyDescent="0.25">
      <c r="C14" s="9"/>
      <c r="F14" s="10"/>
      <c r="G14" s="10"/>
      <c r="H14" s="18"/>
      <c r="I14" s="18"/>
      <c r="J14" s="162"/>
      <c r="K14" s="157"/>
      <c r="L14" s="150"/>
      <c r="M14" s="163"/>
      <c r="N14" s="157"/>
      <c r="O14" s="11"/>
    </row>
    <row r="15" spans="3:15" x14ac:dyDescent="0.25">
      <c r="C15" s="9"/>
      <c r="D15" s="23">
        <v>2</v>
      </c>
      <c r="E15" s="23" t="s">
        <v>130</v>
      </c>
      <c r="F15" s="23"/>
      <c r="G15" s="23"/>
      <c r="H15" s="25"/>
      <c r="I15" s="25"/>
      <c r="J15" s="161">
        <f>SUMPRODUCT((D15=VALUE(LEFT('Analitika 2023'!$C$9:$C$96,1)))*('Analitika 2023'!$L$9:$L$96))</f>
        <v>788982.96000000008</v>
      </c>
      <c r="K15" s="156">
        <v>1.0473279372440889E-2</v>
      </c>
      <c r="L15" s="149"/>
      <c r="M15" s="161">
        <f>IF($J$10="Januar","-",SUMPRODUCT((D15=VALUE(LEFT('Analitika 2023'!$C$9:$C$96,1)))*('Analitika 2023'!$F$9:$F$96)))</f>
        <v>6071911.1699999999</v>
      </c>
      <c r="N15" s="156">
        <v>6.6243462489182928E-3</v>
      </c>
      <c r="O15" s="11"/>
    </row>
    <row r="16" spans="3:15" ht="7.15" customHeight="1" x14ac:dyDescent="0.25">
      <c r="C16" s="9"/>
      <c r="F16" s="10"/>
      <c r="G16" s="10"/>
      <c r="H16" s="18"/>
      <c r="I16" s="18"/>
      <c r="J16" s="162"/>
      <c r="K16" s="157"/>
      <c r="L16" s="150"/>
      <c r="M16" s="163"/>
      <c r="N16" s="157"/>
      <c r="O16" s="11"/>
    </row>
    <row r="17" spans="3:15" x14ac:dyDescent="0.25">
      <c r="C17" s="9"/>
      <c r="D17" s="23">
        <v>3</v>
      </c>
      <c r="E17" s="23" t="s">
        <v>5</v>
      </c>
      <c r="F17" s="23"/>
      <c r="G17" s="23"/>
      <c r="H17" s="25"/>
      <c r="I17" s="25"/>
      <c r="J17" s="161">
        <f>SUMPRODUCT((D17=VALUE(LEFT('Analitika 2023'!$C$9:$C$96,1)))*('Analitika 2023'!$L$9:$L$96))</f>
        <v>3565001.3000000003</v>
      </c>
      <c r="K17" s="156">
        <v>1.8485716660650072E-2</v>
      </c>
      <c r="L17" s="149"/>
      <c r="M17" s="161">
        <f>IF($J$10="Januar","-",SUMPRODUCT((D17=VALUE(LEFT('Analitika 2023'!$C$9:$C$96,1)))*('Analitika 2023'!$F$9:$F$96)))</f>
        <v>17138705.569999997</v>
      </c>
      <c r="N17" s="156">
        <v>1.9197029257783441E-2</v>
      </c>
      <c r="O17" s="11"/>
    </row>
    <row r="18" spans="3:15" ht="7.15" customHeight="1" x14ac:dyDescent="0.25">
      <c r="C18" s="9"/>
      <c r="F18" s="10"/>
      <c r="G18" s="10"/>
      <c r="H18" s="18"/>
      <c r="I18" s="18"/>
      <c r="J18" s="162"/>
      <c r="K18" s="157"/>
      <c r="L18" s="150"/>
      <c r="M18" s="163"/>
      <c r="N18" s="157"/>
      <c r="O18" s="11"/>
    </row>
    <row r="19" spans="3:15" x14ac:dyDescent="0.25">
      <c r="C19" s="9"/>
      <c r="D19" s="23">
        <v>4</v>
      </c>
      <c r="E19" s="23" t="s">
        <v>6</v>
      </c>
      <c r="F19" s="23"/>
      <c r="G19" s="23"/>
      <c r="H19" s="25"/>
      <c r="I19" s="25"/>
      <c r="J19" s="161">
        <f>SUMPRODUCT((D19=VALUE(LEFT('Analitika 2023'!$C$9:$C$96,1)))*('Analitika 2023'!$L$9:$L$96))</f>
        <v>195424643.54000002</v>
      </c>
      <c r="K19" s="156">
        <v>0.56169353978363923</v>
      </c>
      <c r="L19" s="149"/>
      <c r="M19" s="161">
        <f>IF($J$10="Januar","-",SUMPRODUCT((D19=VALUE(LEFT('Analitika 2023'!$C$9:$C$96,1)))*('Analitika 2023'!$F$9:$F$96)))</f>
        <v>601596446.03999972</v>
      </c>
      <c r="N19" s="156">
        <v>0.54569258652048369</v>
      </c>
      <c r="O19" s="11"/>
    </row>
    <row r="20" spans="3:15" ht="7.15" customHeight="1" x14ac:dyDescent="0.25">
      <c r="C20" s="9"/>
      <c r="F20" s="10"/>
      <c r="G20" s="10"/>
      <c r="H20" s="18"/>
      <c r="I20" s="18"/>
      <c r="J20" s="162"/>
      <c r="K20" s="157"/>
      <c r="L20" s="150"/>
      <c r="M20" s="163"/>
      <c r="N20" s="157"/>
      <c r="O20" s="11"/>
    </row>
    <row r="21" spans="3:15" x14ac:dyDescent="0.25">
      <c r="C21" s="21"/>
      <c r="D21" s="23">
        <v>5</v>
      </c>
      <c r="E21" s="23" t="s">
        <v>7</v>
      </c>
      <c r="F21" s="23"/>
      <c r="G21" s="23"/>
      <c r="H21" s="25"/>
      <c r="I21" s="25"/>
      <c r="J21" s="161">
        <f>SUMPRODUCT((D21=VALUE(LEFT('Analitika 2023'!$C$9:$C$96,1)))*('Analitika 2023'!$L$9:$L$96))</f>
        <v>3089477.79</v>
      </c>
      <c r="K21" s="156">
        <v>1.6128052742344613E-2</v>
      </c>
      <c r="L21" s="149"/>
      <c r="M21" s="161">
        <f>IF($J$10="Januar","-",SUMPRODUCT((D21=VALUE(LEFT('Analitika 2023'!$C$9:$C$96,1)))*('Analitika 2023'!$F$9:$F$96)))</f>
        <v>14890003.51</v>
      </c>
      <c r="N21" s="156">
        <v>1.6711569582371751E-2</v>
      </c>
      <c r="O21" s="11"/>
    </row>
    <row r="22" spans="3:15" ht="7.15" customHeight="1" x14ac:dyDescent="0.25">
      <c r="C22" s="9"/>
      <c r="F22" s="10"/>
      <c r="G22" s="10"/>
      <c r="H22" s="18"/>
      <c r="I22" s="18"/>
      <c r="J22" s="162"/>
      <c r="K22" s="157"/>
      <c r="L22" s="150"/>
      <c r="M22" s="163"/>
      <c r="N22" s="157"/>
      <c r="O22" s="11"/>
    </row>
    <row r="23" spans="3:15" x14ac:dyDescent="0.25">
      <c r="C23" s="9"/>
      <c r="D23" s="23">
        <v>6</v>
      </c>
      <c r="E23" s="23" t="s">
        <v>8</v>
      </c>
      <c r="F23" s="23"/>
      <c r="G23" s="26"/>
      <c r="H23" s="25"/>
      <c r="I23" s="25"/>
      <c r="J23" s="161">
        <f>SUMPRODUCT((D23=VALUE(LEFT('Analitika 2023'!$C$9:$C$96,1)))*('Analitika 2023'!$L$9:$L$96))</f>
        <v>79257318.930000052</v>
      </c>
      <c r="K23" s="156">
        <v>0.39291224917252254</v>
      </c>
      <c r="L23" s="149"/>
      <c r="M23" s="161">
        <f>IF($J$10="Januar","-",SUMPRODUCT((D23=VALUE(LEFT('Analitika 2023'!$C$9:$C$96,1)))*('Analitika 2023'!$F$9:$F$96)))</f>
        <v>380061900.0200001</v>
      </c>
      <c r="N23" s="156">
        <v>0.41138337443991874</v>
      </c>
      <c r="O23" s="11"/>
    </row>
    <row r="24" spans="3:15" ht="15.75" thickBot="1" x14ac:dyDescent="0.3">
      <c r="C24" s="9"/>
      <c r="D24" s="10"/>
      <c r="E24" s="10"/>
      <c r="F24" s="10"/>
      <c r="G24" s="13"/>
      <c r="H24" s="18"/>
      <c r="I24" s="18"/>
      <c r="J24" s="163"/>
      <c r="K24" s="157"/>
      <c r="L24" s="150"/>
      <c r="M24" s="163"/>
      <c r="N24" s="157"/>
      <c r="O24" s="11"/>
    </row>
    <row r="25" spans="3:15" ht="15.75" thickBot="1" x14ac:dyDescent="0.3">
      <c r="C25" s="9"/>
      <c r="D25" s="151"/>
      <c r="E25" s="152" t="s">
        <v>118</v>
      </c>
      <c r="F25" s="152"/>
      <c r="G25" s="153"/>
      <c r="H25" s="154"/>
      <c r="I25" s="154"/>
      <c r="J25" s="164">
        <f>SUM(J13:J23)</f>
        <v>282287760.91000009</v>
      </c>
      <c r="K25" s="158">
        <f>IFERROR($J25/$J$25,0)</f>
        <v>1</v>
      </c>
      <c r="L25" s="155"/>
      <c r="M25" s="164">
        <f>SUM(M13:M23)</f>
        <v>1020214441.9799998</v>
      </c>
      <c r="N25" s="159">
        <f>IFERROR($M25/$M$25,0)</f>
        <v>1</v>
      </c>
      <c r="O25" s="11"/>
    </row>
    <row r="26" spans="3:15" x14ac:dyDescent="0.25">
      <c r="C26" s="9"/>
      <c r="F26" s="10"/>
      <c r="G26" s="13"/>
      <c r="H26" s="18"/>
      <c r="I26" s="18"/>
      <c r="J26" s="18"/>
      <c r="K26" s="18"/>
      <c r="L26" s="18"/>
      <c r="M26" s="18"/>
      <c r="N26" s="18"/>
      <c r="O26" s="11"/>
    </row>
    <row r="27" spans="3:15" ht="15.75" thickBot="1" x14ac:dyDescent="0.3">
      <c r="C27" s="14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6"/>
    </row>
    <row r="30" spans="3:15" x14ac:dyDescent="0.25">
      <c r="H30" s="17"/>
    </row>
  </sheetData>
  <mergeCells count="2">
    <mergeCell ref="M10:N10"/>
    <mergeCell ref="J10:K10"/>
  </mergeCells>
  <pageMargins left="0.7" right="0.7" top="0.75" bottom="0.75" header="0.3" footer="0.3"/>
  <pageSetup paperSize="9" scale="46" fitToHeight="0" orientation="portrait" horizontalDpi="4294967294" verticalDpi="4294967294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="Greška u unosu" prompt="Izabrati iz padajućeg menija" xr:uid="{00000000-0002-0000-0100-000000000000}">
          <x14:formula1>
            <xm:f>'[Izvjestaj za 2023 - ORG klasifikacija - 20-1-2023.XLSX]Master sheet'!#REF!</xm:f>
          </x14:formula1>
          <xm:sqref>T4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Q100"/>
  <sheetViews>
    <sheetView showGridLines="0" zoomScale="85" zoomScaleNormal="85" zoomScaleSheetLayoutView="85" workbookViewId="0">
      <selection activeCell="L4" sqref="L4"/>
    </sheetView>
  </sheetViews>
  <sheetFormatPr defaultColWidth="8.85546875" defaultRowHeight="15" x14ac:dyDescent="0.2"/>
  <cols>
    <col min="1" max="1" width="8.85546875" style="33"/>
    <col min="2" max="2" width="3.5703125" style="27" customWidth="1"/>
    <col min="3" max="3" width="10.5703125" style="113" bestFit="1" customWidth="1"/>
    <col min="4" max="4" width="57.140625" style="114" bestFit="1" customWidth="1"/>
    <col min="5" max="6" width="10.85546875" style="115" customWidth="1"/>
    <col min="7" max="8" width="8.85546875" style="116" customWidth="1"/>
    <col min="9" max="9" width="10.85546875" style="115" customWidth="1"/>
    <col min="10" max="10" width="10.5703125" style="116" customWidth="1"/>
    <col min="11" max="11" width="10.85546875" style="117" customWidth="1"/>
    <col min="12" max="13" width="12" style="115" customWidth="1"/>
    <col min="14" max="14" width="8.85546875" style="116" customWidth="1"/>
    <col min="15" max="15" width="10.85546875" style="115" customWidth="1"/>
    <col min="16" max="16" width="10" style="116" customWidth="1"/>
    <col min="17" max="17" width="3.85546875" style="27" customWidth="1"/>
    <col min="18" max="16384" width="8.85546875" style="33"/>
  </cols>
  <sheetData>
    <row r="2" spans="2:17" ht="15.75" thickBot="1" x14ac:dyDescent="0.25">
      <c r="C2" s="28"/>
      <c r="D2" s="29"/>
      <c r="E2" s="30"/>
      <c r="F2" s="30"/>
      <c r="G2" s="31"/>
      <c r="H2" s="31"/>
      <c r="I2" s="30"/>
      <c r="J2" s="31"/>
      <c r="K2" s="32"/>
      <c r="L2" s="30"/>
      <c r="M2" s="30"/>
      <c r="N2" s="31"/>
      <c r="O2" s="30"/>
      <c r="P2" s="31"/>
    </row>
    <row r="3" spans="2:17" ht="22.5" thickTop="1" thickBot="1" x14ac:dyDescent="0.25">
      <c r="B3" s="34"/>
      <c r="C3" s="35"/>
      <c r="D3" s="36"/>
      <c r="E3" s="37"/>
      <c r="F3" s="37"/>
      <c r="G3" s="38"/>
      <c r="H3" s="38"/>
      <c r="I3" s="37"/>
      <c r="J3" s="38"/>
      <c r="K3" s="39"/>
      <c r="L3" s="37"/>
      <c r="M3" s="37"/>
      <c r="N3" s="38"/>
      <c r="O3" s="37"/>
      <c r="P3" s="38"/>
      <c r="Q3" s="40"/>
    </row>
    <row r="4" spans="2:17" s="50" customFormat="1" ht="15.75" thickTop="1" x14ac:dyDescent="0.25">
      <c r="B4" s="41"/>
      <c r="C4" s="42" t="s">
        <v>128</v>
      </c>
      <c r="D4" s="165">
        <v>6174600000</v>
      </c>
      <c r="E4" s="43" t="s">
        <v>14</v>
      </c>
      <c r="F4" s="44" t="str">
        <f>Master!D6</f>
        <v>Januar - Maj</v>
      </c>
      <c r="G4" s="44"/>
      <c r="H4" s="44"/>
      <c r="I4" s="44"/>
      <c r="J4" s="44"/>
      <c r="K4" s="45" t="s">
        <v>15</v>
      </c>
      <c r="L4" s="46" t="str">
        <f>Master!D4</f>
        <v>Maj</v>
      </c>
      <c r="M4" s="47"/>
      <c r="N4" s="47"/>
      <c r="O4" s="47"/>
      <c r="P4" s="48"/>
      <c r="Q4" s="49"/>
    </row>
    <row r="5" spans="2:17" ht="13.9" customHeight="1" x14ac:dyDescent="0.2">
      <c r="B5" s="51"/>
      <c r="C5" s="52"/>
      <c r="D5" s="53"/>
      <c r="E5" s="54" t="s">
        <v>16</v>
      </c>
      <c r="F5" s="176" t="s">
        <v>17</v>
      </c>
      <c r="G5" s="177"/>
      <c r="H5" s="177"/>
      <c r="I5" s="172" t="s">
        <v>120</v>
      </c>
      <c r="J5" s="173"/>
      <c r="K5" s="54" t="s">
        <v>16</v>
      </c>
      <c r="L5" s="176" t="s">
        <v>17</v>
      </c>
      <c r="M5" s="177"/>
      <c r="N5" s="177"/>
      <c r="O5" s="172" t="s">
        <v>120</v>
      </c>
      <c r="P5" s="173"/>
      <c r="Q5" s="55"/>
    </row>
    <row r="6" spans="2:17" s="66" customFormat="1" ht="12.75" thickBot="1" x14ac:dyDescent="0.25">
      <c r="B6" s="56"/>
      <c r="C6" s="57"/>
      <c r="D6" s="58"/>
      <c r="E6" s="59" t="s">
        <v>3</v>
      </c>
      <c r="F6" s="60" t="s">
        <v>3</v>
      </c>
      <c r="G6" s="61" t="s">
        <v>18</v>
      </c>
      <c r="H6" s="62" t="s">
        <v>19</v>
      </c>
      <c r="I6" s="63" t="s">
        <v>3</v>
      </c>
      <c r="J6" s="64" t="s">
        <v>18</v>
      </c>
      <c r="K6" s="59" t="s">
        <v>3</v>
      </c>
      <c r="L6" s="60" t="s">
        <v>3</v>
      </c>
      <c r="M6" s="61" t="s">
        <v>18</v>
      </c>
      <c r="N6" s="62" t="s">
        <v>19</v>
      </c>
      <c r="O6" s="63" t="s">
        <v>3</v>
      </c>
      <c r="P6" s="64" t="s">
        <v>18</v>
      </c>
      <c r="Q6" s="65"/>
    </row>
    <row r="7" spans="2:17" ht="16.5" thickTop="1" thickBot="1" x14ac:dyDescent="0.3">
      <c r="B7" s="67"/>
      <c r="C7" s="68" t="s">
        <v>129</v>
      </c>
      <c r="D7" s="166" t="s">
        <v>131</v>
      </c>
      <c r="E7" s="69"/>
      <c r="F7" s="69"/>
      <c r="G7" s="70"/>
      <c r="H7" s="70"/>
      <c r="I7" s="69"/>
      <c r="J7" s="70"/>
      <c r="K7" s="71"/>
      <c r="L7" s="69"/>
      <c r="M7" s="69"/>
      <c r="N7" s="70"/>
      <c r="O7" s="69"/>
      <c r="P7" s="70"/>
      <c r="Q7" s="72"/>
    </row>
    <row r="8" spans="2:17" s="82" customFormat="1" ht="15" customHeight="1" thickBot="1" x14ac:dyDescent="0.25">
      <c r="B8" s="73"/>
      <c r="C8" s="174" t="s">
        <v>126</v>
      </c>
      <c r="D8" s="175"/>
      <c r="E8" s="74">
        <f>SUM(E9:E96)</f>
        <v>1137406563.6199994</v>
      </c>
      <c r="F8" s="75">
        <f>SUM(F9:F96)</f>
        <v>1020214441.9799997</v>
      </c>
      <c r="G8" s="76">
        <f t="shared" ref="G8" si="0">IFERROR(F8/E8,0)</f>
        <v>0.89696549555067195</v>
      </c>
      <c r="H8" s="77">
        <f t="shared" ref="H8" si="1">F8/$D$4</f>
        <v>0.16522761668448152</v>
      </c>
      <c r="I8" s="75">
        <f>SUM(I9:I96)</f>
        <v>-117192121.63999978</v>
      </c>
      <c r="J8" s="78">
        <f t="shared" ref="J8:J9" si="2">IFERROR(I8/E8,0)</f>
        <v>-0.10303450444932807</v>
      </c>
      <c r="K8" s="79">
        <f t="shared" ref="K8:L8" si="3">SUM(K9:K96)</f>
        <v>292554767.00000006</v>
      </c>
      <c r="L8" s="80">
        <f t="shared" si="3"/>
        <v>282287760.91000003</v>
      </c>
      <c r="M8" s="76">
        <f>IFERROR(L8/K8,0)</f>
        <v>0.96490569545222948</v>
      </c>
      <c r="N8" s="77">
        <f>L8/$D$4</f>
        <v>4.5717578613999291E-2</v>
      </c>
      <c r="O8" s="80">
        <f t="shared" ref="O8" si="4">SUM(O9:O96)</f>
        <v>-10267006.089999929</v>
      </c>
      <c r="P8" s="78">
        <f t="shared" ref="P8:P9" si="5">IFERROR(O8/K8,0)</f>
        <v>-3.5094304547770114E-2</v>
      </c>
      <c r="Q8" s="81"/>
    </row>
    <row r="9" spans="2:17" s="82" customFormat="1" ht="12.75" x14ac:dyDescent="0.2">
      <c r="B9" s="73"/>
      <c r="C9" s="83">
        <v>10101</v>
      </c>
      <c r="D9" s="84" t="s">
        <v>20</v>
      </c>
      <c r="E9" s="85">
        <f>VLOOKUP($C9,'2023'!$C$105:$U$192,19,FALSE)</f>
        <v>441241.01999999996</v>
      </c>
      <c r="F9" s="86">
        <f>VLOOKUP($C9,'2023'!$C$8:$U$95,19,FALSE)</f>
        <v>455475.67000000004</v>
      </c>
      <c r="G9" s="87">
        <f t="shared" ref="G9" si="6">IFERROR(F9/E9,0)</f>
        <v>1.0322604865703557</v>
      </c>
      <c r="H9" s="88">
        <f t="shared" ref="H9" si="7">F9/$D$4</f>
        <v>7.3766020470961689E-5</v>
      </c>
      <c r="I9" s="89">
        <f t="shared" ref="I9" si="8">F9-E9</f>
        <v>14234.650000000081</v>
      </c>
      <c r="J9" s="90">
        <f t="shared" si="2"/>
        <v>3.2260486570355774E-2</v>
      </c>
      <c r="K9" s="91">
        <f>VLOOKUP($C9,'2023'!$C$105:$U$192,VLOOKUP($L$4,Master!$D$9:$G$20,4,FALSE),FALSE)</f>
        <v>86735.360000000001</v>
      </c>
      <c r="L9" s="92">
        <f>VLOOKUP($C9,'2023'!$C$8:$U$95,VLOOKUP($L$4,Master!$D$9:$G$20,4,FALSE),FALSE)</f>
        <v>162336.38999999998</v>
      </c>
      <c r="M9" s="87">
        <f>IFERROR(L9/K9,0)</f>
        <v>1.8716287105973848</v>
      </c>
      <c r="N9" s="88">
        <f>L9/$D$4</f>
        <v>2.6290996987659118E-5</v>
      </c>
      <c r="O9" s="89">
        <f>L9-K9</f>
        <v>75601.029999999984</v>
      </c>
      <c r="P9" s="90">
        <f t="shared" si="5"/>
        <v>0.87162871059738478</v>
      </c>
      <c r="Q9" s="81"/>
    </row>
    <row r="10" spans="2:17" s="82" customFormat="1" ht="12.75" x14ac:dyDescent="0.2">
      <c r="B10" s="73"/>
      <c r="C10" s="83">
        <v>20101</v>
      </c>
      <c r="D10" s="84" t="s">
        <v>21</v>
      </c>
      <c r="E10" s="85">
        <f>VLOOKUP($C10,'2023'!$C$105:$U$192,19,FALSE)</f>
        <v>5117233.5600000005</v>
      </c>
      <c r="F10" s="86">
        <f>VLOOKUP($C10,'2023'!$C$8:$U$95,19,FALSE)</f>
        <v>3401915.03</v>
      </c>
      <c r="G10" s="87">
        <f t="shared" ref="G10:G73" si="9">IFERROR(F10/E10,0)</f>
        <v>0.66479573193450237</v>
      </c>
      <c r="H10" s="88">
        <f t="shared" ref="H10:H73" si="10">F10/$D$4</f>
        <v>5.5095310303501441E-4</v>
      </c>
      <c r="I10" s="89">
        <f t="shared" ref="I10:I73" si="11">F10-E10</f>
        <v>-1715318.5300000007</v>
      </c>
      <c r="J10" s="90">
        <f t="shared" ref="J10:J73" si="12">IFERROR(I10/E10,0)</f>
        <v>-0.33520426806549758</v>
      </c>
      <c r="K10" s="91">
        <f>VLOOKUP($C10,'2023'!$C$105:$U$192,VLOOKUP($L$4,Master!$D$9:$G$20,4,FALSE),FALSE)</f>
        <v>1425387.77</v>
      </c>
      <c r="L10" s="92">
        <f>VLOOKUP($C10,'2023'!$C$8:$U$95,VLOOKUP($L$4,Master!$D$9:$G$20,4,FALSE),FALSE)</f>
        <v>747985.56</v>
      </c>
      <c r="M10" s="92">
        <f t="shared" ref="M10:M73" si="13">IFERROR(L10/K10,0)</f>
        <v>0.52475935022229081</v>
      </c>
      <c r="N10" s="88">
        <f t="shared" ref="N10:N73" si="14">L10/$D$4</f>
        <v>1.2113911184530173E-4</v>
      </c>
      <c r="O10" s="92">
        <f t="shared" ref="O10:O73" si="15">L10-K10</f>
        <v>-677402.21</v>
      </c>
      <c r="P10" s="93">
        <f t="shared" ref="P10:P73" si="16">IFERROR(O10/K10,0)</f>
        <v>-0.47524064977770925</v>
      </c>
      <c r="Q10" s="81"/>
    </row>
    <row r="11" spans="2:17" s="82" customFormat="1" ht="12.75" x14ac:dyDescent="0.2">
      <c r="B11" s="73"/>
      <c r="C11" s="83">
        <v>20102</v>
      </c>
      <c r="D11" s="84" t="s">
        <v>22</v>
      </c>
      <c r="E11" s="85">
        <f>VLOOKUP($C11,'2023'!$C$105:$U$192,19,FALSE)</f>
        <v>1866390.75</v>
      </c>
      <c r="F11" s="86">
        <f>VLOOKUP($C11,'2023'!$C$8:$U$95,19,FALSE)</f>
        <v>2654996.14</v>
      </c>
      <c r="G11" s="87">
        <f t="shared" si="9"/>
        <v>1.42252962837498</v>
      </c>
      <c r="H11" s="88">
        <f t="shared" si="10"/>
        <v>4.2998674246105015E-4</v>
      </c>
      <c r="I11" s="89">
        <f t="shared" si="11"/>
        <v>788605.39000000013</v>
      </c>
      <c r="J11" s="90">
        <f t="shared" si="12"/>
        <v>0.42252962837497998</v>
      </c>
      <c r="K11" s="91">
        <f>VLOOKUP($C11,'2023'!$C$105:$U$192,VLOOKUP($L$4,Master!$D$9:$G$20,4,FALSE),FALSE)</f>
        <v>36007.94999999999</v>
      </c>
      <c r="L11" s="92">
        <f>VLOOKUP($C11,'2023'!$C$8:$U$95,VLOOKUP($L$4,Master!$D$9:$G$20,4,FALSE),FALSE)</f>
        <v>37517.400000000009</v>
      </c>
      <c r="M11" s="92">
        <f t="shared" si="13"/>
        <v>1.0419199093533518</v>
      </c>
      <c r="N11" s="88">
        <f t="shared" si="14"/>
        <v>6.0760859003012357E-6</v>
      </c>
      <c r="O11" s="92">
        <f t="shared" si="15"/>
        <v>1509.4500000000189</v>
      </c>
      <c r="P11" s="93">
        <f t="shared" si="16"/>
        <v>4.1919909353351673E-2</v>
      </c>
      <c r="Q11" s="81"/>
    </row>
    <row r="12" spans="2:17" s="82" customFormat="1" ht="12.75" x14ac:dyDescent="0.2">
      <c r="B12" s="73"/>
      <c r="C12" s="83">
        <v>20105</v>
      </c>
      <c r="D12" s="84" t="s">
        <v>23</v>
      </c>
      <c r="E12" s="85">
        <f>VLOOKUP($C12,'2023'!$C$105:$U$192,19,FALSE)</f>
        <v>18292.099999999999</v>
      </c>
      <c r="F12" s="86">
        <f>VLOOKUP($C12,'2023'!$C$8:$U$95,19,FALSE)</f>
        <v>15000</v>
      </c>
      <c r="G12" s="87">
        <f t="shared" si="9"/>
        <v>0.82002613149939052</v>
      </c>
      <c r="H12" s="88">
        <f t="shared" si="10"/>
        <v>2.4293071615975125E-6</v>
      </c>
      <c r="I12" s="89">
        <f t="shared" si="11"/>
        <v>-3292.0999999999985</v>
      </c>
      <c r="J12" s="90">
        <f t="shared" si="12"/>
        <v>-0.17997386850060948</v>
      </c>
      <c r="K12" s="91">
        <f>VLOOKUP($C12,'2023'!$C$105:$U$192,VLOOKUP($L$4,Master!$D$9:$G$20,4,FALSE),FALSE)</f>
        <v>3658.42</v>
      </c>
      <c r="L12" s="92">
        <f>VLOOKUP($C12,'2023'!$C$8:$U$95,VLOOKUP($L$4,Master!$D$9:$G$20,4,FALSE),FALSE)</f>
        <v>3480</v>
      </c>
      <c r="M12" s="92">
        <f t="shared" si="13"/>
        <v>0.95123031253929291</v>
      </c>
      <c r="N12" s="88">
        <f t="shared" si="14"/>
        <v>5.6359926149062283E-7</v>
      </c>
      <c r="O12" s="92">
        <f t="shared" si="15"/>
        <v>-178.42000000000007</v>
      </c>
      <c r="P12" s="93">
        <f t="shared" si="16"/>
        <v>-4.8769687460707103E-2</v>
      </c>
      <c r="Q12" s="81"/>
    </row>
    <row r="13" spans="2:17" s="82" customFormat="1" ht="12.75" x14ac:dyDescent="0.2">
      <c r="B13" s="73"/>
      <c r="C13" s="83">
        <v>30101</v>
      </c>
      <c r="D13" s="84" t="s">
        <v>24</v>
      </c>
      <c r="E13" s="85">
        <f>VLOOKUP($C13,'2023'!$C$105:$U$192,19,FALSE)</f>
        <v>528478.05000000005</v>
      </c>
      <c r="F13" s="86">
        <f>VLOOKUP($C13,'2023'!$C$8:$U$95,19,FALSE)</f>
        <v>355656.95</v>
      </c>
      <c r="G13" s="87">
        <f t="shared" si="9"/>
        <v>0.67298339070090041</v>
      </c>
      <c r="H13" s="88">
        <f t="shared" si="10"/>
        <v>5.7599998380461896E-5</v>
      </c>
      <c r="I13" s="89">
        <f t="shared" si="11"/>
        <v>-172821.10000000003</v>
      </c>
      <c r="J13" s="90">
        <f t="shared" si="12"/>
        <v>-0.32701660929909959</v>
      </c>
      <c r="K13" s="91">
        <f>VLOOKUP($C13,'2023'!$C$105:$U$192,VLOOKUP($L$4,Master!$D$9:$G$20,4,FALSE),FALSE)</f>
        <v>102771.01000000001</v>
      </c>
      <c r="L13" s="92">
        <f>VLOOKUP($C13,'2023'!$C$8:$U$95,VLOOKUP($L$4,Master!$D$9:$G$20,4,FALSE),FALSE)</f>
        <v>80077.320000000022</v>
      </c>
      <c r="M13" s="92">
        <f t="shared" si="13"/>
        <v>0.77918198916211889</v>
      </c>
      <c r="N13" s="88">
        <f t="shared" si="14"/>
        <v>1.2968827130502384E-5</v>
      </c>
      <c r="O13" s="92">
        <f t="shared" si="15"/>
        <v>-22693.689999999988</v>
      </c>
      <c r="P13" s="93">
        <f t="shared" si="16"/>
        <v>-0.22081801083788108</v>
      </c>
      <c r="Q13" s="81"/>
    </row>
    <row r="14" spans="2:17" s="82" customFormat="1" ht="12.75" x14ac:dyDescent="0.2">
      <c r="B14" s="73"/>
      <c r="C14" s="83">
        <v>30201</v>
      </c>
      <c r="D14" s="84" t="s">
        <v>25</v>
      </c>
      <c r="E14" s="85">
        <f>VLOOKUP($C14,'2023'!$C$105:$U$192,19,FALSE)</f>
        <v>11859905.82000001</v>
      </c>
      <c r="F14" s="86">
        <f>VLOOKUP($C14,'2023'!$C$8:$U$95,19,FALSE)</f>
        <v>12363637.009999998</v>
      </c>
      <c r="G14" s="87">
        <f t="shared" si="9"/>
        <v>1.0424734561677984</v>
      </c>
      <c r="H14" s="88">
        <f t="shared" si="10"/>
        <v>2.0023381287856698E-3</v>
      </c>
      <c r="I14" s="89">
        <f t="shared" si="11"/>
        <v>503731.1899999883</v>
      </c>
      <c r="J14" s="90">
        <f t="shared" si="12"/>
        <v>4.2473456167798462E-2</v>
      </c>
      <c r="K14" s="91">
        <f>VLOOKUP($C14,'2023'!$C$105:$U$192,VLOOKUP($L$4,Master!$D$9:$G$20,4,FALSE),FALSE)</f>
        <v>2332421.7000000016</v>
      </c>
      <c r="L14" s="92">
        <f>VLOOKUP($C14,'2023'!$C$8:$U$95,VLOOKUP($L$4,Master!$D$9:$G$20,4,FALSE),FALSE)</f>
        <v>2594038.620000001</v>
      </c>
      <c r="M14" s="92">
        <f t="shared" si="13"/>
        <v>1.1121653601490671</v>
      </c>
      <c r="N14" s="88">
        <f t="shared" si="14"/>
        <v>4.201144398017687E-4</v>
      </c>
      <c r="O14" s="92">
        <f t="shared" si="15"/>
        <v>261616.91999999946</v>
      </c>
      <c r="P14" s="93">
        <f t="shared" si="16"/>
        <v>0.11216536014906707</v>
      </c>
      <c r="Q14" s="81"/>
    </row>
    <row r="15" spans="2:17" s="82" customFormat="1" ht="12.75" x14ac:dyDescent="0.2">
      <c r="B15" s="73"/>
      <c r="C15" s="83">
        <v>30301</v>
      </c>
      <c r="D15" s="84" t="s">
        <v>26</v>
      </c>
      <c r="E15" s="85">
        <f>VLOOKUP($C15,'2023'!$C$105:$U$192,19,FALSE)</f>
        <v>4555981.1400000006</v>
      </c>
      <c r="F15" s="86">
        <f>VLOOKUP($C15,'2023'!$C$8:$U$95,19,FALSE)</f>
        <v>4264726.8000000007</v>
      </c>
      <c r="G15" s="87">
        <f t="shared" si="9"/>
        <v>0.93607209269527403</v>
      </c>
      <c r="H15" s="88">
        <f t="shared" si="10"/>
        <v>6.9068875716645623E-4</v>
      </c>
      <c r="I15" s="89">
        <f t="shared" si="11"/>
        <v>-291254.33999999985</v>
      </c>
      <c r="J15" s="90">
        <f t="shared" si="12"/>
        <v>-6.3927907304725987E-2</v>
      </c>
      <c r="K15" s="91">
        <f>VLOOKUP($C15,'2023'!$C$105:$U$192,VLOOKUP($L$4,Master!$D$9:$G$20,4,FALSE),FALSE)</f>
        <v>902452.11999999988</v>
      </c>
      <c r="L15" s="92">
        <f>VLOOKUP($C15,'2023'!$C$8:$U$95,VLOOKUP($L$4,Master!$D$9:$G$20,4,FALSE),FALSE)</f>
        <v>859459.74999999977</v>
      </c>
      <c r="M15" s="92">
        <f t="shared" si="13"/>
        <v>0.95236049752977459</v>
      </c>
      <c r="N15" s="88">
        <f t="shared" si="14"/>
        <v>1.3919278171865379E-4</v>
      </c>
      <c r="O15" s="92">
        <f t="shared" si="15"/>
        <v>-42992.370000000112</v>
      </c>
      <c r="P15" s="93">
        <f t="shared" si="16"/>
        <v>-4.7639502470225366E-2</v>
      </c>
      <c r="Q15" s="81"/>
    </row>
    <row r="16" spans="2:17" s="82" customFormat="1" ht="12.75" x14ac:dyDescent="0.2">
      <c r="B16" s="73"/>
      <c r="C16" s="83">
        <v>30401</v>
      </c>
      <c r="D16" s="84" t="s">
        <v>27</v>
      </c>
      <c r="E16" s="85">
        <f>VLOOKUP($C16,'2023'!$C$105:$U$192,19,FALSE)</f>
        <v>288552.8600000001</v>
      </c>
      <c r="F16" s="86">
        <f>VLOOKUP($C16,'2023'!$C$8:$U$95,19,FALSE)</f>
        <v>154684.81000000003</v>
      </c>
      <c r="G16" s="87">
        <f t="shared" si="9"/>
        <v>0.53607096460593029</v>
      </c>
      <c r="H16" s="88">
        <f t="shared" si="10"/>
        <v>2.5051794448223371E-5</v>
      </c>
      <c r="I16" s="89">
        <f t="shared" si="11"/>
        <v>-133868.05000000008</v>
      </c>
      <c r="J16" s="90">
        <f t="shared" si="12"/>
        <v>-0.46392903539406966</v>
      </c>
      <c r="K16" s="91">
        <f>VLOOKUP($C16,'2023'!$C$105:$U$192,VLOOKUP($L$4,Master!$D$9:$G$20,4,FALSE),FALSE)</f>
        <v>70669.550000000017</v>
      </c>
      <c r="L16" s="92">
        <f>VLOOKUP($C16,'2023'!$C$8:$U$95,VLOOKUP($L$4,Master!$D$9:$G$20,4,FALSE),FALSE)</f>
        <v>31425.610000000008</v>
      </c>
      <c r="M16" s="92">
        <f t="shared" si="13"/>
        <v>0.4446838843603787</v>
      </c>
      <c r="N16" s="88">
        <f t="shared" si="14"/>
        <v>5.0894972953713614E-6</v>
      </c>
      <c r="O16" s="92">
        <f t="shared" si="15"/>
        <v>-39243.94000000001</v>
      </c>
      <c r="P16" s="93">
        <f t="shared" si="16"/>
        <v>-0.55531611563962135</v>
      </c>
      <c r="Q16" s="81"/>
    </row>
    <row r="17" spans="2:17" s="82" customFormat="1" ht="12.75" x14ac:dyDescent="0.2">
      <c r="B17" s="73"/>
      <c r="C17" s="83">
        <v>40101</v>
      </c>
      <c r="D17" s="84" t="s">
        <v>28</v>
      </c>
      <c r="E17" s="85">
        <f>VLOOKUP($C17,'2023'!$C$105:$U$192,19,FALSE)</f>
        <v>1665390.0300000007</v>
      </c>
      <c r="F17" s="86">
        <f>VLOOKUP($C17,'2023'!$C$8:$U$95,19,FALSE)</f>
        <v>1733888.0799999998</v>
      </c>
      <c r="G17" s="87">
        <f t="shared" si="9"/>
        <v>1.0411303350963372</v>
      </c>
      <c r="H17" s="88">
        <f t="shared" si="10"/>
        <v>2.8080978201017068E-4</v>
      </c>
      <c r="I17" s="89">
        <f t="shared" si="11"/>
        <v>68498.049999999115</v>
      </c>
      <c r="J17" s="90">
        <f t="shared" si="12"/>
        <v>4.1130335096337213E-2</v>
      </c>
      <c r="K17" s="91">
        <f>VLOOKUP($C17,'2023'!$C$105:$U$192,VLOOKUP($L$4,Master!$D$9:$G$20,4,FALSE),FALSE)</f>
        <v>318438.58000000013</v>
      </c>
      <c r="L17" s="92">
        <f>VLOOKUP($C17,'2023'!$C$8:$U$95,VLOOKUP($L$4,Master!$D$9:$G$20,4,FALSE),FALSE)</f>
        <v>323026.84999999992</v>
      </c>
      <c r="M17" s="92">
        <f t="shared" si="13"/>
        <v>1.0144086498564331</v>
      </c>
      <c r="N17" s="88">
        <f t="shared" si="14"/>
        <v>5.2315429339552344E-5</v>
      </c>
      <c r="O17" s="92">
        <f t="shared" si="15"/>
        <v>4588.2699999997858</v>
      </c>
      <c r="P17" s="93">
        <f t="shared" si="16"/>
        <v>1.4408649856433173E-2</v>
      </c>
      <c r="Q17" s="81"/>
    </row>
    <row r="18" spans="2:17" s="82" customFormat="1" ht="12.75" x14ac:dyDescent="0.2">
      <c r="B18" s="73"/>
      <c r="C18" s="83">
        <v>40102</v>
      </c>
      <c r="D18" s="84" t="s">
        <v>29</v>
      </c>
      <c r="E18" s="85">
        <f>VLOOKUP($C18,'2023'!$C$105:$U$192,19,FALSE)</f>
        <v>523415.03</v>
      </c>
      <c r="F18" s="86">
        <f>VLOOKUP($C18,'2023'!$C$8:$U$95,19,FALSE)</f>
        <v>471410.19</v>
      </c>
      <c r="G18" s="87">
        <f t="shared" si="9"/>
        <v>0.90064320468596393</v>
      </c>
      <c r="H18" s="88">
        <f t="shared" si="10"/>
        <v>7.6346676707802929E-5</v>
      </c>
      <c r="I18" s="89">
        <f t="shared" si="11"/>
        <v>-52004.840000000026</v>
      </c>
      <c r="J18" s="90">
        <f t="shared" si="12"/>
        <v>-9.9356795314036017E-2</v>
      </c>
      <c r="K18" s="91">
        <f>VLOOKUP($C18,'2023'!$C$105:$U$192,VLOOKUP($L$4,Master!$D$9:$G$20,4,FALSE),FALSE)</f>
        <v>98873.270000000019</v>
      </c>
      <c r="L18" s="92">
        <f>VLOOKUP($C18,'2023'!$C$8:$U$95,VLOOKUP($L$4,Master!$D$9:$G$20,4,FALSE),FALSE)</f>
        <v>77648.200000000012</v>
      </c>
      <c r="M18" s="92">
        <f t="shared" si="13"/>
        <v>0.78533055496192239</v>
      </c>
      <c r="N18" s="88">
        <f t="shared" si="14"/>
        <v>1.2575421889677066E-5</v>
      </c>
      <c r="O18" s="92">
        <f t="shared" si="15"/>
        <v>-21225.070000000007</v>
      </c>
      <c r="P18" s="93">
        <f t="shared" si="16"/>
        <v>-0.21466944503807756</v>
      </c>
      <c r="Q18" s="81"/>
    </row>
    <row r="19" spans="2:17" s="82" customFormat="1" ht="12.75" x14ac:dyDescent="0.2">
      <c r="B19" s="73"/>
      <c r="C19" s="83">
        <v>40103</v>
      </c>
      <c r="D19" s="84" t="s">
        <v>30</v>
      </c>
      <c r="E19" s="85">
        <f>VLOOKUP($C19,'2023'!$C$105:$U$192,19,FALSE)</f>
        <v>166750</v>
      </c>
      <c r="F19" s="86">
        <f>VLOOKUP($C19,'2023'!$C$8:$U$95,19,FALSE)</f>
        <v>121345.03</v>
      </c>
      <c r="G19" s="87">
        <f t="shared" si="9"/>
        <v>0.72770632683658165</v>
      </c>
      <c r="H19" s="88">
        <f t="shared" si="10"/>
        <v>1.9652290026884332E-5</v>
      </c>
      <c r="I19" s="89">
        <f t="shared" si="11"/>
        <v>-45404.97</v>
      </c>
      <c r="J19" s="90">
        <f t="shared" si="12"/>
        <v>-0.27229367316341829</v>
      </c>
      <c r="K19" s="91">
        <f>VLOOKUP($C19,'2023'!$C$105:$U$192,VLOOKUP($L$4,Master!$D$9:$G$20,4,FALSE),FALSE)</f>
        <v>33350</v>
      </c>
      <c r="L19" s="92">
        <f>VLOOKUP($C19,'2023'!$C$8:$U$95,VLOOKUP($L$4,Master!$D$9:$G$20,4,FALSE),FALSE)</f>
        <v>29280</v>
      </c>
      <c r="M19" s="92">
        <f t="shared" si="13"/>
        <v>0.87796101949025485</v>
      </c>
      <c r="N19" s="88">
        <f t="shared" si="14"/>
        <v>4.7420075794383439E-6</v>
      </c>
      <c r="O19" s="92">
        <f t="shared" si="15"/>
        <v>-4070</v>
      </c>
      <c r="P19" s="93">
        <f t="shared" si="16"/>
        <v>-0.12203898050974513</v>
      </c>
      <c r="Q19" s="81"/>
    </row>
    <row r="20" spans="2:17" s="82" customFormat="1" ht="12.75" x14ac:dyDescent="0.2">
      <c r="B20" s="73"/>
      <c r="C20" s="83">
        <v>40105</v>
      </c>
      <c r="D20" s="84" t="s">
        <v>31</v>
      </c>
      <c r="E20" s="85">
        <f>VLOOKUP($C20,'2023'!$C$105:$U$192,19,FALSE)</f>
        <v>153525.45000000001</v>
      </c>
      <c r="F20" s="86">
        <f>VLOOKUP($C20,'2023'!$C$8:$U$95,19,FALSE)</f>
        <v>143488.9</v>
      </c>
      <c r="G20" s="87">
        <f t="shared" si="9"/>
        <v>0.93462614830309887</v>
      </c>
      <c r="H20" s="88">
        <f t="shared" si="10"/>
        <v>2.3238574158649952E-5</v>
      </c>
      <c r="I20" s="89">
        <f t="shared" si="11"/>
        <v>-10036.550000000017</v>
      </c>
      <c r="J20" s="90">
        <f t="shared" si="12"/>
        <v>-6.5373851696901172E-2</v>
      </c>
      <c r="K20" s="91">
        <f>VLOOKUP($C20,'2023'!$C$105:$U$192,VLOOKUP($L$4,Master!$D$9:$G$20,4,FALSE),FALSE)</f>
        <v>29933.490000000005</v>
      </c>
      <c r="L20" s="92">
        <f>VLOOKUP($C20,'2023'!$C$8:$U$95,VLOOKUP($L$4,Master!$D$9:$G$20,4,FALSE),FALSE)</f>
        <v>27948.870000000006</v>
      </c>
      <c r="M20" s="92">
        <f t="shared" si="13"/>
        <v>0.93369901070673689</v>
      </c>
      <c r="N20" s="88">
        <f t="shared" si="14"/>
        <v>4.5264260033038586E-6</v>
      </c>
      <c r="O20" s="92">
        <f t="shared" si="15"/>
        <v>-1984.619999999999</v>
      </c>
      <c r="P20" s="93">
        <f t="shared" si="16"/>
        <v>-6.6300989293263113E-2</v>
      </c>
      <c r="Q20" s="81"/>
    </row>
    <row r="21" spans="2:17" s="82" customFormat="1" ht="12.75" x14ac:dyDescent="0.2">
      <c r="B21" s="73"/>
      <c r="C21" s="83">
        <v>40116</v>
      </c>
      <c r="D21" s="84" t="s">
        <v>32</v>
      </c>
      <c r="E21" s="85">
        <f>VLOOKUP($C21,'2023'!$C$105:$U$192,19,FALSE)</f>
        <v>12614.599999999999</v>
      </c>
      <c r="F21" s="86">
        <f>VLOOKUP($C21,'2023'!$C$8:$U$95,19,FALSE)</f>
        <v>9170</v>
      </c>
      <c r="G21" s="87">
        <f t="shared" si="9"/>
        <v>0.72693545574175966</v>
      </c>
      <c r="H21" s="88">
        <f t="shared" si="10"/>
        <v>1.4851164447899458E-6</v>
      </c>
      <c r="I21" s="89">
        <f t="shared" si="11"/>
        <v>-3444.5999999999985</v>
      </c>
      <c r="J21" s="90">
        <f t="shared" si="12"/>
        <v>-0.27306454425824039</v>
      </c>
      <c r="K21" s="91">
        <f>VLOOKUP($C21,'2023'!$C$105:$U$192,VLOOKUP($L$4,Master!$D$9:$G$20,4,FALSE),FALSE)</f>
        <v>2522.9199999999996</v>
      </c>
      <c r="L21" s="92">
        <f>VLOOKUP($C21,'2023'!$C$8:$U$95,VLOOKUP($L$4,Master!$D$9:$G$20,4,FALSE),FALSE)</f>
        <v>2330</v>
      </c>
      <c r="M21" s="92">
        <f t="shared" si="13"/>
        <v>0.92353304900670663</v>
      </c>
      <c r="N21" s="88">
        <f t="shared" si="14"/>
        <v>3.7735237910148024E-7</v>
      </c>
      <c r="O21" s="92">
        <f t="shared" si="15"/>
        <v>-192.91999999999962</v>
      </c>
      <c r="P21" s="93">
        <f t="shared" si="16"/>
        <v>-7.6466950993293342E-2</v>
      </c>
      <c r="Q21" s="81"/>
    </row>
    <row r="22" spans="2:17" s="82" customFormat="1" ht="12.75" x14ac:dyDescent="0.2">
      <c r="B22" s="73"/>
      <c r="C22" s="83">
        <v>40122</v>
      </c>
      <c r="D22" s="84" t="s">
        <v>33</v>
      </c>
      <c r="E22" s="85">
        <f>VLOOKUP($C22,'2023'!$C$105:$U$192,19,FALSE)</f>
        <v>4666.6500000000005</v>
      </c>
      <c r="F22" s="86">
        <f>VLOOKUP($C22,'2023'!$C$8:$U$95,19,FALSE)</f>
        <v>0</v>
      </c>
      <c r="G22" s="87">
        <f t="shared" si="9"/>
        <v>0</v>
      </c>
      <c r="H22" s="88">
        <f t="shared" si="10"/>
        <v>0</v>
      </c>
      <c r="I22" s="89">
        <f t="shared" si="11"/>
        <v>-4666.6500000000005</v>
      </c>
      <c r="J22" s="90">
        <f t="shared" si="12"/>
        <v>-1</v>
      </c>
      <c r="K22" s="91">
        <f>VLOOKUP($C22,'2023'!$C$105:$U$192,VLOOKUP($L$4,Master!$D$9:$G$20,4,FALSE),FALSE)</f>
        <v>933.33</v>
      </c>
      <c r="L22" s="92">
        <f>VLOOKUP($C22,'2023'!$C$8:$U$95,VLOOKUP($L$4,Master!$D$9:$G$20,4,FALSE),FALSE)</f>
        <v>0</v>
      </c>
      <c r="M22" s="92">
        <f t="shared" si="13"/>
        <v>0</v>
      </c>
      <c r="N22" s="88">
        <f t="shared" si="14"/>
        <v>0</v>
      </c>
      <c r="O22" s="92">
        <f t="shared" si="15"/>
        <v>-933.33</v>
      </c>
      <c r="P22" s="93">
        <f t="shared" si="16"/>
        <v>-1</v>
      </c>
      <c r="Q22" s="81"/>
    </row>
    <row r="23" spans="2:17" s="82" customFormat="1" ht="12.75" x14ac:dyDescent="0.2">
      <c r="B23" s="73"/>
      <c r="C23" s="83">
        <v>40201</v>
      </c>
      <c r="D23" s="84" t="s">
        <v>34</v>
      </c>
      <c r="E23" s="85">
        <f>VLOOKUP($C23,'2023'!$C$105:$U$192,19,FALSE)</f>
        <v>1321513.4700000002</v>
      </c>
      <c r="F23" s="86">
        <f>VLOOKUP($C23,'2023'!$C$8:$U$95,19,FALSE)</f>
        <v>876233.69999999972</v>
      </c>
      <c r="G23" s="87">
        <f t="shared" si="9"/>
        <v>0.6630531734194125</v>
      </c>
      <c r="H23" s="88">
        <f t="shared" si="10"/>
        <v>1.4190938684287236E-4</v>
      </c>
      <c r="I23" s="89">
        <f t="shared" si="11"/>
        <v>-445279.77000000048</v>
      </c>
      <c r="J23" s="90">
        <f t="shared" si="12"/>
        <v>-0.3369468265805875</v>
      </c>
      <c r="K23" s="91">
        <f>VLOOKUP($C23,'2023'!$C$105:$U$192,VLOOKUP($L$4,Master!$D$9:$G$20,4,FALSE),FALSE)</f>
        <v>382211.93</v>
      </c>
      <c r="L23" s="92">
        <f>VLOOKUP($C23,'2023'!$C$8:$U$95,VLOOKUP($L$4,Master!$D$9:$G$20,4,FALSE),FALSE)</f>
        <v>223016.39999999991</v>
      </c>
      <c r="M23" s="92">
        <f t="shared" si="13"/>
        <v>0.58348885132915629</v>
      </c>
      <c r="N23" s="88">
        <f t="shared" si="14"/>
        <v>3.6118355844913013E-5</v>
      </c>
      <c r="O23" s="92">
        <f t="shared" si="15"/>
        <v>-159195.53000000009</v>
      </c>
      <c r="P23" s="93">
        <f t="shared" si="16"/>
        <v>-0.41651114867084366</v>
      </c>
      <c r="Q23" s="81"/>
    </row>
    <row r="24" spans="2:17" s="82" customFormat="1" ht="12.75" x14ac:dyDescent="0.2">
      <c r="B24" s="73"/>
      <c r="C24" s="83">
        <v>40202</v>
      </c>
      <c r="D24" s="84" t="s">
        <v>35</v>
      </c>
      <c r="E24" s="85">
        <f>VLOOKUP($C24,'2023'!$C$105:$U$192,19,FALSE)</f>
        <v>5161839.6300000018</v>
      </c>
      <c r="F24" s="86">
        <f>VLOOKUP($C24,'2023'!$C$8:$U$95,19,FALSE)</f>
        <v>4687521.5799999991</v>
      </c>
      <c r="G24" s="87">
        <f t="shared" si="9"/>
        <v>0.90811065744016495</v>
      </c>
      <c r="H24" s="88">
        <f t="shared" si="10"/>
        <v>7.5916198296245899E-4</v>
      </c>
      <c r="I24" s="89">
        <f t="shared" si="11"/>
        <v>-474318.05000000261</v>
      </c>
      <c r="J24" s="90">
        <f t="shared" si="12"/>
        <v>-9.1889342559835094E-2</v>
      </c>
      <c r="K24" s="91">
        <f>VLOOKUP($C24,'2023'!$C$105:$U$192,VLOOKUP($L$4,Master!$D$9:$G$20,4,FALSE),FALSE)</f>
        <v>1032367.9500000003</v>
      </c>
      <c r="L24" s="92">
        <f>VLOOKUP($C24,'2023'!$C$8:$U$95,VLOOKUP($L$4,Master!$D$9:$G$20,4,FALSE),FALSE)</f>
        <v>1016696.7999999999</v>
      </c>
      <c r="M24" s="92">
        <f t="shared" si="13"/>
        <v>0.98482018935206161</v>
      </c>
      <c r="N24" s="88">
        <f t="shared" si="14"/>
        <v>1.6465792116088489E-4</v>
      </c>
      <c r="O24" s="92">
        <f t="shared" si="15"/>
        <v>-15671.150000000373</v>
      </c>
      <c r="P24" s="93">
        <f t="shared" si="16"/>
        <v>-1.5179810647938429E-2</v>
      </c>
      <c r="Q24" s="81"/>
    </row>
    <row r="25" spans="2:17" s="82" customFormat="1" ht="12.75" x14ac:dyDescent="0.2">
      <c r="B25" s="73"/>
      <c r="C25" s="83">
        <v>40204</v>
      </c>
      <c r="D25" s="84" t="s">
        <v>36</v>
      </c>
      <c r="E25" s="85">
        <f>VLOOKUP($C25,'2023'!$C$105:$U$192,19,FALSE)</f>
        <v>160388.32</v>
      </c>
      <c r="F25" s="86">
        <f>VLOOKUP($C25,'2023'!$C$8:$U$95,19,FALSE)</f>
        <v>124852.29999999999</v>
      </c>
      <c r="G25" s="87">
        <f t="shared" si="9"/>
        <v>0.77843760692798569</v>
      </c>
      <c r="H25" s="88">
        <f t="shared" si="10"/>
        <v>2.0220305768794737E-5</v>
      </c>
      <c r="I25" s="89">
        <f t="shared" si="11"/>
        <v>-35536.020000000019</v>
      </c>
      <c r="J25" s="90">
        <f t="shared" si="12"/>
        <v>-0.22156239307201434</v>
      </c>
      <c r="K25" s="91">
        <f>VLOOKUP($C25,'2023'!$C$105:$U$192,VLOOKUP($L$4,Master!$D$9:$G$20,4,FALSE),FALSE)</f>
        <v>24993.94</v>
      </c>
      <c r="L25" s="92">
        <f>VLOOKUP($C25,'2023'!$C$8:$U$95,VLOOKUP($L$4,Master!$D$9:$G$20,4,FALSE),FALSE)</f>
        <v>21473.040000000001</v>
      </c>
      <c r="M25" s="92">
        <f t="shared" si="13"/>
        <v>0.85912985307638579</v>
      </c>
      <c r="N25" s="88">
        <f t="shared" si="14"/>
        <v>3.4776406568846565E-6</v>
      </c>
      <c r="O25" s="92">
        <f t="shared" si="15"/>
        <v>-3520.8999999999978</v>
      </c>
      <c r="P25" s="93">
        <f t="shared" si="16"/>
        <v>-0.14087014692361421</v>
      </c>
      <c r="Q25" s="81"/>
    </row>
    <row r="26" spans="2:17" s="82" customFormat="1" ht="12.75" x14ac:dyDescent="0.2">
      <c r="B26" s="73"/>
      <c r="C26" s="83">
        <v>40301</v>
      </c>
      <c r="D26" s="84" t="s">
        <v>37</v>
      </c>
      <c r="E26" s="85">
        <f>VLOOKUP($C26,'2023'!$C$105:$U$192,19,FALSE)</f>
        <v>52930931.37999998</v>
      </c>
      <c r="F26" s="86">
        <f>VLOOKUP($C26,'2023'!$C$8:$U$95,19,FALSE)</f>
        <v>43843948.529999964</v>
      </c>
      <c r="G26" s="87">
        <f t="shared" si="9"/>
        <v>0.82832376810521147</v>
      </c>
      <c r="H26" s="88">
        <f t="shared" si="10"/>
        <v>7.1006945437761095E-3</v>
      </c>
      <c r="I26" s="89">
        <f t="shared" si="11"/>
        <v>-9086982.8500000164</v>
      </c>
      <c r="J26" s="90">
        <f t="shared" si="12"/>
        <v>-0.17167623189478853</v>
      </c>
      <c r="K26" s="91">
        <f>VLOOKUP($C26,'2023'!$C$105:$U$192,VLOOKUP($L$4,Master!$D$9:$G$20,4,FALSE),FALSE)</f>
        <v>8740499.8699999992</v>
      </c>
      <c r="L26" s="92">
        <f>VLOOKUP($C26,'2023'!$C$8:$U$95,VLOOKUP($L$4,Master!$D$9:$G$20,4,FALSE),FALSE)</f>
        <v>9597095.439999992</v>
      </c>
      <c r="M26" s="92">
        <f t="shared" si="13"/>
        <v>1.0980030413294879</v>
      </c>
      <c r="N26" s="88">
        <f t="shared" si="14"/>
        <v>1.5542861788617874E-3</v>
      </c>
      <c r="O26" s="92">
        <f t="shared" si="15"/>
        <v>856595.56999999285</v>
      </c>
      <c r="P26" s="93">
        <f t="shared" si="16"/>
        <v>9.8003041329487825E-2</v>
      </c>
      <c r="Q26" s="81"/>
    </row>
    <row r="27" spans="2:17" s="82" customFormat="1" ht="12.75" x14ac:dyDescent="0.2">
      <c r="B27" s="73"/>
      <c r="C27" s="83">
        <v>40401</v>
      </c>
      <c r="D27" s="84" t="s">
        <v>38</v>
      </c>
      <c r="E27" s="85">
        <f>VLOOKUP($C27,'2023'!$C$105:$U$192,19,FALSE)</f>
        <v>25309823.709999993</v>
      </c>
      <c r="F27" s="86">
        <f>VLOOKUP($C27,'2023'!$C$8:$U$95,19,FALSE)</f>
        <v>19184228.980000004</v>
      </c>
      <c r="G27" s="87">
        <f t="shared" si="9"/>
        <v>0.75797560661871588</v>
      </c>
      <c r="H27" s="88">
        <f t="shared" si="10"/>
        <v>3.1069589900560367E-3</v>
      </c>
      <c r="I27" s="89">
        <f t="shared" si="11"/>
        <v>-6125594.7299999893</v>
      </c>
      <c r="J27" s="90">
        <f t="shared" si="12"/>
        <v>-0.24202439338128409</v>
      </c>
      <c r="K27" s="91">
        <f>VLOOKUP($C27,'2023'!$C$105:$U$192,VLOOKUP($L$4,Master!$D$9:$G$20,4,FALSE),FALSE)</f>
        <v>4635035.959999999</v>
      </c>
      <c r="L27" s="92">
        <f>VLOOKUP($C27,'2023'!$C$8:$U$95,VLOOKUP($L$4,Master!$D$9:$G$20,4,FALSE),FALSE)</f>
        <v>3676612.6399999978</v>
      </c>
      <c r="M27" s="92">
        <f t="shared" si="13"/>
        <v>0.79322203144244829</v>
      </c>
      <c r="N27" s="88">
        <f t="shared" si="14"/>
        <v>5.9544142778479537E-4</v>
      </c>
      <c r="O27" s="92">
        <f t="shared" si="15"/>
        <v>-958423.32000000123</v>
      </c>
      <c r="P27" s="93">
        <f t="shared" si="16"/>
        <v>-0.20677796855755171</v>
      </c>
      <c r="Q27" s="81"/>
    </row>
    <row r="28" spans="2:17" s="82" customFormat="1" ht="12.75" x14ac:dyDescent="0.2">
      <c r="B28" s="73"/>
      <c r="C28" s="83">
        <v>40402</v>
      </c>
      <c r="D28" s="84" t="s">
        <v>39</v>
      </c>
      <c r="E28" s="85">
        <f>VLOOKUP($C28,'2023'!$C$105:$U$192,19,FALSE)</f>
        <v>177740.64</v>
      </c>
      <c r="F28" s="86">
        <f>VLOOKUP($C28,'2023'!$C$8:$U$95,19,FALSE)</f>
        <v>160736.08000000002</v>
      </c>
      <c r="G28" s="87">
        <f t="shared" si="9"/>
        <v>0.90432936440422407</v>
      </c>
      <c r="H28" s="88">
        <f t="shared" si="10"/>
        <v>2.6031820684740715E-5</v>
      </c>
      <c r="I28" s="89">
        <f t="shared" si="11"/>
        <v>-17004.559999999998</v>
      </c>
      <c r="J28" s="90">
        <f t="shared" si="12"/>
        <v>-9.5670635595775932E-2</v>
      </c>
      <c r="K28" s="91">
        <f>VLOOKUP($C28,'2023'!$C$105:$U$192,VLOOKUP($L$4,Master!$D$9:$G$20,4,FALSE),FALSE)</f>
        <v>33754.770000000004</v>
      </c>
      <c r="L28" s="92">
        <f>VLOOKUP($C28,'2023'!$C$8:$U$95,VLOOKUP($L$4,Master!$D$9:$G$20,4,FALSE),FALSE)</f>
        <v>31649.89</v>
      </c>
      <c r="M28" s="92">
        <f t="shared" si="13"/>
        <v>0.93764199844940421</v>
      </c>
      <c r="N28" s="88">
        <f t="shared" si="14"/>
        <v>5.1258202960515657E-6</v>
      </c>
      <c r="O28" s="92">
        <f t="shared" si="15"/>
        <v>-2104.8800000000047</v>
      </c>
      <c r="P28" s="93">
        <f t="shared" si="16"/>
        <v>-6.2358001550595794E-2</v>
      </c>
      <c r="Q28" s="81"/>
    </row>
    <row r="29" spans="2:17" s="82" customFormat="1" ht="12.75" x14ac:dyDescent="0.2">
      <c r="B29" s="73"/>
      <c r="C29" s="83">
        <v>40501</v>
      </c>
      <c r="D29" s="84" t="s">
        <v>1</v>
      </c>
      <c r="E29" s="85">
        <f>VLOOKUP($C29,'2023'!$C$105:$U$192,19,FALSE)</f>
        <v>236798024.05000001</v>
      </c>
      <c r="F29" s="86">
        <f>VLOOKUP($C29,'2023'!$C$8:$U$95,19,FALSE)</f>
        <v>217499203.96000004</v>
      </c>
      <c r="G29" s="87">
        <f t="shared" si="9"/>
        <v>0.91850092429012409</v>
      </c>
      <c r="H29" s="88">
        <f t="shared" si="10"/>
        <v>3.5224824921452409E-2</v>
      </c>
      <c r="I29" s="89">
        <f t="shared" si="11"/>
        <v>-19298820.089999974</v>
      </c>
      <c r="J29" s="90">
        <f t="shared" si="12"/>
        <v>-8.149907570987594E-2</v>
      </c>
      <c r="K29" s="91">
        <f>VLOOKUP($C29,'2023'!$C$105:$U$192,VLOOKUP($L$4,Master!$D$9:$G$20,4,FALSE),FALSE)</f>
        <v>111128768.51000002</v>
      </c>
      <c r="L29" s="92">
        <f>VLOOKUP($C29,'2023'!$C$8:$U$95,VLOOKUP($L$4,Master!$D$9:$G$20,4,FALSE),FALSE)</f>
        <v>110632362.49000002</v>
      </c>
      <c r="M29" s="92">
        <f t="shared" si="13"/>
        <v>0.99553305569155726</v>
      </c>
      <c r="N29" s="88">
        <f t="shared" si="14"/>
        <v>1.7917332700093939E-2</v>
      </c>
      <c r="O29" s="92">
        <f t="shared" si="15"/>
        <v>-496406.01999999583</v>
      </c>
      <c r="P29" s="93">
        <f t="shared" si="16"/>
        <v>-4.466944308442744E-3</v>
      </c>
      <c r="Q29" s="81"/>
    </row>
    <row r="30" spans="2:17" s="82" customFormat="1" ht="12.75" x14ac:dyDescent="0.2">
      <c r="B30" s="73"/>
      <c r="C30" s="83">
        <v>40510</v>
      </c>
      <c r="D30" s="84" t="s">
        <v>40</v>
      </c>
      <c r="E30" s="85">
        <f>VLOOKUP($C30,'2023'!$C$105:$U$192,19,FALSE)</f>
        <v>1111646.05</v>
      </c>
      <c r="F30" s="86">
        <f>VLOOKUP($C30,'2023'!$C$8:$U$95,19,FALSE)</f>
        <v>888813.06</v>
      </c>
      <c r="G30" s="87">
        <f t="shared" si="9"/>
        <v>0.79954681618308276</v>
      </c>
      <c r="H30" s="88">
        <f t="shared" si="10"/>
        <v>1.4394666213195999E-4</v>
      </c>
      <c r="I30" s="89">
        <f t="shared" si="11"/>
        <v>-222832.99</v>
      </c>
      <c r="J30" s="90">
        <f t="shared" si="12"/>
        <v>-0.20045318381691724</v>
      </c>
      <c r="K30" s="91">
        <f>VLOOKUP($C30,'2023'!$C$105:$U$192,VLOOKUP($L$4,Master!$D$9:$G$20,4,FALSE),FALSE)</f>
        <v>216902.11000000002</v>
      </c>
      <c r="L30" s="92">
        <f>VLOOKUP($C30,'2023'!$C$8:$U$95,VLOOKUP($L$4,Master!$D$9:$G$20,4,FALSE),FALSE)</f>
        <v>198946.71000000002</v>
      </c>
      <c r="M30" s="92">
        <f t="shared" si="13"/>
        <v>0.91721887813816105</v>
      </c>
      <c r="N30" s="88">
        <f t="shared" si="14"/>
        <v>3.2220177825284235E-5</v>
      </c>
      <c r="O30" s="92">
        <f t="shared" si="15"/>
        <v>-17955.399999999994</v>
      </c>
      <c r="P30" s="93">
        <f t="shared" si="16"/>
        <v>-8.2781121861838933E-2</v>
      </c>
      <c r="Q30" s="81"/>
    </row>
    <row r="31" spans="2:17" s="82" customFormat="1" ht="12.75" x14ac:dyDescent="0.2">
      <c r="B31" s="73"/>
      <c r="C31" s="83">
        <v>40514</v>
      </c>
      <c r="D31" s="84" t="s">
        <v>41</v>
      </c>
      <c r="E31" s="85">
        <f>VLOOKUP($C31,'2023'!$C$105:$U$192,19,FALSE)</f>
        <v>170229.05</v>
      </c>
      <c r="F31" s="86">
        <f>VLOOKUP($C31,'2023'!$C$8:$U$95,19,FALSE)</f>
        <v>156457.69</v>
      </c>
      <c r="G31" s="87">
        <f t="shared" si="9"/>
        <v>0.91910099950625357</v>
      </c>
      <c r="H31" s="88">
        <f t="shared" si="10"/>
        <v>2.5338919120266899E-5</v>
      </c>
      <c r="I31" s="89">
        <f t="shared" si="11"/>
        <v>-13771.359999999986</v>
      </c>
      <c r="J31" s="90">
        <f t="shared" si="12"/>
        <v>-8.0899000493746431E-2</v>
      </c>
      <c r="K31" s="91">
        <f>VLOOKUP($C31,'2023'!$C$105:$U$192,VLOOKUP($L$4,Master!$D$9:$G$20,4,FALSE),FALSE)</f>
        <v>34045.789999999994</v>
      </c>
      <c r="L31" s="92">
        <f>VLOOKUP($C31,'2023'!$C$8:$U$95,VLOOKUP($L$4,Master!$D$9:$G$20,4,FALSE),FALSE)</f>
        <v>35423.78</v>
      </c>
      <c r="M31" s="92">
        <f t="shared" si="13"/>
        <v>1.0404746078736902</v>
      </c>
      <c r="N31" s="88">
        <f t="shared" si="14"/>
        <v>5.7370161629903148E-6</v>
      </c>
      <c r="O31" s="92">
        <f t="shared" si="15"/>
        <v>1377.9900000000052</v>
      </c>
      <c r="P31" s="93">
        <f t="shared" si="16"/>
        <v>4.0474607873690269E-2</v>
      </c>
      <c r="Q31" s="81"/>
    </row>
    <row r="32" spans="2:17" s="82" customFormat="1" ht="12.75" x14ac:dyDescent="0.2">
      <c r="B32" s="73"/>
      <c r="C32" s="83">
        <v>40515</v>
      </c>
      <c r="D32" s="84" t="s">
        <v>42</v>
      </c>
      <c r="E32" s="85">
        <f>VLOOKUP($C32,'2023'!$C$105:$U$192,19,FALSE)</f>
        <v>379412.58000000007</v>
      </c>
      <c r="F32" s="86">
        <f>VLOOKUP($C32,'2023'!$C$8:$U$95,19,FALSE)</f>
        <v>314269</v>
      </c>
      <c r="G32" s="87">
        <f t="shared" si="9"/>
        <v>0.82830411158217243</v>
      </c>
      <c r="H32" s="88">
        <f t="shared" si="10"/>
        <v>5.0897062157872576E-5</v>
      </c>
      <c r="I32" s="89">
        <f t="shared" si="11"/>
        <v>-65143.580000000075</v>
      </c>
      <c r="J32" s="90">
        <f t="shared" si="12"/>
        <v>-0.17169588841782754</v>
      </c>
      <c r="K32" s="91">
        <f>VLOOKUP($C32,'2023'!$C$105:$U$192,VLOOKUP($L$4,Master!$D$9:$G$20,4,FALSE),FALSE)</f>
        <v>74562.540000000008</v>
      </c>
      <c r="L32" s="92">
        <f>VLOOKUP($C32,'2023'!$C$8:$U$95,VLOOKUP($L$4,Master!$D$9:$G$20,4,FALSE),FALSE)</f>
        <v>93130.25999999998</v>
      </c>
      <c r="M32" s="92">
        <f t="shared" si="13"/>
        <v>1.2490220960820269</v>
      </c>
      <c r="N32" s="88">
        <f t="shared" si="14"/>
        <v>1.5082800505295886E-5</v>
      </c>
      <c r="O32" s="92">
        <f t="shared" si="15"/>
        <v>18567.719999999972</v>
      </c>
      <c r="P32" s="93">
        <f t="shared" si="16"/>
        <v>0.24902209608202686</v>
      </c>
      <c r="Q32" s="81"/>
    </row>
    <row r="33" spans="2:17" s="82" customFormat="1" ht="12.75" x14ac:dyDescent="0.2">
      <c r="B33" s="73"/>
      <c r="C33" s="83">
        <v>40516</v>
      </c>
      <c r="D33" s="84" t="s">
        <v>43</v>
      </c>
      <c r="E33" s="85">
        <f>VLOOKUP($C33,'2023'!$C$105:$U$192,19,FALSE)</f>
        <v>290926.35000000003</v>
      </c>
      <c r="F33" s="86">
        <f>VLOOKUP($C33,'2023'!$C$8:$U$95,19,FALSE)</f>
        <v>257911.55000000005</v>
      </c>
      <c r="G33" s="87">
        <f t="shared" si="9"/>
        <v>0.88651835765306242</v>
      </c>
      <c r="H33" s="88">
        <f t="shared" si="10"/>
        <v>4.1769758364914336E-5</v>
      </c>
      <c r="I33" s="89">
        <f t="shared" si="11"/>
        <v>-33014.799999999988</v>
      </c>
      <c r="J33" s="90">
        <f t="shared" si="12"/>
        <v>-0.11348164234693758</v>
      </c>
      <c r="K33" s="91">
        <f>VLOOKUP($C33,'2023'!$C$105:$U$192,VLOOKUP($L$4,Master!$D$9:$G$20,4,FALSE),FALSE)</f>
        <v>56985.310000000005</v>
      </c>
      <c r="L33" s="92">
        <f>VLOOKUP($C33,'2023'!$C$8:$U$95,VLOOKUP($L$4,Master!$D$9:$G$20,4,FALSE),FALSE)</f>
        <v>54240.95</v>
      </c>
      <c r="M33" s="92">
        <f t="shared" si="13"/>
        <v>0.95184092180949775</v>
      </c>
      <c r="N33" s="88">
        <f t="shared" si="14"/>
        <v>8.7845285524568385E-6</v>
      </c>
      <c r="O33" s="92">
        <f t="shared" si="15"/>
        <v>-2744.3600000000079</v>
      </c>
      <c r="P33" s="93">
        <f t="shared" si="16"/>
        <v>-4.8159078190502212E-2</v>
      </c>
      <c r="Q33" s="81"/>
    </row>
    <row r="34" spans="2:17" s="82" customFormat="1" ht="12.75" x14ac:dyDescent="0.2">
      <c r="B34" s="73"/>
      <c r="C34" s="83">
        <v>40519</v>
      </c>
      <c r="D34" s="84" t="s">
        <v>46</v>
      </c>
      <c r="E34" s="85">
        <f>VLOOKUP($C34,'2023'!$C$105:$U$192,19,FALSE)</f>
        <v>12012265.269999998</v>
      </c>
      <c r="F34" s="86">
        <f>VLOOKUP($C34,'2023'!$C$8:$U$95,19,FALSE)</f>
        <v>6814247.0899999999</v>
      </c>
      <c r="G34" s="87">
        <f t="shared" si="9"/>
        <v>0.56727410998974725</v>
      </c>
      <c r="H34" s="88">
        <f t="shared" si="10"/>
        <v>1.1035932837754673E-3</v>
      </c>
      <c r="I34" s="89">
        <f t="shared" si="11"/>
        <v>-5198018.1799999978</v>
      </c>
      <c r="J34" s="90">
        <f t="shared" si="12"/>
        <v>-0.43272589001025275</v>
      </c>
      <c r="K34" s="91">
        <f>VLOOKUP($C34,'2023'!$C$105:$U$192,VLOOKUP($L$4,Master!$D$9:$G$20,4,FALSE),FALSE)</f>
        <v>2408450.1199999992</v>
      </c>
      <c r="L34" s="92">
        <f>VLOOKUP($C34,'2023'!$C$8:$U$95,VLOOKUP($L$4,Master!$D$9:$G$20,4,FALSE),FALSE)</f>
        <v>1653192.9599999997</v>
      </c>
      <c r="M34" s="92">
        <f t="shared" si="13"/>
        <v>0.68641361773354903</v>
      </c>
      <c r="N34" s="88">
        <f t="shared" si="14"/>
        <v>2.6774089981537264E-4</v>
      </c>
      <c r="O34" s="92">
        <f t="shared" si="15"/>
        <v>-755257.15999999945</v>
      </c>
      <c r="P34" s="93">
        <f t="shared" si="16"/>
        <v>-0.31358638226645097</v>
      </c>
      <c r="Q34" s="81"/>
    </row>
    <row r="35" spans="2:17" s="82" customFormat="1" ht="12.75" x14ac:dyDescent="0.2">
      <c r="B35" s="73"/>
      <c r="C35" s="83">
        <v>40520</v>
      </c>
      <c r="D35" s="84" t="s">
        <v>47</v>
      </c>
      <c r="E35" s="85">
        <f>VLOOKUP($C35,'2023'!$C$105:$U$192,19,FALSE)</f>
        <v>7192985.1400000034</v>
      </c>
      <c r="F35" s="86">
        <f>VLOOKUP($C35,'2023'!$C$8:$U$95,19,FALSE)</f>
        <v>6986177.1800000006</v>
      </c>
      <c r="G35" s="87">
        <f t="shared" si="9"/>
        <v>0.97124866019117029</v>
      </c>
      <c r="H35" s="88">
        <f t="shared" si="10"/>
        <v>1.1314380170375411E-3</v>
      </c>
      <c r="I35" s="89">
        <f t="shared" si="11"/>
        <v>-206807.96000000276</v>
      </c>
      <c r="J35" s="90">
        <f t="shared" si="12"/>
        <v>-2.8751339808829726E-2</v>
      </c>
      <c r="K35" s="91">
        <f>VLOOKUP($C35,'2023'!$C$105:$U$192,VLOOKUP($L$4,Master!$D$9:$G$20,4,FALSE),FALSE)</f>
        <v>1425839.6100000006</v>
      </c>
      <c r="L35" s="92">
        <f>VLOOKUP($C35,'2023'!$C$8:$U$95,VLOOKUP($L$4,Master!$D$9:$G$20,4,FALSE),FALSE)</f>
        <v>1587088.03</v>
      </c>
      <c r="M35" s="92">
        <f t="shared" si="13"/>
        <v>1.1130901532466189</v>
      </c>
      <c r="N35" s="88">
        <f t="shared" si="14"/>
        <v>2.5703495449097915E-4</v>
      </c>
      <c r="O35" s="92">
        <f t="shared" si="15"/>
        <v>161248.41999999946</v>
      </c>
      <c r="P35" s="93">
        <f t="shared" si="16"/>
        <v>0.11309015324661895</v>
      </c>
      <c r="Q35" s="81"/>
    </row>
    <row r="36" spans="2:17" s="82" customFormat="1" ht="12.75" x14ac:dyDescent="0.2">
      <c r="B36" s="73"/>
      <c r="C36" s="83">
        <v>40601</v>
      </c>
      <c r="D36" s="84" t="s">
        <v>48</v>
      </c>
      <c r="E36" s="85">
        <f>VLOOKUP($C36,'2023'!$C$105:$U$192,19,FALSE)</f>
        <v>8116664.0800000075</v>
      </c>
      <c r="F36" s="86">
        <f>VLOOKUP($C36,'2023'!$C$8:$U$95,19,FALSE)</f>
        <v>6878463.5800000019</v>
      </c>
      <c r="G36" s="87">
        <f t="shared" si="9"/>
        <v>0.84744958177448626</v>
      </c>
      <c r="H36" s="88">
        <f t="shared" si="10"/>
        <v>1.1139933890454445E-3</v>
      </c>
      <c r="I36" s="89">
        <f t="shared" si="11"/>
        <v>-1238200.5000000056</v>
      </c>
      <c r="J36" s="90">
        <f t="shared" si="12"/>
        <v>-0.15255041822551371</v>
      </c>
      <c r="K36" s="91">
        <f>VLOOKUP($C36,'2023'!$C$105:$U$192,VLOOKUP($L$4,Master!$D$9:$G$20,4,FALSE),FALSE)</f>
        <v>1426165.0100000019</v>
      </c>
      <c r="L36" s="92">
        <f>VLOOKUP($C36,'2023'!$C$8:$U$95,VLOOKUP($L$4,Master!$D$9:$G$20,4,FALSE),FALSE)</f>
        <v>1342827.3000000003</v>
      </c>
      <c r="M36" s="92">
        <f t="shared" si="13"/>
        <v>0.94156516993780304</v>
      </c>
      <c r="N36" s="88">
        <f t="shared" si="14"/>
        <v>2.1747599844524346E-4</v>
      </c>
      <c r="O36" s="92">
        <f t="shared" si="15"/>
        <v>-83337.710000001593</v>
      </c>
      <c r="P36" s="93">
        <f t="shared" si="16"/>
        <v>-5.8434830062196998E-2</v>
      </c>
      <c r="Q36" s="81"/>
    </row>
    <row r="37" spans="2:17" s="82" customFormat="1" ht="12.75" x14ac:dyDescent="0.2">
      <c r="B37" s="73"/>
      <c r="C37" s="83">
        <v>40603</v>
      </c>
      <c r="D37" s="84" t="s">
        <v>49</v>
      </c>
      <c r="E37" s="85">
        <f>VLOOKUP($C37,'2023'!$C$105:$U$192,19,FALSE)</f>
        <v>421462.28999999992</v>
      </c>
      <c r="F37" s="86">
        <f>VLOOKUP($C37,'2023'!$C$8:$U$95,19,FALSE)</f>
        <v>109246.03</v>
      </c>
      <c r="G37" s="87">
        <f t="shared" si="9"/>
        <v>0.2592071285903183</v>
      </c>
      <c r="H37" s="88">
        <f t="shared" si="10"/>
        <v>1.7692810870339779E-5</v>
      </c>
      <c r="I37" s="89">
        <f t="shared" si="11"/>
        <v>-312216.25999999989</v>
      </c>
      <c r="J37" s="90">
        <f t="shared" si="12"/>
        <v>-0.74079287140968164</v>
      </c>
      <c r="K37" s="91">
        <f>VLOOKUP($C37,'2023'!$C$105:$U$192,VLOOKUP($L$4,Master!$D$9:$G$20,4,FALSE),FALSE)</f>
        <v>231772.68999999997</v>
      </c>
      <c r="L37" s="92">
        <f>VLOOKUP($C37,'2023'!$C$8:$U$95,VLOOKUP($L$4,Master!$D$9:$G$20,4,FALSE),FALSE)</f>
        <v>28554.15</v>
      </c>
      <c r="M37" s="92">
        <f t="shared" si="13"/>
        <v>0.12319894116947085</v>
      </c>
      <c r="N37" s="88">
        <f t="shared" si="14"/>
        <v>4.6244534058886407E-6</v>
      </c>
      <c r="O37" s="92">
        <f t="shared" si="15"/>
        <v>-203218.53999999998</v>
      </c>
      <c r="P37" s="93">
        <f t="shared" si="16"/>
        <v>-0.87680105883052917</v>
      </c>
      <c r="Q37" s="81"/>
    </row>
    <row r="38" spans="2:17" s="82" customFormat="1" ht="12.75" x14ac:dyDescent="0.2">
      <c r="B38" s="73"/>
      <c r="C38" s="83">
        <v>40701</v>
      </c>
      <c r="D38" s="84" t="s">
        <v>50</v>
      </c>
      <c r="E38" s="85">
        <f>VLOOKUP($C38,'2023'!$C$105:$U$192,19,FALSE)</f>
        <v>114547499.08999994</v>
      </c>
      <c r="F38" s="86">
        <f>VLOOKUP($C38,'2023'!$C$8:$U$95,19,FALSE)</f>
        <v>105447375.86000001</v>
      </c>
      <c r="G38" s="87">
        <f t="shared" si="9"/>
        <v>0.9205558977516396</v>
      </c>
      <c r="H38" s="88">
        <f t="shared" si="10"/>
        <v>1.7077604356557512E-2</v>
      </c>
      <c r="I38" s="89">
        <f t="shared" si="11"/>
        <v>-9100123.2299999297</v>
      </c>
      <c r="J38" s="90">
        <f t="shared" si="12"/>
        <v>-7.9444102248360432E-2</v>
      </c>
      <c r="K38" s="91">
        <f>VLOOKUP($C38,'2023'!$C$105:$U$192,VLOOKUP($L$4,Master!$D$9:$G$20,4,FALSE),FALSE)</f>
        <v>23342460.429999989</v>
      </c>
      <c r="L38" s="92">
        <f>VLOOKUP($C38,'2023'!$C$8:$U$95,VLOOKUP($L$4,Master!$D$9:$G$20,4,FALSE),FALSE)</f>
        <v>22580317.519999996</v>
      </c>
      <c r="M38" s="92">
        <f t="shared" si="13"/>
        <v>0.96734950403855124</v>
      </c>
      <c r="N38" s="88">
        <f t="shared" si="14"/>
        <v>3.6569684708321181E-3</v>
      </c>
      <c r="O38" s="92">
        <f t="shared" si="15"/>
        <v>-762142.9099999927</v>
      </c>
      <c r="P38" s="93">
        <f t="shared" si="16"/>
        <v>-3.2650495961448783E-2</v>
      </c>
      <c r="Q38" s="81"/>
    </row>
    <row r="39" spans="2:17" s="82" customFormat="1" ht="12.75" x14ac:dyDescent="0.2">
      <c r="B39" s="73"/>
      <c r="C39" s="83">
        <v>40704</v>
      </c>
      <c r="D39" s="84" t="s">
        <v>51</v>
      </c>
      <c r="E39" s="85">
        <f>VLOOKUP($C39,'2023'!$C$105:$U$192,19,FALSE)</f>
        <v>625426.70000000007</v>
      </c>
      <c r="F39" s="86">
        <f>VLOOKUP($C39,'2023'!$C$8:$U$95,19,FALSE)</f>
        <v>501338.64000000007</v>
      </c>
      <c r="G39" s="87">
        <f t="shared" si="9"/>
        <v>0.80159455936243207</v>
      </c>
      <c r="H39" s="88">
        <f t="shared" si="10"/>
        <v>8.119370323583715E-5</v>
      </c>
      <c r="I39" s="89">
        <f t="shared" si="11"/>
        <v>-124088.06</v>
      </c>
      <c r="J39" s="90">
        <f t="shared" si="12"/>
        <v>-0.1984054406375679</v>
      </c>
      <c r="K39" s="91">
        <f>VLOOKUP($C39,'2023'!$C$105:$U$192,VLOOKUP($L$4,Master!$D$9:$G$20,4,FALSE),FALSE)</f>
        <v>124334.14000000001</v>
      </c>
      <c r="L39" s="92">
        <f>VLOOKUP($C39,'2023'!$C$8:$U$95,VLOOKUP($L$4,Master!$D$9:$G$20,4,FALSE),FALSE)</f>
        <v>123156.45000000001</v>
      </c>
      <c r="M39" s="92">
        <f t="shared" si="13"/>
        <v>0.99052802392005923</v>
      </c>
      <c r="N39" s="88">
        <f t="shared" si="14"/>
        <v>1.9945656398795066E-5</v>
      </c>
      <c r="O39" s="92">
        <f t="shared" si="15"/>
        <v>-1177.6900000000023</v>
      </c>
      <c r="P39" s="93">
        <f t="shared" si="16"/>
        <v>-9.4719760799407329E-3</v>
      </c>
      <c r="Q39" s="81"/>
    </row>
    <row r="40" spans="2:17" s="82" customFormat="1" ht="12.75" x14ac:dyDescent="0.2">
      <c r="B40" s="73"/>
      <c r="C40" s="83">
        <v>40705</v>
      </c>
      <c r="D40" s="84" t="s">
        <v>52</v>
      </c>
      <c r="E40" s="85">
        <f>VLOOKUP($C40,'2023'!$C$105:$U$192,19,FALSE)</f>
        <v>314003.45000000007</v>
      </c>
      <c r="F40" s="86">
        <f>VLOOKUP($C40,'2023'!$C$8:$U$95,19,FALSE)</f>
        <v>218283.41</v>
      </c>
      <c r="G40" s="87">
        <f t="shared" si="9"/>
        <v>0.69516245760994011</v>
      </c>
      <c r="H40" s="88">
        <f t="shared" si="10"/>
        <v>3.5351830078061734E-5</v>
      </c>
      <c r="I40" s="89">
        <f t="shared" si="11"/>
        <v>-95720.040000000066</v>
      </c>
      <c r="J40" s="90">
        <f t="shared" si="12"/>
        <v>-0.30483754239005989</v>
      </c>
      <c r="K40" s="91">
        <f>VLOOKUP($C40,'2023'!$C$105:$U$192,VLOOKUP($L$4,Master!$D$9:$G$20,4,FALSE),FALSE)</f>
        <v>62801.290000000008</v>
      </c>
      <c r="L40" s="92">
        <f>VLOOKUP($C40,'2023'!$C$8:$U$95,VLOOKUP($L$4,Master!$D$9:$G$20,4,FALSE),FALSE)</f>
        <v>42234.53</v>
      </c>
      <c r="M40" s="92">
        <f t="shared" si="13"/>
        <v>0.67251054874828198</v>
      </c>
      <c r="N40" s="88">
        <f t="shared" si="14"/>
        <v>6.8400430797136657E-6</v>
      </c>
      <c r="O40" s="92">
        <f t="shared" si="15"/>
        <v>-20566.760000000009</v>
      </c>
      <c r="P40" s="93">
        <f t="shared" si="16"/>
        <v>-0.32748945125171802</v>
      </c>
      <c r="Q40" s="81"/>
    </row>
    <row r="41" spans="2:17" s="82" customFormat="1" ht="12.75" x14ac:dyDescent="0.2">
      <c r="B41" s="73"/>
      <c r="C41" s="83">
        <v>40709</v>
      </c>
      <c r="D41" s="84" t="s">
        <v>53</v>
      </c>
      <c r="E41" s="85">
        <f>VLOOKUP($C41,'2023'!$C$105:$U$192,19,FALSE)</f>
        <v>291749.35000000003</v>
      </c>
      <c r="F41" s="86">
        <f>VLOOKUP($C41,'2023'!$C$8:$U$95,19,FALSE)</f>
        <v>239944.78000000003</v>
      </c>
      <c r="G41" s="87">
        <f t="shared" si="9"/>
        <v>0.82243466866335779</v>
      </c>
      <c r="H41" s="88">
        <f t="shared" si="10"/>
        <v>3.8859971496129306E-5</v>
      </c>
      <c r="I41" s="89">
        <f t="shared" si="11"/>
        <v>-51804.570000000007</v>
      </c>
      <c r="J41" s="90">
        <f t="shared" si="12"/>
        <v>-0.17756533133664223</v>
      </c>
      <c r="K41" s="91">
        <f>VLOOKUP($C41,'2023'!$C$105:$U$192,VLOOKUP($L$4,Master!$D$9:$G$20,4,FALSE),FALSE)</f>
        <v>57376.470000000008</v>
      </c>
      <c r="L41" s="92">
        <f>VLOOKUP($C41,'2023'!$C$8:$U$95,VLOOKUP($L$4,Master!$D$9:$G$20,4,FALSE),FALSE)</f>
        <v>59094.75</v>
      </c>
      <c r="M41" s="92">
        <f t="shared" si="13"/>
        <v>1.0299474680125842</v>
      </c>
      <c r="N41" s="88">
        <f t="shared" si="14"/>
        <v>9.5706199591876394E-6</v>
      </c>
      <c r="O41" s="92">
        <f t="shared" si="15"/>
        <v>1718.2799999999916</v>
      </c>
      <c r="P41" s="93">
        <f t="shared" si="16"/>
        <v>2.9947468012584102E-2</v>
      </c>
      <c r="Q41" s="81"/>
    </row>
    <row r="42" spans="2:17" s="82" customFormat="1" ht="12.75" x14ac:dyDescent="0.2">
      <c r="B42" s="73"/>
      <c r="C42" s="83">
        <v>40710</v>
      </c>
      <c r="D42" s="84" t="s">
        <v>54</v>
      </c>
      <c r="E42" s="85">
        <f>VLOOKUP($C42,'2023'!$C$105:$U$192,19,FALSE)</f>
        <v>147470.80000000005</v>
      </c>
      <c r="F42" s="86">
        <f>VLOOKUP($C42,'2023'!$C$8:$U$95,19,FALSE)</f>
        <v>95045.03</v>
      </c>
      <c r="G42" s="87">
        <f t="shared" si="9"/>
        <v>0.64450067403174027</v>
      </c>
      <c r="H42" s="88">
        <f t="shared" si="10"/>
        <v>1.5392904803550027E-5</v>
      </c>
      <c r="I42" s="89">
        <f t="shared" si="11"/>
        <v>-52425.770000000048</v>
      </c>
      <c r="J42" s="90">
        <f t="shared" si="12"/>
        <v>-0.35549932596825967</v>
      </c>
      <c r="K42" s="91">
        <f>VLOOKUP($C42,'2023'!$C$105:$U$192,VLOOKUP($L$4,Master!$D$9:$G$20,4,FALSE),FALSE)</f>
        <v>29454.330000000009</v>
      </c>
      <c r="L42" s="92">
        <f>VLOOKUP($C42,'2023'!$C$8:$U$95,VLOOKUP($L$4,Master!$D$9:$G$20,4,FALSE),FALSE)</f>
        <v>0</v>
      </c>
      <c r="M42" s="92">
        <f t="shared" si="13"/>
        <v>0</v>
      </c>
      <c r="N42" s="88">
        <f t="shared" si="14"/>
        <v>0</v>
      </c>
      <c r="O42" s="92">
        <f t="shared" si="15"/>
        <v>-29454.330000000009</v>
      </c>
      <c r="P42" s="93">
        <f t="shared" si="16"/>
        <v>-1</v>
      </c>
      <c r="Q42" s="81"/>
    </row>
    <row r="43" spans="2:17" s="82" customFormat="1" ht="12.75" x14ac:dyDescent="0.2">
      <c r="B43" s="73"/>
      <c r="C43" s="83">
        <v>40801</v>
      </c>
      <c r="D43" s="84" t="s">
        <v>57</v>
      </c>
      <c r="E43" s="85">
        <f>VLOOKUP($C43,'2023'!$C$105:$U$192,19,FALSE)</f>
        <v>9478744.6900000051</v>
      </c>
      <c r="F43" s="86">
        <f>VLOOKUP($C43,'2023'!$C$8:$U$95,19,FALSE)</f>
        <v>5821418.6999999974</v>
      </c>
      <c r="G43" s="87">
        <f t="shared" si="9"/>
        <v>0.61415502689312274</v>
      </c>
      <c r="H43" s="88">
        <f t="shared" si="10"/>
        <v>9.4280094257117827E-4</v>
      </c>
      <c r="I43" s="89">
        <f t="shared" si="11"/>
        <v>-3657325.9900000077</v>
      </c>
      <c r="J43" s="90">
        <f t="shared" si="12"/>
        <v>-0.38584497310687726</v>
      </c>
      <c r="K43" s="91">
        <f>VLOOKUP($C43,'2023'!$C$105:$U$192,VLOOKUP($L$4,Master!$D$9:$G$20,4,FALSE),FALSE)</f>
        <v>2075599.0700000008</v>
      </c>
      <c r="L43" s="92">
        <f>VLOOKUP($C43,'2023'!$C$8:$U$95,VLOOKUP($L$4,Master!$D$9:$G$20,4,FALSE),FALSE)</f>
        <v>1263177.4699999993</v>
      </c>
      <c r="M43" s="92">
        <f t="shared" si="13"/>
        <v>0.60858452302158661</v>
      </c>
      <c r="N43" s="88">
        <f t="shared" si="14"/>
        <v>2.0457640494930834E-4</v>
      </c>
      <c r="O43" s="92">
        <f t="shared" si="15"/>
        <v>-812421.60000000149</v>
      </c>
      <c r="P43" s="93">
        <f t="shared" si="16"/>
        <v>-0.39141547697841339</v>
      </c>
      <c r="Q43" s="81"/>
    </row>
    <row r="44" spans="2:17" s="82" customFormat="1" ht="12.75" x14ac:dyDescent="0.2">
      <c r="B44" s="73"/>
      <c r="C44" s="83">
        <v>40802</v>
      </c>
      <c r="D44" s="84" t="s">
        <v>55</v>
      </c>
      <c r="E44" s="85">
        <f>VLOOKUP($C44,'2023'!$C$105:$U$192,19,FALSE)</f>
        <v>878418.77000000014</v>
      </c>
      <c r="F44" s="86">
        <f>VLOOKUP($C44,'2023'!$C$8:$U$95,19,FALSE)</f>
        <v>787709.04999999993</v>
      </c>
      <c r="G44" s="87">
        <f t="shared" si="9"/>
        <v>0.89673522117474769</v>
      </c>
      <c r="H44" s="88">
        <f t="shared" si="10"/>
        <v>1.2757248242801152E-4</v>
      </c>
      <c r="I44" s="89">
        <f t="shared" si="11"/>
        <v>-90709.720000000205</v>
      </c>
      <c r="J44" s="90">
        <f t="shared" si="12"/>
        <v>-0.10326477882525233</v>
      </c>
      <c r="K44" s="91">
        <f>VLOOKUP($C44,'2023'!$C$105:$U$192,VLOOKUP($L$4,Master!$D$9:$G$20,4,FALSE),FALSE)</f>
        <v>176651.77000000002</v>
      </c>
      <c r="L44" s="92">
        <f>VLOOKUP($C44,'2023'!$C$8:$U$95,VLOOKUP($L$4,Master!$D$9:$G$20,4,FALSE),FALSE)</f>
        <v>172312.30999999994</v>
      </c>
      <c r="M44" s="92">
        <f t="shared" si="13"/>
        <v>0.97543494752415971</v>
      </c>
      <c r="N44" s="88">
        <f t="shared" si="14"/>
        <v>2.7906635247627365E-5</v>
      </c>
      <c r="O44" s="92">
        <f t="shared" si="15"/>
        <v>-4339.4600000000792</v>
      </c>
      <c r="P44" s="93">
        <f t="shared" si="16"/>
        <v>-2.4565052475840343E-2</v>
      </c>
      <c r="Q44" s="81"/>
    </row>
    <row r="45" spans="2:17" s="82" customFormat="1" ht="12.75" x14ac:dyDescent="0.2">
      <c r="B45" s="73"/>
      <c r="C45" s="83">
        <v>40817</v>
      </c>
      <c r="D45" s="84" t="s">
        <v>56</v>
      </c>
      <c r="E45" s="85">
        <f>VLOOKUP($C45,'2023'!$C$105:$U$192,19,FALSE)</f>
        <v>430467.0500000001</v>
      </c>
      <c r="F45" s="86">
        <f>VLOOKUP($C45,'2023'!$C$8:$U$95,19,FALSE)</f>
        <v>219389.83000000002</v>
      </c>
      <c r="G45" s="87">
        <f t="shared" si="9"/>
        <v>0.50965533831218901</v>
      </c>
      <c r="H45" s="88">
        <f t="shared" si="10"/>
        <v>3.5531019013377389E-5</v>
      </c>
      <c r="I45" s="89">
        <f t="shared" si="11"/>
        <v>-211077.22000000009</v>
      </c>
      <c r="J45" s="90">
        <f t="shared" si="12"/>
        <v>-0.49034466168781105</v>
      </c>
      <c r="K45" s="91">
        <f>VLOOKUP($C45,'2023'!$C$105:$U$192,VLOOKUP($L$4,Master!$D$9:$G$20,4,FALSE),FALSE)</f>
        <v>78699.210000000021</v>
      </c>
      <c r="L45" s="92">
        <f>VLOOKUP($C45,'2023'!$C$8:$U$95,VLOOKUP($L$4,Master!$D$9:$G$20,4,FALSE),FALSE)</f>
        <v>41796.89</v>
      </c>
      <c r="M45" s="92">
        <f t="shared" si="13"/>
        <v>0.53109669080540944</v>
      </c>
      <c r="N45" s="88">
        <f t="shared" si="14"/>
        <v>6.7691656139668966E-6</v>
      </c>
      <c r="O45" s="92">
        <f t="shared" si="15"/>
        <v>-36902.320000000022</v>
      </c>
      <c r="P45" s="93">
        <f t="shared" si="16"/>
        <v>-0.46890330919459056</v>
      </c>
      <c r="Q45" s="81"/>
    </row>
    <row r="46" spans="2:17" s="82" customFormat="1" ht="12.75" x14ac:dyDescent="0.2">
      <c r="B46" s="73"/>
      <c r="C46" s="83">
        <v>40901</v>
      </c>
      <c r="D46" s="84" t="s">
        <v>58</v>
      </c>
      <c r="E46" s="85">
        <f>VLOOKUP($C46,'2023'!$C$105:$U$192,19,FALSE)</f>
        <v>4295652.7</v>
      </c>
      <c r="F46" s="86">
        <f>VLOOKUP($C46,'2023'!$C$8:$U$95,19,FALSE)</f>
        <v>3102611.7</v>
      </c>
      <c r="G46" s="87">
        <f t="shared" si="9"/>
        <v>0.72226781741456891</v>
      </c>
      <c r="H46" s="88">
        <f t="shared" si="10"/>
        <v>5.0247978816441558E-4</v>
      </c>
      <c r="I46" s="89">
        <f t="shared" si="11"/>
        <v>-1193041</v>
      </c>
      <c r="J46" s="90">
        <f t="shared" si="12"/>
        <v>-0.27773218258543109</v>
      </c>
      <c r="K46" s="91">
        <f>VLOOKUP($C46,'2023'!$C$105:$U$192,VLOOKUP($L$4,Master!$D$9:$G$20,4,FALSE),FALSE)</f>
        <v>910946.95999999938</v>
      </c>
      <c r="L46" s="92">
        <f>VLOOKUP($C46,'2023'!$C$8:$U$95,VLOOKUP($L$4,Master!$D$9:$G$20,4,FALSE),FALSE)</f>
        <v>1261390.0399999998</v>
      </c>
      <c r="M46" s="92">
        <f t="shared" si="13"/>
        <v>1.3847019589373246</v>
      </c>
      <c r="N46" s="88">
        <f t="shared" si="14"/>
        <v>2.0428692384931815E-4</v>
      </c>
      <c r="O46" s="92">
        <f t="shared" si="15"/>
        <v>350443.08000000042</v>
      </c>
      <c r="P46" s="93">
        <f t="shared" si="16"/>
        <v>0.38470195893732456</v>
      </c>
      <c r="Q46" s="81"/>
    </row>
    <row r="47" spans="2:17" s="82" customFormat="1" ht="12.75" x14ac:dyDescent="0.2">
      <c r="B47" s="73"/>
      <c r="C47" s="83">
        <v>40904</v>
      </c>
      <c r="D47" s="84" t="s">
        <v>59</v>
      </c>
      <c r="E47" s="85">
        <f>VLOOKUP($C47,'2023'!$C$105:$U$192,19,FALSE)</f>
        <v>377372.61</v>
      </c>
      <c r="F47" s="86">
        <f>VLOOKUP($C47,'2023'!$C$8:$U$95,19,FALSE)</f>
        <v>308482.34999999998</v>
      </c>
      <c r="G47" s="87">
        <f t="shared" si="9"/>
        <v>0.81744764147032289</v>
      </c>
      <c r="H47" s="88">
        <f t="shared" si="10"/>
        <v>4.9959892138762022E-5</v>
      </c>
      <c r="I47" s="89">
        <f t="shared" si="11"/>
        <v>-68890.260000000009</v>
      </c>
      <c r="J47" s="90">
        <f t="shared" si="12"/>
        <v>-0.18255235852967711</v>
      </c>
      <c r="K47" s="91">
        <f>VLOOKUP($C47,'2023'!$C$105:$U$192,VLOOKUP($L$4,Master!$D$9:$G$20,4,FALSE),FALSE)</f>
        <v>75474.490000000005</v>
      </c>
      <c r="L47" s="92">
        <f>VLOOKUP($C47,'2023'!$C$8:$U$95,VLOOKUP($L$4,Master!$D$9:$G$20,4,FALSE),FALSE)</f>
        <v>63152.909999999989</v>
      </c>
      <c r="M47" s="92">
        <f t="shared" si="13"/>
        <v>0.83674510420673243</v>
      </c>
      <c r="N47" s="88">
        <f t="shared" si="14"/>
        <v>1.0227854435914876E-5</v>
      </c>
      <c r="O47" s="92">
        <f t="shared" si="15"/>
        <v>-12321.580000000016</v>
      </c>
      <c r="P47" s="93">
        <f t="shared" si="16"/>
        <v>-0.16325489579326757</v>
      </c>
      <c r="Q47" s="81"/>
    </row>
    <row r="48" spans="2:17" s="82" customFormat="1" ht="12.75" x14ac:dyDescent="0.2">
      <c r="B48" s="73"/>
      <c r="C48" s="83">
        <v>40911</v>
      </c>
      <c r="D48" s="84" t="s">
        <v>60</v>
      </c>
      <c r="E48" s="85">
        <f>VLOOKUP($C48,'2023'!$C$105:$U$192,19,FALSE)</f>
        <v>295081.69000000012</v>
      </c>
      <c r="F48" s="86">
        <f>VLOOKUP($C48,'2023'!$C$8:$U$95,19,FALSE)</f>
        <v>234051.31</v>
      </c>
      <c r="G48" s="87">
        <f t="shared" si="9"/>
        <v>0.79317462903238733</v>
      </c>
      <c r="H48" s="88">
        <f t="shared" si="10"/>
        <v>3.7905501570951964E-5</v>
      </c>
      <c r="I48" s="89">
        <f t="shared" si="11"/>
        <v>-61030.380000000121</v>
      </c>
      <c r="J48" s="90">
        <f t="shared" si="12"/>
        <v>-0.20682537096761272</v>
      </c>
      <c r="K48" s="91">
        <f>VLOOKUP($C48,'2023'!$C$105:$U$192,VLOOKUP($L$4,Master!$D$9:$G$20,4,FALSE),FALSE)</f>
        <v>58655.790000000015</v>
      </c>
      <c r="L48" s="92">
        <f>VLOOKUP($C48,'2023'!$C$8:$U$95,VLOOKUP($L$4,Master!$D$9:$G$20,4,FALSE),FALSE)</f>
        <v>51351.38</v>
      </c>
      <c r="M48" s="92">
        <f t="shared" si="13"/>
        <v>0.87546992377052602</v>
      </c>
      <c r="N48" s="88">
        <f t="shared" si="14"/>
        <v>8.3165516794610179E-6</v>
      </c>
      <c r="O48" s="92">
        <f t="shared" si="15"/>
        <v>-7304.410000000018</v>
      </c>
      <c r="P48" s="93">
        <f t="shared" si="16"/>
        <v>-0.12453007622947396</v>
      </c>
      <c r="Q48" s="81"/>
    </row>
    <row r="49" spans="2:17" s="82" customFormat="1" ht="12.75" x14ac:dyDescent="0.2">
      <c r="B49" s="73"/>
      <c r="C49" s="83">
        <v>40912</v>
      </c>
      <c r="D49" s="84" t="s">
        <v>61</v>
      </c>
      <c r="E49" s="85">
        <f>VLOOKUP($C49,'2023'!$C$105:$U$192,19,FALSE)</f>
        <v>1049531.2599999998</v>
      </c>
      <c r="F49" s="86">
        <f>VLOOKUP($C49,'2023'!$C$8:$U$95,19,FALSE)</f>
        <v>1004904.38</v>
      </c>
      <c r="G49" s="87">
        <f t="shared" si="9"/>
        <v>0.95747922744101988</v>
      </c>
      <c r="H49" s="88">
        <f t="shared" si="10"/>
        <v>1.6274809380364719E-4</v>
      </c>
      <c r="I49" s="89">
        <f t="shared" si="11"/>
        <v>-44626.879999999772</v>
      </c>
      <c r="J49" s="90">
        <f t="shared" si="12"/>
        <v>-4.2520772558980076E-2</v>
      </c>
      <c r="K49" s="91">
        <f>VLOOKUP($C49,'2023'!$C$105:$U$192,VLOOKUP($L$4,Master!$D$9:$G$20,4,FALSE),FALSE)</f>
        <v>209906.71999999994</v>
      </c>
      <c r="L49" s="92">
        <f>VLOOKUP($C49,'2023'!$C$8:$U$95,VLOOKUP($L$4,Master!$D$9:$G$20,4,FALSE),FALSE)</f>
        <v>204047.44999999998</v>
      </c>
      <c r="M49" s="92">
        <f t="shared" si="13"/>
        <v>0.9720863152928122</v>
      </c>
      <c r="N49" s="88">
        <f t="shared" si="14"/>
        <v>3.3046262106047351E-5</v>
      </c>
      <c r="O49" s="92">
        <f t="shared" si="15"/>
        <v>-5859.2699999999604</v>
      </c>
      <c r="P49" s="93">
        <f t="shared" si="16"/>
        <v>-2.7913684707187851E-2</v>
      </c>
      <c r="Q49" s="81"/>
    </row>
    <row r="50" spans="2:17" s="82" customFormat="1" ht="12.75" x14ac:dyDescent="0.2">
      <c r="B50" s="73"/>
      <c r="C50" s="83">
        <v>40913</v>
      </c>
      <c r="D50" s="84" t="s">
        <v>62</v>
      </c>
      <c r="E50" s="85">
        <f>VLOOKUP($C50,'2023'!$C$105:$U$192,19,FALSE)</f>
        <v>169823.9</v>
      </c>
      <c r="F50" s="86">
        <f>VLOOKUP($C50,'2023'!$C$8:$U$95,19,FALSE)</f>
        <v>153974.63999999998</v>
      </c>
      <c r="G50" s="87">
        <f t="shared" si="9"/>
        <v>0.90667238239140657</v>
      </c>
      <c r="H50" s="88">
        <f t="shared" si="10"/>
        <v>2.4936779710426585E-5</v>
      </c>
      <c r="I50" s="89">
        <f t="shared" si="11"/>
        <v>-15849.260000000009</v>
      </c>
      <c r="J50" s="90">
        <f t="shared" si="12"/>
        <v>-9.3327617608593427E-2</v>
      </c>
      <c r="K50" s="91">
        <f>VLOOKUP($C50,'2023'!$C$105:$U$192,VLOOKUP($L$4,Master!$D$9:$G$20,4,FALSE),FALSE)</f>
        <v>33355.78</v>
      </c>
      <c r="L50" s="92">
        <f>VLOOKUP($C50,'2023'!$C$8:$U$95,VLOOKUP($L$4,Master!$D$9:$G$20,4,FALSE),FALSE)</f>
        <v>33651.839999999997</v>
      </c>
      <c r="M50" s="92">
        <f t="shared" si="13"/>
        <v>1.0088758230207777</v>
      </c>
      <c r="N50" s="88">
        <f t="shared" si="14"/>
        <v>5.4500437275289079E-6</v>
      </c>
      <c r="O50" s="92">
        <f t="shared" si="15"/>
        <v>296.05999999999767</v>
      </c>
      <c r="P50" s="93">
        <f t="shared" si="16"/>
        <v>8.8758230207777386E-3</v>
      </c>
      <c r="Q50" s="81"/>
    </row>
    <row r="51" spans="2:17" s="82" customFormat="1" ht="12.75" x14ac:dyDescent="0.2">
      <c r="B51" s="73"/>
      <c r="C51" s="83">
        <v>41001</v>
      </c>
      <c r="D51" s="84" t="s">
        <v>63</v>
      </c>
      <c r="E51" s="85">
        <f>VLOOKUP($C51,'2023'!$C$105:$U$192,19,FALSE)</f>
        <v>2778059.7099999972</v>
      </c>
      <c r="F51" s="86">
        <f>VLOOKUP($C51,'2023'!$C$8:$U$95,19,FALSE)</f>
        <v>2283835.09</v>
      </c>
      <c r="G51" s="87">
        <f t="shared" si="9"/>
        <v>0.82209719315212348</v>
      </c>
      <c r="H51" s="88">
        <f t="shared" si="10"/>
        <v>3.6987579600297993E-4</v>
      </c>
      <c r="I51" s="89">
        <f t="shared" si="11"/>
        <v>-494224.61999999732</v>
      </c>
      <c r="J51" s="90">
        <f t="shared" si="12"/>
        <v>-0.17790280684787652</v>
      </c>
      <c r="K51" s="91">
        <f>VLOOKUP($C51,'2023'!$C$105:$U$192,VLOOKUP($L$4,Master!$D$9:$G$20,4,FALSE),FALSE)</f>
        <v>530737.69999999949</v>
      </c>
      <c r="L51" s="92">
        <f>VLOOKUP($C51,'2023'!$C$8:$U$95,VLOOKUP($L$4,Master!$D$9:$G$20,4,FALSE),FALSE)</f>
        <v>567305.74</v>
      </c>
      <c r="M51" s="92">
        <f t="shared" si="13"/>
        <v>1.0689004003295801</v>
      </c>
      <c r="N51" s="88">
        <f t="shared" si="14"/>
        <v>9.1877326466491754E-5</v>
      </c>
      <c r="O51" s="92">
        <f t="shared" si="15"/>
        <v>36568.040000000503</v>
      </c>
      <c r="P51" s="93">
        <f t="shared" si="16"/>
        <v>6.8900400329580017E-2</v>
      </c>
      <c r="Q51" s="81"/>
    </row>
    <row r="52" spans="2:17" s="82" customFormat="1" ht="12.75" x14ac:dyDescent="0.2">
      <c r="B52" s="73"/>
      <c r="C52" s="83">
        <v>41002</v>
      </c>
      <c r="D52" s="84" t="s">
        <v>64</v>
      </c>
      <c r="E52" s="85">
        <f>VLOOKUP($C52,'2023'!$C$105:$U$192,19,FALSE)</f>
        <v>480595.12000000011</v>
      </c>
      <c r="F52" s="86">
        <f>VLOOKUP($C52,'2023'!$C$8:$U$95,19,FALSE)</f>
        <v>429841.79000000004</v>
      </c>
      <c r="G52" s="87">
        <f t="shared" si="9"/>
        <v>0.89439482864495157</v>
      </c>
      <c r="H52" s="88">
        <f t="shared" si="10"/>
        <v>6.9614515920059605E-5</v>
      </c>
      <c r="I52" s="89">
        <f t="shared" si="11"/>
        <v>-50753.330000000075</v>
      </c>
      <c r="J52" s="90">
        <f t="shared" si="12"/>
        <v>-0.10560517135504843</v>
      </c>
      <c r="K52" s="91">
        <f>VLOOKUP($C52,'2023'!$C$105:$U$192,VLOOKUP($L$4,Master!$D$9:$G$20,4,FALSE),FALSE)</f>
        <v>92584.260000000024</v>
      </c>
      <c r="L52" s="92">
        <f>VLOOKUP($C52,'2023'!$C$8:$U$95,VLOOKUP($L$4,Master!$D$9:$G$20,4,FALSE),FALSE)</f>
        <v>97976.94</v>
      </c>
      <c r="M52" s="92">
        <f t="shared" si="13"/>
        <v>1.0582461856907424</v>
      </c>
      <c r="N52" s="88">
        <f t="shared" si="14"/>
        <v>1.5867738800893986E-5</v>
      </c>
      <c r="O52" s="92">
        <f t="shared" si="15"/>
        <v>5392.6799999999785</v>
      </c>
      <c r="P52" s="93">
        <f t="shared" si="16"/>
        <v>5.8246185690742434E-2</v>
      </c>
      <c r="Q52" s="81"/>
    </row>
    <row r="53" spans="2:17" s="82" customFormat="1" ht="12.75" x14ac:dyDescent="0.2">
      <c r="B53" s="73"/>
      <c r="C53" s="83">
        <v>41003</v>
      </c>
      <c r="D53" s="84" t="s">
        <v>65</v>
      </c>
      <c r="E53" s="85">
        <f>VLOOKUP($C53,'2023'!$C$105:$U$192,19,FALSE)</f>
        <v>31224934.720000006</v>
      </c>
      <c r="F53" s="86">
        <f>VLOOKUP($C53,'2023'!$C$8:$U$95,19,FALSE)</f>
        <v>19809090.190000001</v>
      </c>
      <c r="G53" s="87">
        <f t="shared" si="9"/>
        <v>0.6343997311005426</v>
      </c>
      <c r="H53" s="88">
        <f t="shared" si="10"/>
        <v>3.2081576442198685E-3</v>
      </c>
      <c r="I53" s="89">
        <f t="shared" si="11"/>
        <v>-11415844.530000005</v>
      </c>
      <c r="J53" s="90">
        <f t="shared" si="12"/>
        <v>-0.36560026889945735</v>
      </c>
      <c r="K53" s="91">
        <f>VLOOKUP($C53,'2023'!$C$105:$U$192,VLOOKUP($L$4,Master!$D$9:$G$20,4,FALSE),FALSE)</f>
        <v>6650042.4300000016</v>
      </c>
      <c r="L53" s="92">
        <f>VLOOKUP($C53,'2023'!$C$8:$U$95,VLOOKUP($L$4,Master!$D$9:$G$20,4,FALSE),FALSE)</f>
        <v>3922275.350000001</v>
      </c>
      <c r="M53" s="92">
        <f t="shared" si="13"/>
        <v>0.58981207883811959</v>
      </c>
      <c r="N53" s="88">
        <f t="shared" si="14"/>
        <v>6.3522743983415947E-4</v>
      </c>
      <c r="O53" s="92">
        <f t="shared" si="15"/>
        <v>-2727767.0800000005</v>
      </c>
      <c r="P53" s="93">
        <f t="shared" si="16"/>
        <v>-0.41018792116188046</v>
      </c>
      <c r="Q53" s="81"/>
    </row>
    <row r="54" spans="2:17" s="82" customFormat="1" ht="12.75" x14ac:dyDescent="0.2">
      <c r="B54" s="73"/>
      <c r="C54" s="83">
        <v>41005</v>
      </c>
      <c r="D54" s="84" t="s">
        <v>66</v>
      </c>
      <c r="E54" s="85">
        <f>VLOOKUP($C54,'2023'!$C$105:$U$192,19,FALSE)</f>
        <v>10364274.380000003</v>
      </c>
      <c r="F54" s="86">
        <f>VLOOKUP($C54,'2023'!$C$8:$U$95,19,FALSE)</f>
        <v>7130275.0700000012</v>
      </c>
      <c r="G54" s="87">
        <f t="shared" si="9"/>
        <v>0.68796664470397773</v>
      </c>
      <c r="H54" s="88">
        <f t="shared" si="10"/>
        <v>1.1547752194474138E-3</v>
      </c>
      <c r="I54" s="89">
        <f t="shared" si="11"/>
        <v>-3233999.3100000015</v>
      </c>
      <c r="J54" s="90">
        <f t="shared" si="12"/>
        <v>-0.31203335529602222</v>
      </c>
      <c r="K54" s="91">
        <f>VLOOKUP($C54,'2023'!$C$105:$U$192,VLOOKUP($L$4,Master!$D$9:$G$20,4,FALSE),FALSE)</f>
        <v>1404026.56</v>
      </c>
      <c r="L54" s="92">
        <f>VLOOKUP($C54,'2023'!$C$8:$U$95,VLOOKUP($L$4,Master!$D$9:$G$20,4,FALSE),FALSE)</f>
        <v>1122047.6000000003</v>
      </c>
      <c r="M54" s="92">
        <f t="shared" si="13"/>
        <v>0.79916408418940466</v>
      </c>
      <c r="N54" s="88">
        <f t="shared" si="14"/>
        <v>1.8171988468888679E-4</v>
      </c>
      <c r="O54" s="92">
        <f t="shared" si="15"/>
        <v>-281978.95999999973</v>
      </c>
      <c r="P54" s="93">
        <f t="shared" si="16"/>
        <v>-0.20083591581059529</v>
      </c>
      <c r="Q54" s="81"/>
    </row>
    <row r="55" spans="2:17" s="82" customFormat="1" ht="38.25" x14ac:dyDescent="0.2">
      <c r="B55" s="73"/>
      <c r="C55" s="83">
        <v>41007</v>
      </c>
      <c r="D55" s="84" t="s">
        <v>67</v>
      </c>
      <c r="E55" s="85">
        <f>VLOOKUP($C55,'2023'!$C$105:$U$192,19,FALSE)</f>
        <v>26332.97</v>
      </c>
      <c r="F55" s="86">
        <f>VLOOKUP($C55,'2023'!$C$8:$U$95,19,FALSE)</f>
        <v>13567.98</v>
      </c>
      <c r="G55" s="87">
        <f t="shared" si="9"/>
        <v>0.51524685593763253</v>
      </c>
      <c r="H55" s="88">
        <f t="shared" si="10"/>
        <v>2.197386065494121E-6</v>
      </c>
      <c r="I55" s="89">
        <f t="shared" si="11"/>
        <v>-12764.990000000002</v>
      </c>
      <c r="J55" s="90">
        <f t="shared" si="12"/>
        <v>-0.48475314406236747</v>
      </c>
      <c r="K55" s="91">
        <f>VLOOKUP($C55,'2023'!$C$105:$U$192,VLOOKUP($L$4,Master!$D$9:$G$20,4,FALSE),FALSE)</f>
        <v>5936.7500000000018</v>
      </c>
      <c r="L55" s="92">
        <f>VLOOKUP($C55,'2023'!$C$8:$U$95,VLOOKUP($L$4,Master!$D$9:$G$20,4,FALSE),FALSE)</f>
        <v>4657.3</v>
      </c>
      <c r="M55" s="92">
        <f t="shared" si="13"/>
        <v>0.78448646144776157</v>
      </c>
      <c r="N55" s="88">
        <f t="shared" si="14"/>
        <v>7.5426748291387297E-7</v>
      </c>
      <c r="O55" s="92">
        <f t="shared" si="15"/>
        <v>-1279.4500000000016</v>
      </c>
      <c r="P55" s="93">
        <f t="shared" si="16"/>
        <v>-0.2155135385522384</v>
      </c>
      <c r="Q55" s="81"/>
    </row>
    <row r="56" spans="2:17" s="82" customFormat="1" ht="12.75" x14ac:dyDescent="0.2">
      <c r="B56" s="73"/>
      <c r="C56" s="83">
        <v>41008</v>
      </c>
      <c r="D56" s="84" t="s">
        <v>68</v>
      </c>
      <c r="E56" s="85">
        <f>VLOOKUP($C56,'2023'!$C$105:$U$192,19,FALSE)</f>
        <v>213569.77000000002</v>
      </c>
      <c r="F56" s="86">
        <f>VLOOKUP($C56,'2023'!$C$8:$U$95,19,FALSE)</f>
        <v>52490.400000000001</v>
      </c>
      <c r="G56" s="87">
        <f t="shared" si="9"/>
        <v>0.24577635683177446</v>
      </c>
      <c r="H56" s="88">
        <f t="shared" si="10"/>
        <v>8.5010203090078718E-6</v>
      </c>
      <c r="I56" s="89">
        <f t="shared" si="11"/>
        <v>-161079.37000000002</v>
      </c>
      <c r="J56" s="90">
        <f t="shared" si="12"/>
        <v>-0.75422364316822554</v>
      </c>
      <c r="K56" s="91">
        <f>VLOOKUP($C56,'2023'!$C$105:$U$192,VLOOKUP($L$4,Master!$D$9:$G$20,4,FALSE),FALSE)</f>
        <v>33800.950000000012</v>
      </c>
      <c r="L56" s="92">
        <f>VLOOKUP($C56,'2023'!$C$8:$U$95,VLOOKUP($L$4,Master!$D$9:$G$20,4,FALSE),FALSE)</f>
        <v>11188.120000000003</v>
      </c>
      <c r="M56" s="92">
        <f t="shared" si="13"/>
        <v>0.33100016419656841</v>
      </c>
      <c r="N56" s="88">
        <f t="shared" si="14"/>
        <v>1.8119586693874912E-6</v>
      </c>
      <c r="O56" s="92">
        <f t="shared" si="15"/>
        <v>-22612.830000000009</v>
      </c>
      <c r="P56" s="93">
        <f t="shared" si="16"/>
        <v>-0.66899983580343159</v>
      </c>
      <c r="Q56" s="81"/>
    </row>
    <row r="57" spans="2:17" s="82" customFormat="1" ht="12.75" x14ac:dyDescent="0.2">
      <c r="B57" s="73"/>
      <c r="C57" s="83">
        <v>41101</v>
      </c>
      <c r="D57" s="84" t="s">
        <v>69</v>
      </c>
      <c r="E57" s="85">
        <f>VLOOKUP($C57,'2023'!$C$105:$U$192,19,FALSE)</f>
        <v>22499133.410000004</v>
      </c>
      <c r="F57" s="86">
        <f>VLOOKUP($C57,'2023'!$C$8:$U$95,19,FALSE)</f>
        <v>11166729.099999998</v>
      </c>
      <c r="G57" s="87">
        <f t="shared" si="9"/>
        <v>0.49631818686122436</v>
      </c>
      <c r="H57" s="88">
        <f t="shared" si="10"/>
        <v>1.8084943316166225E-3</v>
      </c>
      <c r="I57" s="89">
        <f t="shared" si="11"/>
        <v>-11332404.310000006</v>
      </c>
      <c r="J57" s="90">
        <f t="shared" si="12"/>
        <v>-0.50368181313877569</v>
      </c>
      <c r="K57" s="91">
        <f>VLOOKUP($C57,'2023'!$C$105:$U$192,VLOOKUP($L$4,Master!$D$9:$G$20,4,FALSE),FALSE)</f>
        <v>4499426.6300000008</v>
      </c>
      <c r="L57" s="92">
        <f>VLOOKUP($C57,'2023'!$C$8:$U$95,VLOOKUP($L$4,Master!$D$9:$G$20,4,FALSE),FALSE)</f>
        <v>4508278.0199999986</v>
      </c>
      <c r="M57" s="92">
        <f t="shared" si="13"/>
        <v>1.0019672262107757</v>
      </c>
      <c r="N57" s="88">
        <f t="shared" si="14"/>
        <v>7.3013280536390998E-4</v>
      </c>
      <c r="O57" s="92">
        <f t="shared" si="15"/>
        <v>8851.3899999978021</v>
      </c>
      <c r="P57" s="93">
        <f t="shared" si="16"/>
        <v>1.967226210775616E-3</v>
      </c>
      <c r="Q57" s="81"/>
    </row>
    <row r="58" spans="2:17" s="82" customFormat="1" ht="12.75" x14ac:dyDescent="0.2">
      <c r="B58" s="73"/>
      <c r="C58" s="83">
        <v>41103</v>
      </c>
      <c r="D58" s="84" t="s">
        <v>70</v>
      </c>
      <c r="E58" s="85">
        <f>VLOOKUP($C58,'2023'!$C$105:$U$192,19,FALSE)</f>
        <v>2421125.3100000005</v>
      </c>
      <c r="F58" s="86">
        <f>VLOOKUP($C58,'2023'!$C$8:$U$95,19,FALSE)</f>
        <v>1931567.5</v>
      </c>
      <c r="G58" s="87">
        <f t="shared" si="9"/>
        <v>0.79779740933772636</v>
      </c>
      <c r="H58" s="88">
        <f t="shared" si="10"/>
        <v>3.1282471739060022E-4</v>
      </c>
      <c r="I58" s="89">
        <f t="shared" si="11"/>
        <v>-489557.81000000052</v>
      </c>
      <c r="J58" s="90">
        <f t="shared" si="12"/>
        <v>-0.20220259066227367</v>
      </c>
      <c r="K58" s="91">
        <f>VLOOKUP($C58,'2023'!$C$105:$U$192,VLOOKUP($L$4,Master!$D$9:$G$20,4,FALSE),FALSE)</f>
        <v>484225.03000000009</v>
      </c>
      <c r="L58" s="92">
        <f>VLOOKUP($C58,'2023'!$C$8:$U$95,VLOOKUP($L$4,Master!$D$9:$G$20,4,FALSE),FALSE)</f>
        <v>415676.54999999993</v>
      </c>
      <c r="M58" s="92">
        <f t="shared" si="13"/>
        <v>0.85843672723816</v>
      </c>
      <c r="N58" s="88">
        <f t="shared" si="14"/>
        <v>6.7320401321543081E-5</v>
      </c>
      <c r="O58" s="92">
        <f t="shared" si="15"/>
        <v>-68548.480000000156</v>
      </c>
      <c r="P58" s="93">
        <f t="shared" si="16"/>
        <v>-0.14156327276183997</v>
      </c>
      <c r="Q58" s="81"/>
    </row>
    <row r="59" spans="2:17" s="82" customFormat="1" ht="12.75" x14ac:dyDescent="0.2">
      <c r="B59" s="73"/>
      <c r="C59" s="83">
        <v>41104</v>
      </c>
      <c r="D59" s="84" t="s">
        <v>71</v>
      </c>
      <c r="E59" s="85">
        <f>VLOOKUP($C59,'2023'!$C$105:$U$192,19,FALSE)</f>
        <v>230122.06</v>
      </c>
      <c r="F59" s="86">
        <f>VLOOKUP($C59,'2023'!$C$8:$U$95,19,FALSE)</f>
        <v>60609.98</v>
      </c>
      <c r="G59" s="87">
        <f t="shared" si="9"/>
        <v>0.26338187655716278</v>
      </c>
      <c r="H59" s="88">
        <f t="shared" si="10"/>
        <v>9.8160172318854663E-6</v>
      </c>
      <c r="I59" s="89">
        <f t="shared" si="11"/>
        <v>-169512.08</v>
      </c>
      <c r="J59" s="90">
        <f t="shared" si="12"/>
        <v>-0.73661812344283717</v>
      </c>
      <c r="K59" s="91">
        <f>VLOOKUP($C59,'2023'!$C$105:$U$192,VLOOKUP($L$4,Master!$D$9:$G$20,4,FALSE),FALSE)</f>
        <v>45494.30000000001</v>
      </c>
      <c r="L59" s="92">
        <f>VLOOKUP($C59,'2023'!$C$8:$U$95,VLOOKUP($L$4,Master!$D$9:$G$20,4,FALSE),FALSE)</f>
        <v>12383.33</v>
      </c>
      <c r="M59" s="92">
        <f t="shared" si="13"/>
        <v>0.27219519807975939</v>
      </c>
      <c r="N59" s="88">
        <f t="shared" si="14"/>
        <v>2.0055274835616883E-6</v>
      </c>
      <c r="O59" s="92">
        <f t="shared" si="15"/>
        <v>-33110.970000000008</v>
      </c>
      <c r="P59" s="93">
        <f t="shared" si="16"/>
        <v>-0.72780480192024055</v>
      </c>
      <c r="Q59" s="81"/>
    </row>
    <row r="60" spans="2:17" s="82" customFormat="1" ht="12.75" x14ac:dyDescent="0.2">
      <c r="B60" s="73"/>
      <c r="C60" s="83">
        <v>41107</v>
      </c>
      <c r="D60" s="84" t="s">
        <v>72</v>
      </c>
      <c r="E60" s="85">
        <f>VLOOKUP($C60,'2023'!$C$105:$U$192,19,FALSE)</f>
        <v>1434802.33</v>
      </c>
      <c r="F60" s="86">
        <f>VLOOKUP($C60,'2023'!$C$8:$U$95,19,FALSE)</f>
        <v>885677.21</v>
      </c>
      <c r="G60" s="87">
        <f t="shared" si="9"/>
        <v>0.61728169203628203</v>
      </c>
      <c r="H60" s="88">
        <f t="shared" si="10"/>
        <v>1.4343879927444691E-4</v>
      </c>
      <c r="I60" s="89">
        <f t="shared" si="11"/>
        <v>-549125.12000000011</v>
      </c>
      <c r="J60" s="90">
        <f t="shared" si="12"/>
        <v>-0.38271830796371797</v>
      </c>
      <c r="K60" s="91">
        <f>VLOOKUP($C60,'2023'!$C$105:$U$192,VLOOKUP($L$4,Master!$D$9:$G$20,4,FALSE),FALSE)</f>
        <v>282960.38999999996</v>
      </c>
      <c r="L60" s="92">
        <f>VLOOKUP($C60,'2023'!$C$8:$U$95,VLOOKUP($L$4,Master!$D$9:$G$20,4,FALSE),FALSE)</f>
        <v>201667.27000000005</v>
      </c>
      <c r="M60" s="92">
        <f t="shared" si="13"/>
        <v>0.71270494785506933</v>
      </c>
      <c r="N60" s="88">
        <f t="shared" si="14"/>
        <v>3.2660782884721287E-5</v>
      </c>
      <c r="O60" s="92">
        <f t="shared" si="15"/>
        <v>-81293.119999999908</v>
      </c>
      <c r="P60" s="93">
        <f t="shared" si="16"/>
        <v>-0.28729505214493067</v>
      </c>
      <c r="Q60" s="81"/>
    </row>
    <row r="61" spans="2:17" s="82" customFormat="1" ht="12.75" x14ac:dyDescent="0.2">
      <c r="B61" s="73"/>
      <c r="C61" s="83">
        <v>41301</v>
      </c>
      <c r="D61" s="84" t="s">
        <v>73</v>
      </c>
      <c r="E61" s="85">
        <f>VLOOKUP($C61,'2023'!$C$105:$U$192,19,FALSE)</f>
        <v>1635764.2800000007</v>
      </c>
      <c r="F61" s="86">
        <f>VLOOKUP($C61,'2023'!$C$8:$U$95,19,FALSE)</f>
        <v>912015.79</v>
      </c>
      <c r="G61" s="87">
        <f t="shared" si="9"/>
        <v>0.55754719744827763</v>
      </c>
      <c r="H61" s="88">
        <f t="shared" si="10"/>
        <v>1.4770443267580086E-4</v>
      </c>
      <c r="I61" s="89">
        <f t="shared" si="11"/>
        <v>-723748.49000000069</v>
      </c>
      <c r="J61" s="90">
        <f t="shared" si="12"/>
        <v>-0.44245280255172242</v>
      </c>
      <c r="K61" s="91">
        <f>VLOOKUP($C61,'2023'!$C$105:$U$192,VLOOKUP($L$4,Master!$D$9:$G$20,4,FALSE),FALSE)</f>
        <v>304059.45000000024</v>
      </c>
      <c r="L61" s="92">
        <f>VLOOKUP($C61,'2023'!$C$8:$U$95,VLOOKUP($L$4,Master!$D$9:$G$20,4,FALSE),FALSE)</f>
        <v>427843.55000000005</v>
      </c>
      <c r="M61" s="92">
        <f t="shared" si="13"/>
        <v>1.4071049263556838</v>
      </c>
      <c r="N61" s="88">
        <f t="shared" si="14"/>
        <v>6.9290893337220234E-5</v>
      </c>
      <c r="O61" s="92">
        <f t="shared" si="15"/>
        <v>123784.0999999998</v>
      </c>
      <c r="P61" s="93">
        <f t="shared" si="16"/>
        <v>0.40710492635568374</v>
      </c>
      <c r="Q61" s="81"/>
    </row>
    <row r="62" spans="2:17" s="82" customFormat="1" ht="12.75" x14ac:dyDescent="0.2">
      <c r="B62" s="73"/>
      <c r="C62" s="83">
        <v>41401</v>
      </c>
      <c r="D62" s="84" t="s">
        <v>74</v>
      </c>
      <c r="E62" s="85">
        <f>VLOOKUP($C62,'2023'!$C$105:$U$192,19,FALSE)</f>
        <v>784827.2699999999</v>
      </c>
      <c r="F62" s="86">
        <f>VLOOKUP($C62,'2023'!$C$8:$U$95,19,FALSE)</f>
        <v>760380.56</v>
      </c>
      <c r="G62" s="87">
        <f t="shared" si="9"/>
        <v>0.96885084026196</v>
      </c>
      <c r="H62" s="88">
        <f t="shared" si="10"/>
        <v>1.2314652932983515E-4</v>
      </c>
      <c r="I62" s="89">
        <f t="shared" si="11"/>
        <v>-24446.709999999846</v>
      </c>
      <c r="J62" s="90">
        <f t="shared" si="12"/>
        <v>-3.114915973804E-2</v>
      </c>
      <c r="K62" s="91">
        <f>VLOOKUP($C62,'2023'!$C$105:$U$192,VLOOKUP($L$4,Master!$D$9:$G$20,4,FALSE),FALSE)</f>
        <v>151751.96</v>
      </c>
      <c r="L62" s="92">
        <f>VLOOKUP($C62,'2023'!$C$8:$U$95,VLOOKUP($L$4,Master!$D$9:$G$20,4,FALSE),FALSE)</f>
        <v>156334.66999999998</v>
      </c>
      <c r="M62" s="92">
        <f t="shared" si="13"/>
        <v>1.0301986873843343</v>
      </c>
      <c r="N62" s="88">
        <f t="shared" si="14"/>
        <v>2.5318995562465583E-5</v>
      </c>
      <c r="O62" s="92">
        <f t="shared" si="15"/>
        <v>4582.7099999999919</v>
      </c>
      <c r="P62" s="93">
        <f t="shared" si="16"/>
        <v>3.0198687384334226E-2</v>
      </c>
      <c r="Q62" s="81"/>
    </row>
    <row r="63" spans="2:17" s="82" customFormat="1" ht="12.75" x14ac:dyDescent="0.2">
      <c r="B63" s="73"/>
      <c r="C63" s="83">
        <v>41501</v>
      </c>
      <c r="D63" s="84" t="s">
        <v>75</v>
      </c>
      <c r="E63" s="85">
        <f>VLOOKUP($C63,'2023'!$C$105:$U$192,19,FALSE)</f>
        <v>3594779.3399999975</v>
      </c>
      <c r="F63" s="86">
        <f>VLOOKUP($C63,'2023'!$C$8:$U$95,19,FALSE)</f>
        <v>4130071.92</v>
      </c>
      <c r="G63" s="87">
        <f t="shared" si="9"/>
        <v>1.1489083277083714</v>
      </c>
      <c r="H63" s="88">
        <f t="shared" si="10"/>
        <v>6.6888088621125255E-4</v>
      </c>
      <c r="I63" s="89">
        <f t="shared" si="11"/>
        <v>535292.5800000024</v>
      </c>
      <c r="J63" s="90">
        <f t="shared" si="12"/>
        <v>0.14890832770837131</v>
      </c>
      <c r="K63" s="91">
        <f>VLOOKUP($C63,'2023'!$C$105:$U$192,VLOOKUP($L$4,Master!$D$9:$G$20,4,FALSE),FALSE)</f>
        <v>580678.17999999982</v>
      </c>
      <c r="L63" s="92">
        <f>VLOOKUP($C63,'2023'!$C$8:$U$95,VLOOKUP($L$4,Master!$D$9:$G$20,4,FALSE),FALSE)</f>
        <v>605185.26</v>
      </c>
      <c r="M63" s="92">
        <f t="shared" si="13"/>
        <v>1.0422042378103482</v>
      </c>
      <c r="N63" s="88">
        <f t="shared" si="14"/>
        <v>9.8012059080750176E-5</v>
      </c>
      <c r="O63" s="92">
        <f t="shared" si="15"/>
        <v>24507.080000000191</v>
      </c>
      <c r="P63" s="93">
        <f t="shared" si="16"/>
        <v>4.2204237810348239E-2</v>
      </c>
      <c r="Q63" s="81"/>
    </row>
    <row r="64" spans="2:17" s="82" customFormat="1" ht="12.75" x14ac:dyDescent="0.2">
      <c r="B64" s="73"/>
      <c r="C64" s="83">
        <v>41504</v>
      </c>
      <c r="D64" s="84" t="s">
        <v>76</v>
      </c>
      <c r="E64" s="85">
        <f>VLOOKUP($C64,'2023'!$C$105:$U$192,19,FALSE)</f>
        <v>803088.61000000034</v>
      </c>
      <c r="F64" s="86">
        <f>VLOOKUP($C64,'2023'!$C$8:$U$95,19,FALSE)</f>
        <v>1167216.9200000002</v>
      </c>
      <c r="G64" s="87">
        <f t="shared" si="9"/>
        <v>1.4534098796395576</v>
      </c>
      <c r="H64" s="88">
        <f t="shared" si="10"/>
        <v>1.8903522819291942E-4</v>
      </c>
      <c r="I64" s="89">
        <f t="shared" si="11"/>
        <v>364128.30999999982</v>
      </c>
      <c r="J64" s="90">
        <f t="shared" si="12"/>
        <v>0.45340987963955764</v>
      </c>
      <c r="K64" s="91">
        <f>VLOOKUP($C64,'2023'!$C$105:$U$192,VLOOKUP($L$4,Master!$D$9:$G$20,4,FALSE),FALSE)</f>
        <v>160617.78000000003</v>
      </c>
      <c r="L64" s="92">
        <f>VLOOKUP($C64,'2023'!$C$8:$U$95,VLOOKUP($L$4,Master!$D$9:$G$20,4,FALSE),FALSE)</f>
        <v>242347.08000000002</v>
      </c>
      <c r="M64" s="92">
        <f t="shared" si="13"/>
        <v>1.5088434169616836</v>
      </c>
      <c r="N64" s="88">
        <f t="shared" si="14"/>
        <v>3.9249033135749688E-5</v>
      </c>
      <c r="O64" s="92">
        <f t="shared" si="15"/>
        <v>81729.299999999988</v>
      </c>
      <c r="P64" s="93">
        <f t="shared" si="16"/>
        <v>0.50884341696168367</v>
      </c>
      <c r="Q64" s="81"/>
    </row>
    <row r="65" spans="2:17" s="82" customFormat="1" ht="12.75" x14ac:dyDescent="0.2">
      <c r="B65" s="73"/>
      <c r="C65" s="83">
        <v>41506</v>
      </c>
      <c r="D65" s="84" t="s">
        <v>77</v>
      </c>
      <c r="E65" s="85">
        <f>VLOOKUP($C65,'2023'!$C$105:$U$192,19,FALSE)</f>
        <v>51774355.800000086</v>
      </c>
      <c r="F65" s="86">
        <f>VLOOKUP($C65,'2023'!$C$8:$U$95,19,FALSE)</f>
        <v>11826017.15</v>
      </c>
      <c r="G65" s="87">
        <f t="shared" si="9"/>
        <v>0.22841456870430013</v>
      </c>
      <c r="H65" s="88">
        <f t="shared" si="10"/>
        <v>1.9152685437113337E-3</v>
      </c>
      <c r="I65" s="89">
        <f t="shared" si="11"/>
        <v>-39948338.650000088</v>
      </c>
      <c r="J65" s="90">
        <f t="shared" si="12"/>
        <v>-0.7715854312956999</v>
      </c>
      <c r="K65" s="91">
        <f>VLOOKUP($C65,'2023'!$C$105:$U$192,VLOOKUP($L$4,Master!$D$9:$G$20,4,FALSE),FALSE)</f>
        <v>10268862.170000013</v>
      </c>
      <c r="L65" s="92">
        <f>VLOOKUP($C65,'2023'!$C$8:$U$95,VLOOKUP($L$4,Master!$D$9:$G$20,4,FALSE),FALSE)</f>
        <v>3918339.6</v>
      </c>
      <c r="M65" s="92">
        <f t="shared" si="13"/>
        <v>0.38157485562979321</v>
      </c>
      <c r="N65" s="88">
        <f t="shared" si="14"/>
        <v>6.3459003012340885E-4</v>
      </c>
      <c r="O65" s="92">
        <f t="shared" si="15"/>
        <v>-6350522.5700000133</v>
      </c>
      <c r="P65" s="93">
        <f t="shared" si="16"/>
        <v>-0.61842514437020679</v>
      </c>
      <c r="Q65" s="81"/>
    </row>
    <row r="66" spans="2:17" s="82" customFormat="1" ht="12.75" x14ac:dyDescent="0.2">
      <c r="B66" s="73"/>
      <c r="C66" s="83">
        <v>41510</v>
      </c>
      <c r="D66" s="84" t="s">
        <v>78</v>
      </c>
      <c r="E66" s="85">
        <f>VLOOKUP($C66,'2023'!$C$105:$U$192,19,FALSE)</f>
        <v>710671.06</v>
      </c>
      <c r="F66" s="86">
        <f>VLOOKUP($C66,'2023'!$C$8:$U$95,19,FALSE)</f>
        <v>648989.95000000019</v>
      </c>
      <c r="G66" s="87">
        <f t="shared" si="9"/>
        <v>0.91320722979770719</v>
      </c>
      <c r="H66" s="88">
        <f t="shared" si="10"/>
        <v>1.0510639555598747E-4</v>
      </c>
      <c r="I66" s="89">
        <f t="shared" si="11"/>
        <v>-61681.10999999987</v>
      </c>
      <c r="J66" s="90">
        <f t="shared" si="12"/>
        <v>-8.679277020229284E-2</v>
      </c>
      <c r="K66" s="91">
        <f>VLOOKUP($C66,'2023'!$C$105:$U$192,VLOOKUP($L$4,Master!$D$9:$G$20,4,FALSE),FALSE)</f>
        <v>131758.26</v>
      </c>
      <c r="L66" s="92">
        <f>VLOOKUP($C66,'2023'!$C$8:$U$95,VLOOKUP($L$4,Master!$D$9:$G$20,4,FALSE),FALSE)</f>
        <v>153859.10000000003</v>
      </c>
      <c r="M66" s="92">
        <f t="shared" si="13"/>
        <v>1.1677377949587375</v>
      </c>
      <c r="N66" s="88">
        <f t="shared" si="14"/>
        <v>2.491806756712986E-5</v>
      </c>
      <c r="O66" s="92">
        <f t="shared" si="15"/>
        <v>22100.840000000026</v>
      </c>
      <c r="P66" s="93">
        <f t="shared" si="16"/>
        <v>0.1677377949587375</v>
      </c>
      <c r="Q66" s="81"/>
    </row>
    <row r="67" spans="2:17" s="82" customFormat="1" ht="12.75" x14ac:dyDescent="0.2">
      <c r="B67" s="73"/>
      <c r="C67" s="83">
        <v>41601</v>
      </c>
      <c r="D67" s="84" t="s">
        <v>79</v>
      </c>
      <c r="E67" s="85">
        <f>VLOOKUP($C67,'2023'!$C$105:$U$192,19,FALSE)</f>
        <v>89763420.709999859</v>
      </c>
      <c r="F67" s="86">
        <f>VLOOKUP($C67,'2023'!$C$8:$U$95,19,FALSE)</f>
        <v>96130893.509999916</v>
      </c>
      <c r="G67" s="87">
        <f t="shared" si="9"/>
        <v>1.0709361647499103</v>
      </c>
      <c r="H67" s="88">
        <f t="shared" si="10"/>
        <v>1.5568764536974042E-2</v>
      </c>
      <c r="I67" s="89">
        <f t="shared" si="11"/>
        <v>6367472.8000000566</v>
      </c>
      <c r="J67" s="90">
        <f t="shared" si="12"/>
        <v>7.0936164749910255E-2</v>
      </c>
      <c r="K67" s="91">
        <f>VLOOKUP($C67,'2023'!$C$105:$U$192,VLOOKUP($L$4,Master!$D$9:$G$20,4,FALSE),FALSE)</f>
        <v>17815534.029999964</v>
      </c>
      <c r="L67" s="92">
        <f>VLOOKUP($C67,'2023'!$C$8:$U$95,VLOOKUP($L$4,Master!$D$9:$G$20,4,FALSE),FALSE)</f>
        <v>18194561.619999986</v>
      </c>
      <c r="M67" s="92">
        <f t="shared" si="13"/>
        <v>1.0212751180717776</v>
      </c>
      <c r="N67" s="88">
        <f t="shared" si="14"/>
        <v>2.9466785897062134E-3</v>
      </c>
      <c r="O67" s="92">
        <f t="shared" si="15"/>
        <v>379027.5900000222</v>
      </c>
      <c r="P67" s="93">
        <f t="shared" si="16"/>
        <v>2.1275118071777666E-2</v>
      </c>
      <c r="Q67" s="81"/>
    </row>
    <row r="68" spans="2:17" s="82" customFormat="1" ht="12.75" x14ac:dyDescent="0.2">
      <c r="B68" s="73"/>
      <c r="C68" s="83">
        <v>41603</v>
      </c>
      <c r="D68" s="84" t="s">
        <v>44</v>
      </c>
      <c r="E68" s="85">
        <f>VLOOKUP($C68,'2023'!$C$105:$U$192,19,FALSE)</f>
        <v>27937.120000000006</v>
      </c>
      <c r="F68" s="86">
        <f>VLOOKUP($C68,'2023'!$C$8:$U$95,19,FALSE)</f>
        <v>19746.53</v>
      </c>
      <c r="G68" s="87">
        <f t="shared" si="9"/>
        <v>0.70682053125017874</v>
      </c>
      <c r="H68" s="88">
        <f t="shared" si="10"/>
        <v>3.1980257830466751E-6</v>
      </c>
      <c r="I68" s="89">
        <f t="shared" si="11"/>
        <v>-8190.5900000000074</v>
      </c>
      <c r="J68" s="90">
        <f t="shared" si="12"/>
        <v>-0.2931794687498212</v>
      </c>
      <c r="K68" s="91">
        <f>VLOOKUP($C68,'2023'!$C$105:$U$192,VLOOKUP($L$4,Master!$D$9:$G$20,4,FALSE),FALSE)</f>
        <v>5580.1500000000005</v>
      </c>
      <c r="L68" s="92">
        <f>VLOOKUP($C68,'2023'!$C$8:$U$95,VLOOKUP($L$4,Master!$D$9:$G$20,4,FALSE),FALSE)</f>
        <v>4424.6899999999996</v>
      </c>
      <c r="M68" s="92">
        <f t="shared" si="13"/>
        <v>0.79293388170568879</v>
      </c>
      <c r="N68" s="88">
        <f t="shared" si="14"/>
        <v>7.1659540698992636E-7</v>
      </c>
      <c r="O68" s="92">
        <f t="shared" si="15"/>
        <v>-1155.4600000000009</v>
      </c>
      <c r="P68" s="93">
        <f t="shared" si="16"/>
        <v>-0.20706611829431124</v>
      </c>
      <c r="Q68" s="81"/>
    </row>
    <row r="69" spans="2:17" s="82" customFormat="1" ht="12.75" x14ac:dyDescent="0.2">
      <c r="B69" s="73"/>
      <c r="C69" s="83">
        <v>41604</v>
      </c>
      <c r="D69" s="84" t="s">
        <v>45</v>
      </c>
      <c r="E69" s="85">
        <f>VLOOKUP($C69,'2023'!$C$105:$U$192,19,FALSE)</f>
        <v>122787.6</v>
      </c>
      <c r="F69" s="86">
        <f>VLOOKUP($C69,'2023'!$C$8:$U$95,19,FALSE)</f>
        <v>119110.01000000001</v>
      </c>
      <c r="G69" s="87">
        <f t="shared" si="9"/>
        <v>0.97004917434659532</v>
      </c>
      <c r="H69" s="88">
        <f t="shared" si="10"/>
        <v>1.929032002073009E-5</v>
      </c>
      <c r="I69" s="89">
        <f t="shared" si="11"/>
        <v>-3677.5899999999965</v>
      </c>
      <c r="J69" s="90">
        <f t="shared" si="12"/>
        <v>-2.9950825653404713E-2</v>
      </c>
      <c r="K69" s="91">
        <f>VLOOKUP($C69,'2023'!$C$105:$U$192,VLOOKUP($L$4,Master!$D$9:$G$20,4,FALSE),FALSE)</f>
        <v>24557.52</v>
      </c>
      <c r="L69" s="92">
        <f>VLOOKUP($C69,'2023'!$C$8:$U$95,VLOOKUP($L$4,Master!$D$9:$G$20,4,FALSE),FALSE)</f>
        <v>31459.130000000005</v>
      </c>
      <c r="M69" s="92">
        <f t="shared" si="13"/>
        <v>1.281038557639371</v>
      </c>
      <c r="N69" s="88">
        <f t="shared" si="14"/>
        <v>5.0949259871084774E-6</v>
      </c>
      <c r="O69" s="92">
        <f t="shared" si="15"/>
        <v>6901.6100000000042</v>
      </c>
      <c r="P69" s="93">
        <f t="shared" si="16"/>
        <v>0.28103855763937091</v>
      </c>
      <c r="Q69" s="81"/>
    </row>
    <row r="70" spans="2:17" s="82" customFormat="1" ht="12.75" x14ac:dyDescent="0.2">
      <c r="B70" s="73"/>
      <c r="C70" s="83">
        <v>41801</v>
      </c>
      <c r="D70" s="84" t="s">
        <v>80</v>
      </c>
      <c r="E70" s="85">
        <f>VLOOKUP($C70,'2023'!$C$105:$U$192,19,FALSE)</f>
        <v>694816.3899999999</v>
      </c>
      <c r="F70" s="86">
        <f>VLOOKUP($C70,'2023'!$C$8:$U$95,19,FALSE)</f>
        <v>685655.01000000013</v>
      </c>
      <c r="G70" s="87">
        <f t="shared" si="9"/>
        <v>0.98681467488123042</v>
      </c>
      <c r="H70" s="88">
        <f t="shared" si="10"/>
        <v>1.1104444174521429E-4</v>
      </c>
      <c r="I70" s="89">
        <f t="shared" si="11"/>
        <v>-9161.3799999997718</v>
      </c>
      <c r="J70" s="90">
        <f t="shared" si="12"/>
        <v>-1.3185325118769541E-2</v>
      </c>
      <c r="K70" s="91">
        <f>VLOOKUP($C70,'2023'!$C$105:$U$192,VLOOKUP($L$4,Master!$D$9:$G$20,4,FALSE),FALSE)</f>
        <v>119637.63000000003</v>
      </c>
      <c r="L70" s="92">
        <f>VLOOKUP($C70,'2023'!$C$8:$U$95,VLOOKUP($L$4,Master!$D$9:$G$20,4,FALSE),FALSE)</f>
        <v>123940.65</v>
      </c>
      <c r="M70" s="92">
        <f t="shared" si="13"/>
        <v>1.035967111685512</v>
      </c>
      <c r="N70" s="88">
        <f t="shared" si="14"/>
        <v>2.0072660577203381E-5</v>
      </c>
      <c r="O70" s="92">
        <f t="shared" si="15"/>
        <v>4303.0199999999604</v>
      </c>
      <c r="P70" s="93">
        <f t="shared" si="16"/>
        <v>3.5967111685511984E-2</v>
      </c>
      <c r="Q70" s="81"/>
    </row>
    <row r="71" spans="2:17" s="82" customFormat="1" ht="12.75" x14ac:dyDescent="0.2">
      <c r="B71" s="73"/>
      <c r="C71" s="83">
        <v>41901</v>
      </c>
      <c r="D71" s="84" t="s">
        <v>81</v>
      </c>
      <c r="E71" s="85">
        <f>VLOOKUP($C71,'2023'!$C$105:$U$192,19,FALSE)</f>
        <v>4890298.99</v>
      </c>
      <c r="F71" s="86">
        <f>VLOOKUP($C71,'2023'!$C$8:$U$95,19,FALSE)</f>
        <v>2057640.3099999994</v>
      </c>
      <c r="G71" s="87">
        <f t="shared" si="9"/>
        <v>0.42075961290047814</v>
      </c>
      <c r="H71" s="88">
        <f t="shared" si="10"/>
        <v>3.3324268940498159E-4</v>
      </c>
      <c r="I71" s="89">
        <f t="shared" si="11"/>
        <v>-2832658.6800000006</v>
      </c>
      <c r="J71" s="90">
        <f t="shared" si="12"/>
        <v>-0.57924038709952186</v>
      </c>
      <c r="K71" s="91">
        <f>VLOOKUP($C71,'2023'!$C$105:$U$192,VLOOKUP($L$4,Master!$D$9:$G$20,4,FALSE),FALSE)</f>
        <v>54080.610000000022</v>
      </c>
      <c r="L71" s="92">
        <f>VLOOKUP($C71,'2023'!$C$8:$U$95,VLOOKUP($L$4,Master!$D$9:$G$20,4,FALSE),FALSE)</f>
        <v>1761187.0699999994</v>
      </c>
      <c r="M71" s="92">
        <f t="shared" si="13"/>
        <v>32.565961626542276</v>
      </c>
      <c r="N71" s="88">
        <f t="shared" si="14"/>
        <v>2.8523095747092918E-4</v>
      </c>
      <c r="O71" s="92">
        <f t="shared" si="15"/>
        <v>1707106.4599999993</v>
      </c>
      <c r="P71" s="93">
        <f t="shared" si="16"/>
        <v>31.565961626542279</v>
      </c>
      <c r="Q71" s="81"/>
    </row>
    <row r="72" spans="2:17" s="82" customFormat="1" ht="12.75" x14ac:dyDescent="0.2">
      <c r="B72" s="73"/>
      <c r="C72" s="83">
        <v>42001</v>
      </c>
      <c r="D72" s="84" t="s">
        <v>82</v>
      </c>
      <c r="E72" s="85">
        <f>VLOOKUP($C72,'2023'!$C$105:$U$192,19,FALSE)</f>
        <v>4611250.1600000011</v>
      </c>
      <c r="F72" s="86">
        <f>VLOOKUP($C72,'2023'!$C$8:$U$95,19,FALSE)</f>
        <v>3782087.04</v>
      </c>
      <c r="G72" s="87">
        <f t="shared" si="9"/>
        <v>0.82018691434428692</v>
      </c>
      <c r="H72" s="88">
        <f t="shared" si="10"/>
        <v>6.1252340880380918E-4</v>
      </c>
      <c r="I72" s="89">
        <f t="shared" si="11"/>
        <v>-829163.12000000104</v>
      </c>
      <c r="J72" s="90">
        <f t="shared" si="12"/>
        <v>-0.17981308565571313</v>
      </c>
      <c r="K72" s="91">
        <f>VLOOKUP($C72,'2023'!$C$105:$U$192,VLOOKUP($L$4,Master!$D$9:$G$20,4,FALSE),FALSE)</f>
        <v>548391.99</v>
      </c>
      <c r="L72" s="92">
        <f>VLOOKUP($C72,'2023'!$C$8:$U$95,VLOOKUP($L$4,Master!$D$9:$G$20,4,FALSE),FALSE)</f>
        <v>1466846.4900000002</v>
      </c>
      <c r="M72" s="92">
        <f t="shared" si="13"/>
        <v>2.6748138498521836</v>
      </c>
      <c r="N72" s="88">
        <f t="shared" si="14"/>
        <v>2.3756137887474496E-4</v>
      </c>
      <c r="O72" s="92">
        <f t="shared" si="15"/>
        <v>918454.50000000023</v>
      </c>
      <c r="P72" s="93">
        <f t="shared" si="16"/>
        <v>1.6748138498521838</v>
      </c>
      <c r="Q72" s="81"/>
    </row>
    <row r="73" spans="2:17" s="82" customFormat="1" ht="12.75" x14ac:dyDescent="0.2">
      <c r="B73" s="73"/>
      <c r="C73" s="83">
        <v>42002</v>
      </c>
      <c r="D73" s="84" t="s">
        <v>83</v>
      </c>
      <c r="E73" s="85">
        <f>VLOOKUP($C73,'2023'!$C$105:$U$192,19,FALSE)</f>
        <v>695368.91999999969</v>
      </c>
      <c r="F73" s="86">
        <f>VLOOKUP($C73,'2023'!$C$8:$U$95,19,FALSE)</f>
        <v>548376.99999999988</v>
      </c>
      <c r="G73" s="87">
        <f t="shared" si="9"/>
        <v>0.78861304298731116</v>
      </c>
      <c r="H73" s="88">
        <f t="shared" si="10"/>
        <v>8.8811744890357255E-5</v>
      </c>
      <c r="I73" s="89">
        <f t="shared" si="11"/>
        <v>-146991.91999999981</v>
      </c>
      <c r="J73" s="90">
        <f t="shared" si="12"/>
        <v>-0.21138695701268886</v>
      </c>
      <c r="K73" s="91">
        <f>VLOOKUP($C73,'2023'!$C$105:$U$192,VLOOKUP($L$4,Master!$D$9:$G$20,4,FALSE),FALSE)</f>
        <v>153992.25999999992</v>
      </c>
      <c r="L73" s="92">
        <f>VLOOKUP($C73,'2023'!$C$8:$U$95,VLOOKUP($L$4,Master!$D$9:$G$20,4,FALSE),FALSE)</f>
        <v>137305.18999999994</v>
      </c>
      <c r="M73" s="92">
        <f t="shared" si="13"/>
        <v>0.89163695629897255</v>
      </c>
      <c r="N73" s="88">
        <f t="shared" si="14"/>
        <v>2.2237098759433801E-5</v>
      </c>
      <c r="O73" s="92">
        <f t="shared" si="15"/>
        <v>-16687.069999999978</v>
      </c>
      <c r="P73" s="93">
        <f t="shared" si="16"/>
        <v>-0.10836304370102748</v>
      </c>
      <c r="Q73" s="81"/>
    </row>
    <row r="74" spans="2:17" s="82" customFormat="1" ht="12.75" x14ac:dyDescent="0.2">
      <c r="B74" s="73"/>
      <c r="C74" s="83">
        <v>42004</v>
      </c>
      <c r="D74" s="84" t="s">
        <v>84</v>
      </c>
      <c r="E74" s="85">
        <f>VLOOKUP($C74,'2023'!$C$105:$U$192,19,FALSE)</f>
        <v>2626170.39</v>
      </c>
      <c r="F74" s="86">
        <f>VLOOKUP($C74,'2023'!$C$8:$U$95,19,FALSE)</f>
        <v>2492214.0999999996</v>
      </c>
      <c r="G74" s="87">
        <f t="shared" ref="G74:G96" si="17">IFERROR(F74/E74,0)</f>
        <v>0.94899177505386445</v>
      </c>
      <c r="H74" s="88">
        <f t="shared" ref="H74:H96" si="18">F74/$D$4</f>
        <v>4.0362357075761986E-4</v>
      </c>
      <c r="I74" s="89">
        <f t="shared" ref="I74:I96" si="19">F74-E74</f>
        <v>-133956.2900000005</v>
      </c>
      <c r="J74" s="90">
        <f t="shared" ref="J74:J96" si="20">IFERROR(I74/E74,0)</f>
        <v>-5.1008224946135536E-2</v>
      </c>
      <c r="K74" s="91">
        <f>VLOOKUP($C74,'2023'!$C$105:$U$192,VLOOKUP($L$4,Master!$D$9:$G$20,4,FALSE),FALSE)</f>
        <v>524831.12999999989</v>
      </c>
      <c r="L74" s="92">
        <f>VLOOKUP($C74,'2023'!$C$8:$U$95,VLOOKUP($L$4,Master!$D$9:$G$20,4,FALSE),FALSE)</f>
        <v>505576.73999999987</v>
      </c>
      <c r="M74" s="92">
        <f t="shared" ref="M74:M96" si="21">IFERROR(L74/K74,0)</f>
        <v>0.96331317084792589</v>
      </c>
      <c r="N74" s="88">
        <f t="shared" ref="N74:N96" si="22">L74/$D$4</f>
        <v>8.1880079681274879E-5</v>
      </c>
      <c r="O74" s="92">
        <f t="shared" ref="O74:O96" si="23">L74-K74</f>
        <v>-19254.390000000014</v>
      </c>
      <c r="P74" s="93">
        <f t="shared" ref="P74:P96" si="24">IFERROR(O74/K74,0)</f>
        <v>-3.6686829152074149E-2</v>
      </c>
      <c r="Q74" s="81"/>
    </row>
    <row r="75" spans="2:17" s="82" customFormat="1" ht="12.75" x14ac:dyDescent="0.2">
      <c r="B75" s="73"/>
      <c r="C75" s="83">
        <v>42101</v>
      </c>
      <c r="D75" s="84" t="s">
        <v>85</v>
      </c>
      <c r="E75" s="85">
        <f>VLOOKUP($C75,'2023'!$C$105:$U$192,19,FALSE)</f>
        <v>2454912.8199999994</v>
      </c>
      <c r="F75" s="86">
        <f>VLOOKUP($C75,'2023'!$C$8:$U$95,19,FALSE)</f>
        <v>3156203.7400000007</v>
      </c>
      <c r="G75" s="87">
        <f t="shared" si="17"/>
        <v>1.2856683603126899</v>
      </c>
      <c r="H75" s="88">
        <f t="shared" si="18"/>
        <v>5.111592232695236E-4</v>
      </c>
      <c r="I75" s="89">
        <f t="shared" si="19"/>
        <v>701290.92000000132</v>
      </c>
      <c r="J75" s="90">
        <f t="shared" si="20"/>
        <v>0.28566836031268983</v>
      </c>
      <c r="K75" s="91">
        <f>VLOOKUP($C75,'2023'!$C$105:$U$192,VLOOKUP($L$4,Master!$D$9:$G$20,4,FALSE),FALSE)</f>
        <v>489349.24</v>
      </c>
      <c r="L75" s="92">
        <f>VLOOKUP($C75,'2023'!$C$8:$U$95,VLOOKUP($L$4,Master!$D$9:$G$20,4,FALSE),FALSE)</f>
        <v>283748.18</v>
      </c>
      <c r="M75" s="92">
        <f t="shared" si="21"/>
        <v>0.579848003850992</v>
      </c>
      <c r="N75" s="88">
        <f t="shared" si="22"/>
        <v>4.595409905095067E-5</v>
      </c>
      <c r="O75" s="92">
        <f t="shared" si="23"/>
        <v>-205601.06</v>
      </c>
      <c r="P75" s="93">
        <f t="shared" si="24"/>
        <v>-0.420151996149008</v>
      </c>
      <c r="Q75" s="81"/>
    </row>
    <row r="76" spans="2:17" s="82" customFormat="1" ht="12.75" x14ac:dyDescent="0.2">
      <c r="B76" s="73"/>
      <c r="C76" s="83">
        <v>50201</v>
      </c>
      <c r="D76" s="84" t="s">
        <v>86</v>
      </c>
      <c r="E76" s="85">
        <f>VLOOKUP($C76,'2023'!$C$105:$U$192,19,FALSE)</f>
        <v>342966.34000000008</v>
      </c>
      <c r="F76" s="86">
        <f>VLOOKUP($C76,'2023'!$C$8:$U$95,19,FALSE)</f>
        <v>256577.92000000004</v>
      </c>
      <c r="G76" s="87">
        <f t="shared" si="17"/>
        <v>0.74811399859239824</v>
      </c>
      <c r="H76" s="88">
        <f t="shared" si="18"/>
        <v>4.1553771904252912E-5</v>
      </c>
      <c r="I76" s="89">
        <f t="shared" si="19"/>
        <v>-86388.420000000042</v>
      </c>
      <c r="J76" s="90">
        <f t="shared" si="20"/>
        <v>-0.25188600140760176</v>
      </c>
      <c r="K76" s="91">
        <f>VLOOKUP($C76,'2023'!$C$105:$U$192,VLOOKUP($L$4,Master!$D$9:$G$20,4,FALSE),FALSE)</f>
        <v>68592.360000000015</v>
      </c>
      <c r="L76" s="92">
        <f>VLOOKUP($C76,'2023'!$C$8:$U$95,VLOOKUP($L$4,Master!$D$9:$G$20,4,FALSE),FALSE)</f>
        <v>52733.39</v>
      </c>
      <c r="M76" s="92">
        <f t="shared" si="21"/>
        <v>0.76879392981958905</v>
      </c>
      <c r="N76" s="88">
        <f t="shared" si="22"/>
        <v>8.5403734654876422E-6</v>
      </c>
      <c r="O76" s="92">
        <f t="shared" si="23"/>
        <v>-15858.970000000016</v>
      </c>
      <c r="P76" s="93">
        <f t="shared" si="24"/>
        <v>-0.23120607018041095</v>
      </c>
      <c r="Q76" s="81"/>
    </row>
    <row r="77" spans="2:17" s="82" customFormat="1" ht="12.75" x14ac:dyDescent="0.2">
      <c r="B77" s="73"/>
      <c r="C77" s="83">
        <v>50301</v>
      </c>
      <c r="D77" s="84" t="s">
        <v>87</v>
      </c>
      <c r="E77" s="85">
        <f>VLOOKUP($C77,'2023'!$C$105:$U$192,19,FALSE)</f>
        <v>964843.41999999981</v>
      </c>
      <c r="F77" s="86">
        <f>VLOOKUP($C77,'2023'!$C$8:$U$95,19,FALSE)</f>
        <v>842348.1100000001</v>
      </c>
      <c r="G77" s="87">
        <f t="shared" si="17"/>
        <v>0.8730412547146772</v>
      </c>
      <c r="H77" s="88">
        <f t="shared" si="18"/>
        <v>1.3642148641207529E-4</v>
      </c>
      <c r="I77" s="89">
        <f t="shared" si="19"/>
        <v>-122495.30999999971</v>
      </c>
      <c r="J77" s="90">
        <f t="shared" si="20"/>
        <v>-0.1269587452853228</v>
      </c>
      <c r="K77" s="91">
        <f>VLOOKUP($C77,'2023'!$C$105:$U$192,VLOOKUP($L$4,Master!$D$9:$G$20,4,FALSE),FALSE)</f>
        <v>175546.45999999988</v>
      </c>
      <c r="L77" s="92">
        <f>VLOOKUP($C77,'2023'!$C$8:$U$95,VLOOKUP($L$4,Master!$D$9:$G$20,4,FALSE),FALSE)</f>
        <v>177030.99</v>
      </c>
      <c r="M77" s="92">
        <f t="shared" si="21"/>
        <v>1.0084566216829443</v>
      </c>
      <c r="N77" s="88">
        <f t="shared" si="22"/>
        <v>2.8670843455446506E-5</v>
      </c>
      <c r="O77" s="92">
        <f t="shared" si="23"/>
        <v>1484.5300000001153</v>
      </c>
      <c r="P77" s="93">
        <f t="shared" si="24"/>
        <v>8.4566216829443114E-3</v>
      </c>
      <c r="Q77" s="81"/>
    </row>
    <row r="78" spans="2:17" s="82" customFormat="1" ht="12.75" x14ac:dyDescent="0.2">
      <c r="B78" s="73"/>
      <c r="C78" s="83">
        <v>50401</v>
      </c>
      <c r="D78" s="84" t="s">
        <v>88</v>
      </c>
      <c r="E78" s="85">
        <f>VLOOKUP($C78,'2023'!$C$105:$U$192,19,FALSE)</f>
        <v>909154.08999999985</v>
      </c>
      <c r="F78" s="86">
        <f>VLOOKUP($C78,'2023'!$C$8:$U$95,19,FALSE)</f>
        <v>864965.63</v>
      </c>
      <c r="G78" s="87">
        <f t="shared" si="17"/>
        <v>0.95139607192439746</v>
      </c>
      <c r="H78" s="88">
        <f t="shared" si="18"/>
        <v>1.4008447996631361E-4</v>
      </c>
      <c r="I78" s="89">
        <f t="shared" si="19"/>
        <v>-44188.459999999846</v>
      </c>
      <c r="J78" s="90">
        <f t="shared" si="20"/>
        <v>-4.8603928075602515E-2</v>
      </c>
      <c r="K78" s="91">
        <f>VLOOKUP($C78,'2023'!$C$105:$U$192,VLOOKUP($L$4,Master!$D$9:$G$20,4,FALSE),FALSE)</f>
        <v>181830.76999999993</v>
      </c>
      <c r="L78" s="92">
        <f>VLOOKUP($C78,'2023'!$C$8:$U$95,VLOOKUP($L$4,Master!$D$9:$G$20,4,FALSE),FALSE)</f>
        <v>163389.38999999998</v>
      </c>
      <c r="M78" s="92">
        <f t="shared" si="21"/>
        <v>0.8985794318530359</v>
      </c>
      <c r="N78" s="88">
        <f t="shared" si="22"/>
        <v>2.6461534350403263E-5</v>
      </c>
      <c r="O78" s="92">
        <f t="shared" si="23"/>
        <v>-18441.379999999946</v>
      </c>
      <c r="P78" s="93">
        <f t="shared" si="24"/>
        <v>-0.10142056814696408</v>
      </c>
      <c r="Q78" s="81"/>
    </row>
    <row r="79" spans="2:17" s="82" customFormat="1" ht="12.75" x14ac:dyDescent="0.2">
      <c r="B79" s="73"/>
      <c r="C79" s="83">
        <v>50801</v>
      </c>
      <c r="D79" s="84" t="s">
        <v>89</v>
      </c>
      <c r="E79" s="85">
        <f>VLOOKUP($C79,'2023'!$C$105:$U$192,19,FALSE)</f>
        <v>84000</v>
      </c>
      <c r="F79" s="86">
        <f>VLOOKUP($C79,'2023'!$C$8:$U$95,19,FALSE)</f>
        <v>84000</v>
      </c>
      <c r="G79" s="87">
        <f t="shared" si="17"/>
        <v>1</v>
      </c>
      <c r="H79" s="88">
        <f t="shared" si="18"/>
        <v>1.360412010494607E-5</v>
      </c>
      <c r="I79" s="89">
        <f t="shared" si="19"/>
        <v>0</v>
      </c>
      <c r="J79" s="90">
        <f t="shared" si="20"/>
        <v>0</v>
      </c>
      <c r="K79" s="91">
        <f>VLOOKUP($C79,'2023'!$C$105:$U$192,VLOOKUP($L$4,Master!$D$9:$G$20,4,FALSE),FALSE)</f>
        <v>16000</v>
      </c>
      <c r="L79" s="92">
        <f>VLOOKUP($C79,'2023'!$C$8:$U$95,VLOOKUP($L$4,Master!$D$9:$G$20,4,FALSE),FALSE)</f>
        <v>16000</v>
      </c>
      <c r="M79" s="92">
        <f t="shared" si="21"/>
        <v>1</v>
      </c>
      <c r="N79" s="88">
        <f t="shared" si="22"/>
        <v>2.5912609723706798E-6</v>
      </c>
      <c r="O79" s="92">
        <f t="shared" si="23"/>
        <v>0</v>
      </c>
      <c r="P79" s="93">
        <f t="shared" si="24"/>
        <v>0</v>
      </c>
      <c r="Q79" s="81"/>
    </row>
    <row r="80" spans="2:17" s="82" customFormat="1" ht="12.75" x14ac:dyDescent="0.2">
      <c r="B80" s="73"/>
      <c r="C80" s="83">
        <v>50901</v>
      </c>
      <c r="D80" s="84" t="s">
        <v>90</v>
      </c>
      <c r="E80" s="85">
        <f>VLOOKUP($C80,'2023'!$C$105:$U$192,19,FALSE)</f>
        <v>4239233.7999999989</v>
      </c>
      <c r="F80" s="86">
        <f>VLOOKUP($C80,'2023'!$C$8:$U$95,19,FALSE)</f>
        <v>3768004.24</v>
      </c>
      <c r="G80" s="87">
        <f t="shared" si="17"/>
        <v>0.88884086553565445</v>
      </c>
      <c r="H80" s="88">
        <f t="shared" si="18"/>
        <v>6.1024264567745279E-4</v>
      </c>
      <c r="I80" s="89">
        <f t="shared" si="19"/>
        <v>-471229.55999999866</v>
      </c>
      <c r="J80" s="90">
        <f t="shared" si="20"/>
        <v>-0.11115913446434561</v>
      </c>
      <c r="K80" s="91">
        <f>VLOOKUP($C80,'2023'!$C$105:$U$192,VLOOKUP($L$4,Master!$D$9:$G$20,4,FALSE),FALSE)</f>
        <v>847846.75999999978</v>
      </c>
      <c r="L80" s="92">
        <f>VLOOKUP($C80,'2023'!$C$8:$U$95,VLOOKUP($L$4,Master!$D$9:$G$20,4,FALSE),FALSE)</f>
        <v>847882.5399999998</v>
      </c>
      <c r="M80" s="92">
        <f t="shared" si="21"/>
        <v>1.0000422010222696</v>
      </c>
      <c r="N80" s="88">
        <f t="shared" si="22"/>
        <v>1.373178084410326E-4</v>
      </c>
      <c r="O80" s="92">
        <f t="shared" si="23"/>
        <v>35.78000000002794</v>
      </c>
      <c r="P80" s="93">
        <f t="shared" si="24"/>
        <v>4.2201022269670467E-5</v>
      </c>
      <c r="Q80" s="81"/>
    </row>
    <row r="81" spans="2:17" s="82" customFormat="1" ht="25.5" x14ac:dyDescent="0.2">
      <c r="B81" s="73"/>
      <c r="C81" s="83">
        <v>51001</v>
      </c>
      <c r="D81" s="84" t="s">
        <v>91</v>
      </c>
      <c r="E81" s="85">
        <f>VLOOKUP($C81,'2023'!$C$105:$U$192,19,FALSE)</f>
        <v>329874.14</v>
      </c>
      <c r="F81" s="86">
        <f>VLOOKUP($C81,'2023'!$C$8:$U$95,19,FALSE)</f>
        <v>330057.31000000006</v>
      </c>
      <c r="G81" s="87">
        <f t="shared" si="17"/>
        <v>1.0005552723835824</v>
      </c>
      <c r="H81" s="88">
        <f t="shared" si="18"/>
        <v>5.3454039128040692E-5</v>
      </c>
      <c r="I81" s="89">
        <f t="shared" si="19"/>
        <v>183.17000000004191</v>
      </c>
      <c r="J81" s="90">
        <f t="shared" si="20"/>
        <v>5.5527238358254419E-4</v>
      </c>
      <c r="K81" s="91">
        <f>VLOOKUP($C81,'2023'!$C$105:$U$192,VLOOKUP($L$4,Master!$D$9:$G$20,4,FALSE),FALSE)</f>
        <v>65974.800000000017</v>
      </c>
      <c r="L81" s="92">
        <f>VLOOKUP($C81,'2023'!$C$8:$U$95,VLOOKUP($L$4,Master!$D$9:$G$20,4,FALSE),FALSE)</f>
        <v>91333.97</v>
      </c>
      <c r="M81" s="92">
        <f t="shared" si="21"/>
        <v>1.3843766104633888</v>
      </c>
      <c r="N81" s="88">
        <f t="shared" si="22"/>
        <v>1.4791884494542157E-5</v>
      </c>
      <c r="O81" s="92">
        <f t="shared" si="23"/>
        <v>25359.169999999984</v>
      </c>
      <c r="P81" s="93">
        <f t="shared" si="24"/>
        <v>0.38437661046338872</v>
      </c>
      <c r="Q81" s="81"/>
    </row>
    <row r="82" spans="2:17" s="82" customFormat="1" ht="12.75" x14ac:dyDescent="0.2">
      <c r="B82" s="73"/>
      <c r="C82" s="83">
        <v>51101</v>
      </c>
      <c r="D82" s="84" t="s">
        <v>92</v>
      </c>
      <c r="E82" s="85">
        <f>VLOOKUP($C82,'2023'!$C$105:$U$192,19,FALSE)</f>
        <v>91666.67</v>
      </c>
      <c r="F82" s="86">
        <f>VLOOKUP($C82,'2023'!$C$8:$U$95,19,FALSE)</f>
        <v>91666.67</v>
      </c>
      <c r="G82" s="87">
        <f t="shared" si="17"/>
        <v>1</v>
      </c>
      <c r="H82" s="88">
        <f t="shared" si="18"/>
        <v>1.4845766527386389E-5</v>
      </c>
      <c r="I82" s="89">
        <f t="shared" si="19"/>
        <v>0</v>
      </c>
      <c r="J82" s="90">
        <f t="shared" si="20"/>
        <v>0</v>
      </c>
      <c r="K82" s="91">
        <f>VLOOKUP($C82,'2023'!$C$105:$U$192,VLOOKUP($L$4,Master!$D$9:$G$20,4,FALSE),FALSE)</f>
        <v>18333.330000000002</v>
      </c>
      <c r="L82" s="92">
        <f>VLOOKUP($C82,'2023'!$C$8:$U$95,VLOOKUP($L$4,Master!$D$9:$G$20,4,FALSE),FALSE)</f>
        <v>18333.330000000002</v>
      </c>
      <c r="M82" s="92">
        <f t="shared" si="21"/>
        <v>1</v>
      </c>
      <c r="N82" s="88">
        <f t="shared" si="22"/>
        <v>2.969152657662035E-6</v>
      </c>
      <c r="O82" s="92">
        <f t="shared" si="23"/>
        <v>0</v>
      </c>
      <c r="P82" s="93">
        <f t="shared" si="24"/>
        <v>0</v>
      </c>
      <c r="Q82" s="81"/>
    </row>
    <row r="83" spans="2:17" s="82" customFormat="1" ht="12.75" x14ac:dyDescent="0.2">
      <c r="B83" s="73"/>
      <c r="C83" s="83">
        <v>51301</v>
      </c>
      <c r="D83" s="84" t="s">
        <v>93</v>
      </c>
      <c r="E83" s="85">
        <f>VLOOKUP($C83,'2023'!$C$105:$U$192,19,FALSE)</f>
        <v>168277.51</v>
      </c>
      <c r="F83" s="86">
        <f>VLOOKUP($C83,'2023'!$C$8:$U$95,19,FALSE)</f>
        <v>135406.56000000003</v>
      </c>
      <c r="G83" s="87">
        <f t="shared" si="17"/>
        <v>0.80466225106373401</v>
      </c>
      <c r="H83" s="88">
        <f t="shared" si="18"/>
        <v>2.1929608395685556E-5</v>
      </c>
      <c r="I83" s="89">
        <f t="shared" si="19"/>
        <v>-32870.949999999983</v>
      </c>
      <c r="J83" s="90">
        <f t="shared" si="20"/>
        <v>-0.19533774893626593</v>
      </c>
      <c r="K83" s="91">
        <f>VLOOKUP($C83,'2023'!$C$105:$U$192,VLOOKUP($L$4,Master!$D$9:$G$20,4,FALSE),FALSE)</f>
        <v>33658.17</v>
      </c>
      <c r="L83" s="92">
        <f>VLOOKUP($C83,'2023'!$C$8:$U$95,VLOOKUP($L$4,Master!$D$9:$G$20,4,FALSE),FALSE)</f>
        <v>28167.200000000004</v>
      </c>
      <c r="M83" s="92">
        <f t="shared" si="21"/>
        <v>0.83686070870757401</v>
      </c>
      <c r="N83" s="88">
        <f t="shared" si="22"/>
        <v>4.5617853788099645E-6</v>
      </c>
      <c r="O83" s="92">
        <f t="shared" si="23"/>
        <v>-5490.9699999999939</v>
      </c>
      <c r="P83" s="93">
        <f t="shared" si="24"/>
        <v>-0.16313929129242599</v>
      </c>
      <c r="Q83" s="81"/>
    </row>
    <row r="84" spans="2:17" s="82" customFormat="1" ht="12.75" x14ac:dyDescent="0.2">
      <c r="B84" s="73"/>
      <c r="C84" s="83">
        <v>51401</v>
      </c>
      <c r="D84" s="84" t="s">
        <v>94</v>
      </c>
      <c r="E84" s="85">
        <f>VLOOKUP($C84,'2023'!$C$105:$U$192,19,FALSE)</f>
        <v>32801.549999999996</v>
      </c>
      <c r="F84" s="86">
        <f>VLOOKUP($C84,'2023'!$C$8:$U$95,19,FALSE)</f>
        <v>26388.32</v>
      </c>
      <c r="G84" s="87">
        <f t="shared" si="17"/>
        <v>0.80448393444821975</v>
      </c>
      <c r="H84" s="88">
        <f t="shared" si="18"/>
        <v>4.2736889839017909E-6</v>
      </c>
      <c r="I84" s="89">
        <f t="shared" si="19"/>
        <v>-6413.2299999999959</v>
      </c>
      <c r="J84" s="90">
        <f t="shared" si="20"/>
        <v>-0.19551606555178022</v>
      </c>
      <c r="K84" s="91">
        <f>VLOOKUP($C84,'2023'!$C$105:$U$192,VLOOKUP($L$4,Master!$D$9:$G$20,4,FALSE),FALSE)</f>
        <v>6560.3099999999995</v>
      </c>
      <c r="L84" s="92">
        <f>VLOOKUP($C84,'2023'!$C$8:$U$95,VLOOKUP($L$4,Master!$D$9:$G$20,4,FALSE),FALSE)</f>
        <v>7108.0599999999995</v>
      </c>
      <c r="M84" s="92">
        <f t="shared" si="21"/>
        <v>1.0834945299841015</v>
      </c>
      <c r="N84" s="88">
        <f t="shared" si="22"/>
        <v>1.1511774042043209E-6</v>
      </c>
      <c r="O84" s="92">
        <f t="shared" si="23"/>
        <v>547.75</v>
      </c>
      <c r="P84" s="93">
        <f t="shared" si="24"/>
        <v>8.3494529984101368E-2</v>
      </c>
      <c r="Q84" s="81"/>
    </row>
    <row r="85" spans="2:17" s="82" customFormat="1" ht="12.75" x14ac:dyDescent="0.2">
      <c r="B85" s="73"/>
      <c r="C85" s="83">
        <v>51601</v>
      </c>
      <c r="D85" s="84" t="s">
        <v>95</v>
      </c>
      <c r="E85" s="85">
        <f>VLOOKUP($C85,'2023'!$C$105:$U$192,19,FALSE)</f>
        <v>231205.83999999997</v>
      </c>
      <c r="F85" s="86">
        <f>VLOOKUP($C85,'2023'!$C$8:$U$95,19,FALSE)</f>
        <v>169094.35</v>
      </c>
      <c r="G85" s="87">
        <f t="shared" si="17"/>
        <v>0.73135847260605535</v>
      </c>
      <c r="H85" s="88">
        <f t="shared" si="18"/>
        <v>2.7385474362711756E-5</v>
      </c>
      <c r="I85" s="89">
        <f t="shared" si="19"/>
        <v>-62111.489999999962</v>
      </c>
      <c r="J85" s="90">
        <f t="shared" si="20"/>
        <v>-0.26864152739394459</v>
      </c>
      <c r="K85" s="91">
        <f>VLOOKUP($C85,'2023'!$C$105:$U$192,VLOOKUP($L$4,Master!$D$9:$G$20,4,FALSE),FALSE)</f>
        <v>45916.17</v>
      </c>
      <c r="L85" s="92">
        <f>VLOOKUP($C85,'2023'!$C$8:$U$95,VLOOKUP($L$4,Master!$D$9:$G$20,4,FALSE),FALSE)</f>
        <v>34514.03</v>
      </c>
      <c r="M85" s="92">
        <f t="shared" si="21"/>
        <v>0.7516748457025052</v>
      </c>
      <c r="N85" s="88">
        <f t="shared" si="22"/>
        <v>5.5896786836394259E-6</v>
      </c>
      <c r="O85" s="92">
        <f t="shared" si="23"/>
        <v>-11402.14</v>
      </c>
      <c r="P85" s="93">
        <f t="shared" si="24"/>
        <v>-0.24832515429749474</v>
      </c>
      <c r="Q85" s="81"/>
    </row>
    <row r="86" spans="2:17" s="82" customFormat="1" ht="12.75" x14ac:dyDescent="0.2">
      <c r="B86" s="73"/>
      <c r="C86" s="83">
        <v>51801</v>
      </c>
      <c r="D86" s="84" t="s">
        <v>96</v>
      </c>
      <c r="E86" s="85">
        <f>VLOOKUP($C86,'2023'!$C$105:$U$192,19,FALSE)</f>
        <v>7168125</v>
      </c>
      <c r="F86" s="86">
        <f>VLOOKUP($C86,'2023'!$C$8:$U$95,19,FALSE)</f>
        <v>7168125</v>
      </c>
      <c r="G86" s="87">
        <f t="shared" si="17"/>
        <v>1</v>
      </c>
      <c r="H86" s="88">
        <f t="shared" si="18"/>
        <v>1.1609051598484113E-3</v>
      </c>
      <c r="I86" s="89">
        <f t="shared" si="19"/>
        <v>0</v>
      </c>
      <c r="J86" s="90">
        <f t="shared" si="20"/>
        <v>0</v>
      </c>
      <c r="K86" s="91">
        <f>VLOOKUP($C86,'2023'!$C$105:$U$192,VLOOKUP($L$4,Master!$D$9:$G$20,4,FALSE),FALSE)</f>
        <v>1433625</v>
      </c>
      <c r="L86" s="92">
        <f>VLOOKUP($C86,'2023'!$C$8:$U$95,VLOOKUP($L$4,Master!$D$9:$G$20,4,FALSE),FALSE)</f>
        <v>1433625</v>
      </c>
      <c r="M86" s="92">
        <f t="shared" si="21"/>
        <v>1</v>
      </c>
      <c r="N86" s="88">
        <f t="shared" si="22"/>
        <v>2.3218103196968225E-4</v>
      </c>
      <c r="O86" s="92">
        <f t="shared" si="23"/>
        <v>0</v>
      </c>
      <c r="P86" s="93">
        <f t="shared" si="24"/>
        <v>0</v>
      </c>
      <c r="Q86" s="81"/>
    </row>
    <row r="87" spans="2:17" s="82" customFormat="1" ht="25.5" x14ac:dyDescent="0.2">
      <c r="B87" s="73"/>
      <c r="C87" s="83">
        <v>51901</v>
      </c>
      <c r="D87" s="84" t="s">
        <v>97</v>
      </c>
      <c r="E87" s="85">
        <f>VLOOKUP($C87,'2023'!$C$105:$U$192,19,FALSE)</f>
        <v>191069.5</v>
      </c>
      <c r="F87" s="86">
        <f>VLOOKUP($C87,'2023'!$C$8:$U$95,19,FALSE)</f>
        <v>164367.51</v>
      </c>
      <c r="G87" s="87">
        <f t="shared" si="17"/>
        <v>0.86024985672752585</v>
      </c>
      <c r="H87" s="88">
        <f t="shared" si="18"/>
        <v>2.6619944611796718E-5</v>
      </c>
      <c r="I87" s="89">
        <f t="shared" si="19"/>
        <v>-26701.989999999991</v>
      </c>
      <c r="J87" s="90">
        <f t="shared" si="20"/>
        <v>-0.13975014327247409</v>
      </c>
      <c r="K87" s="91">
        <f>VLOOKUP($C87,'2023'!$C$105:$U$192,VLOOKUP($L$4,Master!$D$9:$G$20,4,FALSE),FALSE)</f>
        <v>38213.9</v>
      </c>
      <c r="L87" s="92">
        <f>VLOOKUP($C87,'2023'!$C$8:$U$95,VLOOKUP($L$4,Master!$D$9:$G$20,4,FALSE),FALSE)</f>
        <v>29009.820000000003</v>
      </c>
      <c r="M87" s="92">
        <f t="shared" si="21"/>
        <v>0.75914313901486119</v>
      </c>
      <c r="N87" s="88">
        <f t="shared" si="22"/>
        <v>4.6982508988436507E-6</v>
      </c>
      <c r="O87" s="92">
        <f t="shared" si="23"/>
        <v>-9204.0799999999981</v>
      </c>
      <c r="P87" s="93">
        <f t="shared" si="24"/>
        <v>-0.24085686098513887</v>
      </c>
      <c r="Q87" s="81"/>
    </row>
    <row r="88" spans="2:17" s="82" customFormat="1" ht="12.75" x14ac:dyDescent="0.2">
      <c r="B88" s="73"/>
      <c r="C88" s="83">
        <v>52001</v>
      </c>
      <c r="D88" s="84" t="s">
        <v>98</v>
      </c>
      <c r="E88" s="85">
        <f>VLOOKUP($C88,'2023'!$C$105:$U$192,19,FALSE)</f>
        <v>843565.97</v>
      </c>
      <c r="F88" s="86">
        <f>VLOOKUP($C88,'2023'!$C$8:$U$95,19,FALSE)</f>
        <v>657269.7300000001</v>
      </c>
      <c r="G88" s="87">
        <f t="shared" si="17"/>
        <v>0.77915628815610016</v>
      </c>
      <c r="H88" s="88">
        <f t="shared" si="18"/>
        <v>1.0644733747935091E-4</v>
      </c>
      <c r="I88" s="89">
        <f t="shared" si="19"/>
        <v>-186296.23999999987</v>
      </c>
      <c r="J88" s="90">
        <f t="shared" si="20"/>
        <v>-0.22084371184389986</v>
      </c>
      <c r="K88" s="91">
        <f>VLOOKUP($C88,'2023'!$C$105:$U$192,VLOOKUP($L$4,Master!$D$9:$G$20,4,FALSE),FALSE)</f>
        <v>157923.56</v>
      </c>
      <c r="L88" s="92">
        <f>VLOOKUP($C88,'2023'!$C$8:$U$95,VLOOKUP($L$4,Master!$D$9:$G$20,4,FALSE),FALSE)</f>
        <v>128573.43000000002</v>
      </c>
      <c r="M88" s="92">
        <f t="shared" si="21"/>
        <v>0.81414976967337882</v>
      </c>
      <c r="N88" s="88">
        <f t="shared" si="22"/>
        <v>2.0822956952677099E-5</v>
      </c>
      <c r="O88" s="92">
        <f t="shared" si="23"/>
        <v>-29350.129999999976</v>
      </c>
      <c r="P88" s="93">
        <f t="shared" si="24"/>
        <v>-0.18585023032662115</v>
      </c>
      <c r="Q88" s="81"/>
    </row>
    <row r="89" spans="2:17" s="82" customFormat="1" ht="12.75" x14ac:dyDescent="0.2">
      <c r="B89" s="73"/>
      <c r="C89" s="83">
        <v>52301</v>
      </c>
      <c r="D89" s="84" t="s">
        <v>99</v>
      </c>
      <c r="E89" s="85">
        <f>VLOOKUP($C89,'2023'!$C$105:$U$192,19,FALSE)</f>
        <v>197078.85000000006</v>
      </c>
      <c r="F89" s="86">
        <f>VLOOKUP($C89,'2023'!$C$8:$U$95,19,FALSE)</f>
        <v>132217.90000000002</v>
      </c>
      <c r="G89" s="87">
        <f t="shared" si="17"/>
        <v>0.67088832718477898</v>
      </c>
      <c r="H89" s="88">
        <f t="shared" si="18"/>
        <v>2.1413192757425588E-5</v>
      </c>
      <c r="I89" s="89">
        <f t="shared" si="19"/>
        <v>-64860.950000000041</v>
      </c>
      <c r="J89" s="90">
        <f t="shared" si="20"/>
        <v>-0.32911167281522102</v>
      </c>
      <c r="K89" s="91">
        <f>VLOOKUP($C89,'2023'!$C$105:$U$192,VLOOKUP($L$4,Master!$D$9:$G$20,4,FALSE),FALSE)</f>
        <v>39115.770000000011</v>
      </c>
      <c r="L89" s="92">
        <f>VLOOKUP($C89,'2023'!$C$8:$U$95,VLOOKUP($L$4,Master!$D$9:$G$20,4,FALSE),FALSE)</f>
        <v>27269.979999999996</v>
      </c>
      <c r="M89" s="92">
        <f t="shared" si="21"/>
        <v>0.69716076150360806</v>
      </c>
      <c r="N89" s="88">
        <f t="shared" si="22"/>
        <v>4.4164771807080617E-6</v>
      </c>
      <c r="O89" s="92">
        <f t="shared" si="23"/>
        <v>-11845.790000000015</v>
      </c>
      <c r="P89" s="93">
        <f t="shared" si="24"/>
        <v>-0.30283923849639194</v>
      </c>
      <c r="Q89" s="81"/>
    </row>
    <row r="90" spans="2:17" s="82" customFormat="1" ht="12.75" x14ac:dyDescent="0.2">
      <c r="B90" s="73"/>
      <c r="C90" s="83">
        <v>52401</v>
      </c>
      <c r="D90" s="84" t="s">
        <v>100</v>
      </c>
      <c r="E90" s="85">
        <f>VLOOKUP($C90,'2023'!$C$105:$U$192,19,FALSE)</f>
        <v>64166.65</v>
      </c>
      <c r="F90" s="86">
        <f>VLOOKUP($C90,'2023'!$C$8:$U$95,19,FALSE)</f>
        <v>92102.95</v>
      </c>
      <c r="G90" s="87">
        <f t="shared" si="17"/>
        <v>1.4353710221742915</v>
      </c>
      <c r="H90" s="88">
        <f t="shared" si="18"/>
        <v>1.4916423735950507E-5</v>
      </c>
      <c r="I90" s="89">
        <f t="shared" si="19"/>
        <v>27936.299999999996</v>
      </c>
      <c r="J90" s="90">
        <f t="shared" si="20"/>
        <v>0.43537102217429141</v>
      </c>
      <c r="K90" s="91">
        <f>VLOOKUP($C90,'2023'!$C$105:$U$192,VLOOKUP($L$4,Master!$D$9:$G$20,4,FALSE),FALSE)</f>
        <v>12833.33</v>
      </c>
      <c r="L90" s="92">
        <f>VLOOKUP($C90,'2023'!$C$8:$U$95,VLOOKUP($L$4,Master!$D$9:$G$20,4,FALSE),FALSE)</f>
        <v>12833.33</v>
      </c>
      <c r="M90" s="92">
        <f t="shared" si="21"/>
        <v>1</v>
      </c>
      <c r="N90" s="88">
        <f t="shared" si="22"/>
        <v>2.0784066984096135E-6</v>
      </c>
      <c r="O90" s="92">
        <f t="shared" si="23"/>
        <v>0</v>
      </c>
      <c r="P90" s="93">
        <f t="shared" si="24"/>
        <v>0</v>
      </c>
      <c r="Q90" s="81"/>
    </row>
    <row r="91" spans="2:17" s="82" customFormat="1" ht="12.75" x14ac:dyDescent="0.2">
      <c r="B91" s="73"/>
      <c r="C91" s="83">
        <v>52601</v>
      </c>
      <c r="D91" s="84" t="s">
        <v>101</v>
      </c>
      <c r="E91" s="85">
        <f>VLOOKUP($C91,'2023'!$C$105:$U$192,19,FALSE)</f>
        <v>786073.35000000009</v>
      </c>
      <c r="F91" s="86">
        <f>VLOOKUP($C91,'2023'!$C$8:$U$95,19,FALSE)</f>
        <v>107411.31</v>
      </c>
      <c r="G91" s="87">
        <f t="shared" si="17"/>
        <v>0.13664285909196641</v>
      </c>
      <c r="H91" s="88">
        <f t="shared" si="18"/>
        <v>1.7395670974638032E-5</v>
      </c>
      <c r="I91" s="89">
        <f t="shared" si="19"/>
        <v>-678662.04</v>
      </c>
      <c r="J91" s="90">
        <f t="shared" si="20"/>
        <v>-0.8633571409080335</v>
      </c>
      <c r="K91" s="91">
        <f>VLOOKUP($C91,'2023'!$C$105:$U$192,VLOOKUP($L$4,Master!$D$9:$G$20,4,FALSE),FALSE)</f>
        <v>39212.67</v>
      </c>
      <c r="L91" s="92">
        <f>VLOOKUP($C91,'2023'!$C$8:$U$95,VLOOKUP($L$4,Master!$D$9:$G$20,4,FALSE),FALSE)</f>
        <v>21673.33</v>
      </c>
      <c r="M91" s="92">
        <f t="shared" si="21"/>
        <v>0.55271242687631328</v>
      </c>
      <c r="N91" s="88">
        <f t="shared" si="22"/>
        <v>3.5100783856444145E-6</v>
      </c>
      <c r="O91" s="92">
        <f t="shared" si="23"/>
        <v>-17539.339999999997</v>
      </c>
      <c r="P91" s="93">
        <f t="shared" si="24"/>
        <v>-0.44728757312368672</v>
      </c>
      <c r="Q91" s="81"/>
    </row>
    <row r="92" spans="2:17" s="82" customFormat="1" ht="12.75" x14ac:dyDescent="0.2">
      <c r="B92" s="73"/>
      <c r="C92" s="94">
        <v>60101</v>
      </c>
      <c r="D92" s="95" t="s">
        <v>102</v>
      </c>
      <c r="E92" s="96">
        <f>VLOOKUP($C92,'2023'!$C$105:$U$192,19,FALSE)</f>
        <v>223637691.81999996</v>
      </c>
      <c r="F92" s="97">
        <f>VLOOKUP($C92,'2023'!$C$8:$U$95,19,FALSE)</f>
        <v>224080487.29000017</v>
      </c>
      <c r="G92" s="98">
        <f t="shared" si="17"/>
        <v>1.0019799679848092</v>
      </c>
      <c r="H92" s="99">
        <f t="shared" si="18"/>
        <v>3.6290688836523852E-2</v>
      </c>
      <c r="I92" s="100">
        <f t="shared" si="19"/>
        <v>442795.47000020742</v>
      </c>
      <c r="J92" s="101">
        <f t="shared" si="20"/>
        <v>1.9799679848091158E-3</v>
      </c>
      <c r="K92" s="102">
        <f>VLOOKUP($C92,'2023'!$C$105:$U$192,VLOOKUP($L$4,Master!$D$9:$G$20,4,FALSE),FALSE)</f>
        <v>44699840.839999996</v>
      </c>
      <c r="L92" s="104">
        <f>VLOOKUP($C92,'2023'!$C$8:$U$95,VLOOKUP($L$4,Master!$D$9:$G$20,4,FALSE),FALSE)</f>
        <v>43772924.260000072</v>
      </c>
      <c r="M92" s="103">
        <f t="shared" si="21"/>
        <v>0.97926353735088767</v>
      </c>
      <c r="N92" s="99">
        <f t="shared" si="22"/>
        <v>7.0891918925922448E-3</v>
      </c>
      <c r="O92" s="104">
        <f t="shared" si="23"/>
        <v>-926916.57999992371</v>
      </c>
      <c r="P92" s="105">
        <f t="shared" si="24"/>
        <v>-2.0736462649112282E-2</v>
      </c>
      <c r="Q92" s="81"/>
    </row>
    <row r="93" spans="2:17" s="82" customFormat="1" ht="12.75" x14ac:dyDescent="0.2">
      <c r="B93" s="73"/>
      <c r="C93" s="94">
        <v>60201</v>
      </c>
      <c r="D93" s="95" t="s">
        <v>103</v>
      </c>
      <c r="E93" s="96">
        <f>VLOOKUP($C93,'2023'!$C$105:$U$192,19,FALSE)</f>
        <v>127277663.64999993</v>
      </c>
      <c r="F93" s="97">
        <f>VLOOKUP($C93,'2023'!$C$8:$U$95,19,FALSE)</f>
        <v>135129298.75999996</v>
      </c>
      <c r="G93" s="98">
        <f t="shared" si="17"/>
        <v>1.0616890260618799</v>
      </c>
      <c r="H93" s="99">
        <f t="shared" si="18"/>
        <v>2.188470488128785E-2</v>
      </c>
      <c r="I93" s="100">
        <f t="shared" si="19"/>
        <v>7851635.1100000292</v>
      </c>
      <c r="J93" s="101">
        <f t="shared" si="20"/>
        <v>6.1689026061879898E-2</v>
      </c>
      <c r="K93" s="102">
        <f>VLOOKUP($C93,'2023'!$C$105:$U$192,VLOOKUP($L$4,Master!$D$9:$G$20,4,FALSE),FALSE)</f>
        <v>30742616.939999983</v>
      </c>
      <c r="L93" s="104">
        <f>VLOOKUP($C93,'2023'!$C$8:$U$95,VLOOKUP($L$4,Master!$D$9:$G$20,4,FALSE),FALSE)</f>
        <v>30953339.399999984</v>
      </c>
      <c r="M93" s="104">
        <f t="shared" si="21"/>
        <v>1.0068544086670066</v>
      </c>
      <c r="N93" s="99">
        <f t="shared" si="22"/>
        <v>5.0130112719852273E-3</v>
      </c>
      <c r="O93" s="104">
        <f t="shared" si="23"/>
        <v>210722.46000000089</v>
      </c>
      <c r="P93" s="105">
        <f t="shared" si="24"/>
        <v>6.8544086670066359E-3</v>
      </c>
      <c r="Q93" s="81"/>
    </row>
    <row r="94" spans="2:17" s="82" customFormat="1" ht="12.75" x14ac:dyDescent="0.2">
      <c r="B94" s="73"/>
      <c r="C94" s="94">
        <v>60301</v>
      </c>
      <c r="D94" s="95" t="s">
        <v>104</v>
      </c>
      <c r="E94" s="96">
        <f>VLOOKUP($C94,'2023'!$C$105:$U$192,19,FALSE)</f>
        <v>20526672.100000001</v>
      </c>
      <c r="F94" s="97">
        <f>VLOOKUP($C94,'2023'!$C$8:$U$95,19,FALSE)</f>
        <v>20621467.899999999</v>
      </c>
      <c r="G94" s="98">
        <f t="shared" si="17"/>
        <v>1.0046181767574489</v>
      </c>
      <c r="H94" s="99">
        <f t="shared" si="18"/>
        <v>3.3397253101415474E-3</v>
      </c>
      <c r="I94" s="100">
        <f t="shared" si="19"/>
        <v>94795.79999999702</v>
      </c>
      <c r="J94" s="101">
        <f t="shared" si="20"/>
        <v>4.6181767574490079E-3</v>
      </c>
      <c r="K94" s="102">
        <f>VLOOKUP($C94,'2023'!$C$105:$U$192,VLOOKUP($L$4,Master!$D$9:$G$20,4,FALSE),FALSE)</f>
        <v>3903479.870000001</v>
      </c>
      <c r="L94" s="104">
        <f>VLOOKUP($C94,'2023'!$C$8:$U$95,VLOOKUP($L$4,Master!$D$9:$G$20,4,FALSE),FALSE)</f>
        <v>4474127.959999999</v>
      </c>
      <c r="M94" s="104">
        <f t="shared" si="21"/>
        <v>1.1461895818614782</v>
      </c>
      <c r="N94" s="99">
        <f t="shared" si="22"/>
        <v>7.2460207300877771E-4</v>
      </c>
      <c r="O94" s="104">
        <f t="shared" si="23"/>
        <v>570648.08999999799</v>
      </c>
      <c r="P94" s="105">
        <f t="shared" si="24"/>
        <v>0.14618958186147835</v>
      </c>
      <c r="Q94" s="81"/>
    </row>
    <row r="95" spans="2:17" s="82" customFormat="1" ht="12.75" x14ac:dyDescent="0.2">
      <c r="B95" s="73"/>
      <c r="C95" s="94">
        <v>60501</v>
      </c>
      <c r="D95" s="95" t="s">
        <v>105</v>
      </c>
      <c r="E95" s="96">
        <f>VLOOKUP($C95,'2023'!$C$105:$U$192,19,FALSE)</f>
        <v>343646.10000000003</v>
      </c>
      <c r="F95" s="97">
        <f>VLOOKUP($C95,'2023'!$C$8:$U$95,19,FALSE)</f>
        <v>69125.17</v>
      </c>
      <c r="G95" s="98">
        <f t="shared" si="17"/>
        <v>0.20115220280398932</v>
      </c>
      <c r="H95" s="99">
        <f t="shared" si="18"/>
        <v>1.1195084701843033E-5</v>
      </c>
      <c r="I95" s="100">
        <f t="shared" si="19"/>
        <v>-274520.93000000005</v>
      </c>
      <c r="J95" s="101">
        <f t="shared" si="20"/>
        <v>-0.79884779719601073</v>
      </c>
      <c r="K95" s="102">
        <f>VLOOKUP($C95,'2023'!$C$105:$U$192,VLOOKUP($L$4,Master!$D$9:$G$20,4,FALSE),FALSE)</f>
        <v>41729.220000000008</v>
      </c>
      <c r="L95" s="104">
        <f>VLOOKUP($C95,'2023'!$C$8:$U$95,VLOOKUP($L$4,Master!$D$9:$G$20,4,FALSE),FALSE)</f>
        <v>14590.140000000001</v>
      </c>
      <c r="M95" s="104">
        <f t="shared" si="21"/>
        <v>0.34963845478060696</v>
      </c>
      <c r="N95" s="99">
        <f t="shared" si="22"/>
        <v>2.3629287727140221E-6</v>
      </c>
      <c r="O95" s="104">
        <f t="shared" si="23"/>
        <v>-27139.080000000009</v>
      </c>
      <c r="P95" s="105">
        <f t="shared" si="24"/>
        <v>-0.65036154521939316</v>
      </c>
      <c r="Q95" s="81"/>
    </row>
    <row r="96" spans="2:17" s="82" customFormat="1" ht="13.5" thickBot="1" x14ac:dyDescent="0.25">
      <c r="B96" s="73"/>
      <c r="C96" s="94">
        <v>60601</v>
      </c>
      <c r="D96" s="95" t="s">
        <v>106</v>
      </c>
      <c r="E96" s="96">
        <f>VLOOKUP($C96,'2023'!$C$105:$U$192,19,FALSE)</f>
        <v>453856.90000000014</v>
      </c>
      <c r="F96" s="97">
        <f>VLOOKUP($C96,'2023'!$C$8:$U$95,19,FALSE)</f>
        <v>161520.89999999997</v>
      </c>
      <c r="G96" s="98">
        <f t="shared" si="17"/>
        <v>0.35588508183967221</v>
      </c>
      <c r="H96" s="99">
        <f t="shared" si="18"/>
        <v>2.6158925274511702E-5</v>
      </c>
      <c r="I96" s="100">
        <f t="shared" si="19"/>
        <v>-292336.00000000017</v>
      </c>
      <c r="J96" s="101">
        <f t="shared" si="20"/>
        <v>-0.64411491816032784</v>
      </c>
      <c r="K96" s="102">
        <f>VLOOKUP($C96,'2023'!$C$105:$U$192,VLOOKUP($L$4,Master!$D$9:$G$20,4,FALSE),FALSE)</f>
        <v>90771.380000000034</v>
      </c>
      <c r="L96" s="104">
        <f>VLOOKUP($C96,'2023'!$C$8:$U$95,VLOOKUP($L$4,Master!$D$9:$G$20,4,FALSE),FALSE)</f>
        <v>42337.17</v>
      </c>
      <c r="M96" s="104">
        <f t="shared" si="21"/>
        <v>0.4664154053843842</v>
      </c>
      <c r="N96" s="99">
        <f t="shared" si="22"/>
        <v>6.8566660188514232E-6</v>
      </c>
      <c r="O96" s="104">
        <f t="shared" si="23"/>
        <v>-48434.210000000036</v>
      </c>
      <c r="P96" s="105">
        <f t="shared" si="24"/>
        <v>-0.5335845946156158</v>
      </c>
      <c r="Q96" s="81"/>
    </row>
    <row r="97" spans="2:17" ht="16.5" thickTop="1" thickBot="1" x14ac:dyDescent="0.25">
      <c r="B97" s="106"/>
      <c r="C97" s="107"/>
      <c r="D97" s="108"/>
      <c r="E97" s="109"/>
      <c r="F97" s="109"/>
      <c r="G97" s="110"/>
      <c r="H97" s="110"/>
      <c r="I97" s="109"/>
      <c r="J97" s="110"/>
      <c r="K97" s="111"/>
      <c r="L97" s="109"/>
      <c r="M97" s="109"/>
      <c r="N97" s="110"/>
      <c r="O97" s="109"/>
      <c r="P97" s="110"/>
      <c r="Q97" s="112"/>
    </row>
    <row r="98" spans="2:17" ht="15.75" thickTop="1" x14ac:dyDescent="0.2"/>
    <row r="99" spans="2:17" x14ac:dyDescent="0.2">
      <c r="E99" s="118"/>
      <c r="F99" s="118"/>
      <c r="G99" s="119"/>
      <c r="H99" s="119"/>
      <c r="I99" s="120"/>
      <c r="J99" s="119"/>
      <c r="K99" s="118"/>
      <c r="L99" s="118"/>
      <c r="M99" s="118"/>
      <c r="N99" s="119"/>
      <c r="O99" s="120"/>
      <c r="P99" s="119"/>
    </row>
    <row r="100" spans="2:17" x14ac:dyDescent="0.2">
      <c r="E100" s="121"/>
      <c r="F100" s="121"/>
    </row>
  </sheetData>
  <sheetProtection algorithmName="SHA-512" hashValue="qhaiWnUdEsbs/jLB3EA+o8U5tHH9HVJfa77YOPjlQJSV/R2b26CkEs2BkEA+F5qAzaz9RBfXjrK3Iw6EuGqghA==" saltValue="bLpqt0q2Yc8slcPHM/TuPg==" spinCount="100000" sheet="1" objects="1" scenarios="1"/>
  <mergeCells count="5">
    <mergeCell ref="O5:P5"/>
    <mergeCell ref="C8:D8"/>
    <mergeCell ref="F5:H5"/>
    <mergeCell ref="I5:J5"/>
    <mergeCell ref="L5:N5"/>
  </mergeCells>
  <conditionalFormatting sqref="K9">
    <cfRule type="cellIs" dxfId="0" priority="1" operator="equal">
      <formula>0</formula>
    </cfRule>
  </conditionalFormatting>
  <pageMargins left="0.25" right="0.25" top="0.25" bottom="0.25" header="0.3" footer="0.3"/>
  <pageSetup paperSize="9" scale="49" fitToHeight="0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V195"/>
  <sheetViews>
    <sheetView showGridLines="0" zoomScale="70" zoomScaleNormal="70" workbookViewId="0">
      <selection activeCell="E8" sqref="E8:I95"/>
    </sheetView>
  </sheetViews>
  <sheetFormatPr defaultColWidth="9.140625" defaultRowHeight="12.75" x14ac:dyDescent="0.2"/>
  <cols>
    <col min="1" max="2" width="3.5703125" style="27" customWidth="1"/>
    <col min="3" max="3" width="11.85546875" style="115" customWidth="1"/>
    <col min="4" max="4" width="58" style="115" customWidth="1"/>
    <col min="5" max="16" width="17.85546875" style="115" bestFit="1" customWidth="1"/>
    <col min="17" max="17" width="20.5703125" style="115" bestFit="1" customWidth="1"/>
    <col min="18" max="18" width="3.85546875" style="27" customWidth="1"/>
    <col min="19" max="19" width="3.85546875" style="27" hidden="1" customWidth="1"/>
    <col min="20" max="20" width="3.5703125" style="27" hidden="1" customWidth="1"/>
    <col min="21" max="21" width="20.5703125" style="115" hidden="1" customWidth="1"/>
    <col min="22" max="22" width="3.85546875" style="27" hidden="1" customWidth="1"/>
    <col min="23" max="23" width="9.140625" style="27" customWidth="1"/>
    <col min="24" max="16384" width="9.140625" style="27"/>
  </cols>
  <sheetData>
    <row r="1" spans="2:22" x14ac:dyDescent="0.2">
      <c r="C1" s="113"/>
      <c r="D1" s="114"/>
    </row>
    <row r="2" spans="2:22" ht="13.5" thickBot="1" x14ac:dyDescent="0.25">
      <c r="C2" s="28"/>
      <c r="D2" s="29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U2" s="30"/>
    </row>
    <row r="3" spans="2:22" s="124" customFormat="1" ht="14.25" thickTop="1" thickBot="1" x14ac:dyDescent="0.25">
      <c r="B3" s="34"/>
      <c r="C3" s="36"/>
      <c r="D3" s="36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40"/>
      <c r="S3" s="123"/>
      <c r="T3" s="34"/>
      <c r="U3" s="122"/>
      <c r="V3" s="40"/>
    </row>
    <row r="4" spans="2:22" s="124" customFormat="1" ht="19.5" thickBot="1" x14ac:dyDescent="0.25">
      <c r="B4" s="51"/>
      <c r="C4" s="53"/>
      <c r="D4" s="53"/>
      <c r="E4" s="181" t="s">
        <v>121</v>
      </c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3"/>
      <c r="R4" s="55"/>
      <c r="S4" s="123"/>
      <c r="T4" s="51"/>
      <c r="V4" s="55"/>
    </row>
    <row r="5" spans="2:22" s="124" customFormat="1" x14ac:dyDescent="0.2">
      <c r="B5" s="51"/>
      <c r="C5" s="53"/>
      <c r="D5" s="53"/>
      <c r="E5" s="125" t="s">
        <v>9</v>
      </c>
      <c r="F5" s="125" t="s">
        <v>107</v>
      </c>
      <c r="G5" s="125" t="s">
        <v>108</v>
      </c>
      <c r="H5" s="125" t="s">
        <v>109</v>
      </c>
      <c r="I5" s="125" t="s">
        <v>110</v>
      </c>
      <c r="J5" s="125" t="s">
        <v>111</v>
      </c>
      <c r="K5" s="125" t="s">
        <v>112</v>
      </c>
      <c r="L5" s="125" t="s">
        <v>113</v>
      </c>
      <c r="M5" s="125" t="s">
        <v>114</v>
      </c>
      <c r="N5" s="125" t="s">
        <v>115</v>
      </c>
      <c r="O5" s="125" t="s">
        <v>116</v>
      </c>
      <c r="P5" s="125" t="s">
        <v>117</v>
      </c>
      <c r="Q5" s="125" t="s">
        <v>118</v>
      </c>
      <c r="R5" s="55"/>
      <c r="S5" s="123"/>
      <c r="T5" s="51"/>
      <c r="U5" s="125" t="s">
        <v>11</v>
      </c>
      <c r="V5" s="55"/>
    </row>
    <row r="6" spans="2:22" s="130" customFormat="1" ht="13.5" thickBot="1" x14ac:dyDescent="0.3">
      <c r="B6" s="67"/>
      <c r="C6" s="126" t="s">
        <v>123</v>
      </c>
      <c r="D6" s="127" t="s">
        <v>119</v>
      </c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72"/>
      <c r="S6" s="129"/>
      <c r="T6" s="67"/>
      <c r="U6" s="128"/>
      <c r="V6" s="72"/>
    </row>
    <row r="7" spans="2:22" ht="13.5" thickBot="1" x14ac:dyDescent="0.25">
      <c r="B7" s="131"/>
      <c r="C7" s="184" t="s">
        <v>126</v>
      </c>
      <c r="D7" s="185"/>
      <c r="E7" s="132">
        <f t="shared" ref="E7:Q7" si="0">SUM(E8:E95)</f>
        <v>144637511.84999999</v>
      </c>
      <c r="F7" s="132">
        <f t="shared" si="0"/>
        <v>177858304.28999999</v>
      </c>
      <c r="G7" s="132">
        <f t="shared" si="0"/>
        <v>201636705.69000003</v>
      </c>
      <c r="H7" s="132">
        <f t="shared" si="0"/>
        <v>213794159.23999998</v>
      </c>
      <c r="I7" s="132">
        <f t="shared" si="0"/>
        <v>282287760.91000003</v>
      </c>
      <c r="J7" s="132">
        <f t="shared" si="0"/>
        <v>0</v>
      </c>
      <c r="K7" s="132">
        <f t="shared" si="0"/>
        <v>0</v>
      </c>
      <c r="L7" s="132">
        <f t="shared" si="0"/>
        <v>0</v>
      </c>
      <c r="M7" s="132">
        <f t="shared" si="0"/>
        <v>0</v>
      </c>
      <c r="N7" s="132">
        <f t="shared" si="0"/>
        <v>0</v>
      </c>
      <c r="O7" s="132">
        <f t="shared" si="0"/>
        <v>0</v>
      </c>
      <c r="P7" s="132">
        <f t="shared" si="0"/>
        <v>0</v>
      </c>
      <c r="Q7" s="132">
        <f t="shared" si="0"/>
        <v>1020214441.9799997</v>
      </c>
      <c r="R7" s="133"/>
      <c r="S7" s="134"/>
      <c r="T7" s="131"/>
      <c r="U7" s="132">
        <f>SUM(U8:U95)</f>
        <v>1020214441.9799997</v>
      </c>
      <c r="V7" s="133"/>
    </row>
    <row r="8" spans="2:22" x14ac:dyDescent="0.2">
      <c r="B8" s="131"/>
      <c r="C8" s="135">
        <v>10101</v>
      </c>
      <c r="D8" s="136" t="s">
        <v>20</v>
      </c>
      <c r="E8" s="137">
        <v>49109.360000000008</v>
      </c>
      <c r="F8" s="137">
        <v>93940.47</v>
      </c>
      <c r="G8" s="137">
        <v>61935.38</v>
      </c>
      <c r="H8" s="137">
        <v>88154.07</v>
      </c>
      <c r="I8" s="137">
        <v>162336.38999999998</v>
      </c>
      <c r="J8" s="137">
        <v>0</v>
      </c>
      <c r="K8" s="137">
        <v>0</v>
      </c>
      <c r="L8" s="137">
        <v>0</v>
      </c>
      <c r="M8" s="137">
        <v>0</v>
      </c>
      <c r="N8" s="137">
        <v>0</v>
      </c>
      <c r="O8" s="137">
        <v>0</v>
      </c>
      <c r="P8" s="137">
        <v>0</v>
      </c>
      <c r="Q8" s="137">
        <f>SUM(E8:P8)</f>
        <v>455475.67000000004</v>
      </c>
      <c r="R8" s="133"/>
      <c r="S8" s="134"/>
      <c r="T8" s="131"/>
      <c r="U8" s="137">
        <f>IF($E$5=Master!$D$4,E8,
IF($F$5=Master!$D$4,SUM(E8:F8),
IF($G$5=Master!$D$4,SUM(E8:G8),
IF($H$5=Master!$D$4,SUM(E8:H8),
IF($I$5=Master!$D$4,SUM(E8:I8),
IF($J$5=Master!$D$4,SUM(E8:J8),
IF($K$5=Master!$D$4,SUM(E8:K8),
IF($L$5=Master!$D$4,SUM(E8:L8),
IF($M$5=Master!$D$4,SUM(E8:M8),
IF($N$5=Master!$D$4,SUM(E8:N8),
IF($O$5=Master!$D$4,SUM(E8:O8),
IF($P$5=Master!$D$4,SUM(E8:P8),0))))))))))))</f>
        <v>455475.67000000004</v>
      </c>
      <c r="V8" s="133"/>
    </row>
    <row r="9" spans="2:22" x14ac:dyDescent="0.2">
      <c r="B9" s="131"/>
      <c r="C9" s="135">
        <v>20101</v>
      </c>
      <c r="D9" s="136" t="s">
        <v>21</v>
      </c>
      <c r="E9" s="137">
        <v>549329.93000000005</v>
      </c>
      <c r="F9" s="137">
        <v>747679.75</v>
      </c>
      <c r="G9" s="137">
        <v>733365.20999999985</v>
      </c>
      <c r="H9" s="137">
        <v>623554.57999999984</v>
      </c>
      <c r="I9" s="137">
        <v>747985.56</v>
      </c>
      <c r="J9" s="137">
        <v>0</v>
      </c>
      <c r="K9" s="137">
        <v>0</v>
      </c>
      <c r="L9" s="137">
        <v>0</v>
      </c>
      <c r="M9" s="137">
        <v>0</v>
      </c>
      <c r="N9" s="137">
        <v>0</v>
      </c>
      <c r="O9" s="137">
        <v>0</v>
      </c>
      <c r="P9" s="137">
        <v>0</v>
      </c>
      <c r="Q9" s="137">
        <f t="shared" ref="Q9:Q66" si="1">SUM(E9:P9)</f>
        <v>3401915.03</v>
      </c>
      <c r="R9" s="133"/>
      <c r="S9" s="134"/>
      <c r="T9" s="131"/>
      <c r="U9" s="137">
        <f>IF($E$5=Master!$D$4,E9,
IF($F$5=Master!$D$4,SUM(E9:F9),
IF($G$5=Master!$D$4,SUM(E9:G9),
IF($H$5=Master!$D$4,SUM(E9:H9),
IF($I$5=Master!$D$4,SUM(E9:I9),
IF($J$5=Master!$D$4,SUM(E9:J9),
IF($K$5=Master!$D$4,SUM(E9:K9),
IF($L$5=Master!$D$4,SUM(E9:L9),
IF($M$5=Master!$D$4,SUM(E9:M9),
IF($N$5=Master!$D$4,SUM(E9:N9),
IF($O$5=Master!$D$4,SUM(E9:O9),
IF($P$5=Master!$D$4,SUM(E9:P9),0))))))))))))</f>
        <v>3401915.03</v>
      </c>
      <c r="V9" s="133"/>
    </row>
    <row r="10" spans="2:22" x14ac:dyDescent="0.2">
      <c r="B10" s="131"/>
      <c r="C10" s="135">
        <v>20102</v>
      </c>
      <c r="D10" s="136" t="s">
        <v>22</v>
      </c>
      <c r="E10" s="137">
        <v>13044.650000000001</v>
      </c>
      <c r="F10" s="137">
        <v>44419.439999999995</v>
      </c>
      <c r="G10" s="137">
        <v>1375558.89</v>
      </c>
      <c r="H10" s="137">
        <v>1184455.76</v>
      </c>
      <c r="I10" s="137">
        <v>37517.400000000009</v>
      </c>
      <c r="J10" s="137">
        <v>0</v>
      </c>
      <c r="K10" s="137">
        <v>0</v>
      </c>
      <c r="L10" s="137">
        <v>0</v>
      </c>
      <c r="M10" s="137">
        <v>0</v>
      </c>
      <c r="N10" s="137">
        <v>0</v>
      </c>
      <c r="O10" s="137">
        <v>0</v>
      </c>
      <c r="P10" s="137">
        <v>0</v>
      </c>
      <c r="Q10" s="137">
        <f t="shared" si="1"/>
        <v>2654996.14</v>
      </c>
      <c r="R10" s="133"/>
      <c r="S10" s="134"/>
      <c r="T10" s="131"/>
      <c r="U10" s="137">
        <f>IF($E$5=Master!$D$4,E10,
IF($F$5=Master!$D$4,SUM(E10:F10),
IF($G$5=Master!$D$4,SUM(E10:G10),
IF($H$5=Master!$D$4,SUM(E10:H10),
IF($I$5=Master!$D$4,SUM(E10:I10),
IF($J$5=Master!$D$4,SUM(E10:J10),
IF($K$5=Master!$D$4,SUM(E10:K10),
IF($L$5=Master!$D$4,SUM(E10:L10),
IF($M$5=Master!$D$4,SUM(E10:M10),
IF($N$5=Master!$D$4,SUM(E10:N10),
IF($O$5=Master!$D$4,SUM(E10:O10),
IF($P$5=Master!$D$4,SUM(E10:P10),0))))))))))))</f>
        <v>2654996.14</v>
      </c>
      <c r="V10" s="133"/>
    </row>
    <row r="11" spans="2:22" x14ac:dyDescent="0.2">
      <c r="B11" s="131"/>
      <c r="C11" s="135">
        <v>20105</v>
      </c>
      <c r="D11" s="136" t="s">
        <v>23</v>
      </c>
      <c r="E11" s="137">
        <v>2405</v>
      </c>
      <c r="F11" s="137">
        <v>3355</v>
      </c>
      <c r="G11" s="137">
        <v>2880</v>
      </c>
      <c r="H11" s="137">
        <v>2880</v>
      </c>
      <c r="I11" s="137">
        <v>3480</v>
      </c>
      <c r="J11" s="137">
        <v>0</v>
      </c>
      <c r="K11" s="137">
        <v>0</v>
      </c>
      <c r="L11" s="137">
        <v>0</v>
      </c>
      <c r="M11" s="137">
        <v>0</v>
      </c>
      <c r="N11" s="137">
        <v>0</v>
      </c>
      <c r="O11" s="137">
        <v>0</v>
      </c>
      <c r="P11" s="137">
        <v>0</v>
      </c>
      <c r="Q11" s="137">
        <f t="shared" si="1"/>
        <v>15000</v>
      </c>
      <c r="R11" s="133"/>
      <c r="S11" s="134"/>
      <c r="T11" s="131"/>
      <c r="U11" s="137">
        <f>IF($E$5=Master!$D$4,E11,
IF($F$5=Master!$D$4,SUM(E11:F11),
IF($G$5=Master!$D$4,SUM(E11:G11),
IF($H$5=Master!$D$4,SUM(E11:H11),
IF($I$5=Master!$D$4,SUM(E11:I11),
IF($J$5=Master!$D$4,SUM(E11:J11),
IF($K$5=Master!$D$4,SUM(E11:K11),
IF($L$5=Master!$D$4,SUM(E11:L11),
IF($M$5=Master!$D$4,SUM(E11:M11),
IF($N$5=Master!$D$4,SUM(E11:N11),
IF($O$5=Master!$D$4,SUM(E11:O11),
IF($P$5=Master!$D$4,SUM(E11:P11),0))))))))))))</f>
        <v>15000</v>
      </c>
      <c r="V11" s="133"/>
    </row>
    <row r="12" spans="2:22" x14ac:dyDescent="0.2">
      <c r="B12" s="131"/>
      <c r="C12" s="135">
        <v>30101</v>
      </c>
      <c r="D12" s="136" t="s">
        <v>24</v>
      </c>
      <c r="E12" s="137">
        <v>61189.1</v>
      </c>
      <c r="F12" s="137">
        <v>67559.83</v>
      </c>
      <c r="G12" s="137">
        <v>72689.01999999999</v>
      </c>
      <c r="H12" s="137">
        <v>74141.680000000008</v>
      </c>
      <c r="I12" s="137">
        <v>80077.320000000022</v>
      </c>
      <c r="J12" s="137">
        <v>0</v>
      </c>
      <c r="K12" s="137">
        <v>0</v>
      </c>
      <c r="L12" s="137">
        <v>0</v>
      </c>
      <c r="M12" s="137">
        <v>0</v>
      </c>
      <c r="N12" s="137">
        <v>0</v>
      </c>
      <c r="O12" s="137">
        <v>0</v>
      </c>
      <c r="P12" s="137">
        <v>0</v>
      </c>
      <c r="Q12" s="137">
        <f t="shared" si="1"/>
        <v>355656.95</v>
      </c>
      <c r="R12" s="133"/>
      <c r="S12" s="134"/>
      <c r="T12" s="131"/>
      <c r="U12" s="137">
        <f>IF($E$5=Master!$D$4,E12,
IF($F$5=Master!$D$4,SUM(E12:F12),
IF($G$5=Master!$D$4,SUM(E12:G12),
IF($H$5=Master!$D$4,SUM(E12:H12),
IF($I$5=Master!$D$4,SUM(E12:I12),
IF($J$5=Master!$D$4,SUM(E12:J12),
IF($K$5=Master!$D$4,SUM(E12:K12),
IF($L$5=Master!$D$4,SUM(E12:L12),
IF($M$5=Master!$D$4,SUM(E12:M12),
IF($N$5=Master!$D$4,SUM(E12:N12),
IF($O$5=Master!$D$4,SUM(E12:O12),
IF($P$5=Master!$D$4,SUM(E12:P12),0))))))))))))</f>
        <v>355656.95</v>
      </c>
      <c r="V12" s="133"/>
    </row>
    <row r="13" spans="2:22" x14ac:dyDescent="0.2">
      <c r="B13" s="131"/>
      <c r="C13" s="135">
        <v>30201</v>
      </c>
      <c r="D13" s="136" t="s">
        <v>25</v>
      </c>
      <c r="E13" s="137">
        <v>2020960.39</v>
      </c>
      <c r="F13" s="137">
        <v>2537203.0199999982</v>
      </c>
      <c r="G13" s="137">
        <v>2622454.9899999984</v>
      </c>
      <c r="H13" s="137">
        <v>2588979.9899999998</v>
      </c>
      <c r="I13" s="137">
        <v>2594038.620000001</v>
      </c>
      <c r="J13" s="137">
        <v>0</v>
      </c>
      <c r="K13" s="137">
        <v>0</v>
      </c>
      <c r="L13" s="137">
        <v>0</v>
      </c>
      <c r="M13" s="137">
        <v>0</v>
      </c>
      <c r="N13" s="137">
        <v>0</v>
      </c>
      <c r="O13" s="137">
        <v>0</v>
      </c>
      <c r="P13" s="137">
        <v>0</v>
      </c>
      <c r="Q13" s="137">
        <f t="shared" si="1"/>
        <v>12363637.009999998</v>
      </c>
      <c r="R13" s="133"/>
      <c r="S13" s="134"/>
      <c r="T13" s="131"/>
      <c r="U13" s="137">
        <f>IF($E$5=Master!$D$4,E13,
IF($F$5=Master!$D$4,SUM(E13:F13),
IF($G$5=Master!$D$4,SUM(E13:G13),
IF($H$5=Master!$D$4,SUM(E13:H13),
IF($I$5=Master!$D$4,SUM(E13:I13),
IF($J$5=Master!$D$4,SUM(E13:J13),
IF($K$5=Master!$D$4,SUM(E13:K13),
IF($L$5=Master!$D$4,SUM(E13:L13),
IF($M$5=Master!$D$4,SUM(E13:M13),
IF($N$5=Master!$D$4,SUM(E13:N13),
IF($O$5=Master!$D$4,SUM(E13:O13),
IF($P$5=Master!$D$4,SUM(E13:P13),0))))))))))))</f>
        <v>12363637.009999998</v>
      </c>
      <c r="V13" s="133"/>
    </row>
    <row r="14" spans="2:22" x14ac:dyDescent="0.2">
      <c r="B14" s="131"/>
      <c r="C14" s="135">
        <v>30301</v>
      </c>
      <c r="D14" s="136" t="s">
        <v>26</v>
      </c>
      <c r="E14" s="137">
        <v>733739.73000000033</v>
      </c>
      <c r="F14" s="137">
        <v>865308.80000000016</v>
      </c>
      <c r="G14" s="137">
        <v>947145.85999999964</v>
      </c>
      <c r="H14" s="137">
        <v>859072.66000000038</v>
      </c>
      <c r="I14" s="137">
        <v>859459.74999999977</v>
      </c>
      <c r="J14" s="137">
        <v>0</v>
      </c>
      <c r="K14" s="137">
        <v>0</v>
      </c>
      <c r="L14" s="137">
        <v>0</v>
      </c>
      <c r="M14" s="137">
        <v>0</v>
      </c>
      <c r="N14" s="137">
        <v>0</v>
      </c>
      <c r="O14" s="137">
        <v>0</v>
      </c>
      <c r="P14" s="137">
        <v>0</v>
      </c>
      <c r="Q14" s="137">
        <f t="shared" si="1"/>
        <v>4264726.8000000007</v>
      </c>
      <c r="R14" s="133"/>
      <c r="S14" s="134"/>
      <c r="T14" s="131"/>
      <c r="U14" s="137">
        <f>IF($E$5=Master!$D$4,E14,
IF($F$5=Master!$D$4,SUM(E14:F14),
IF($G$5=Master!$D$4,SUM(E14:G14),
IF($H$5=Master!$D$4,SUM(E14:H14),
IF($I$5=Master!$D$4,SUM(E14:I14),
IF($J$5=Master!$D$4,SUM(E14:J14),
IF($K$5=Master!$D$4,SUM(E14:K14),
IF($L$5=Master!$D$4,SUM(E14:L14),
IF($M$5=Master!$D$4,SUM(E14:M14),
IF($N$5=Master!$D$4,SUM(E14:N14),
IF($O$5=Master!$D$4,SUM(E14:O14),
IF($P$5=Master!$D$4,SUM(E14:P14),0))))))))))))</f>
        <v>4264726.8000000007</v>
      </c>
      <c r="V14" s="133"/>
    </row>
    <row r="15" spans="2:22" x14ac:dyDescent="0.2">
      <c r="B15" s="131"/>
      <c r="C15" s="135">
        <v>30401</v>
      </c>
      <c r="D15" s="136" t="s">
        <v>27</v>
      </c>
      <c r="E15" s="137">
        <v>12693.16</v>
      </c>
      <c r="F15" s="137">
        <v>35565.89</v>
      </c>
      <c r="G15" s="137">
        <v>42325.11</v>
      </c>
      <c r="H15" s="137">
        <v>32675.040000000005</v>
      </c>
      <c r="I15" s="137">
        <v>31425.610000000008</v>
      </c>
      <c r="J15" s="137">
        <v>0</v>
      </c>
      <c r="K15" s="137">
        <v>0</v>
      </c>
      <c r="L15" s="137">
        <v>0</v>
      </c>
      <c r="M15" s="137">
        <v>0</v>
      </c>
      <c r="N15" s="137">
        <v>0</v>
      </c>
      <c r="O15" s="137">
        <v>0</v>
      </c>
      <c r="P15" s="137">
        <v>0</v>
      </c>
      <c r="Q15" s="137">
        <f t="shared" si="1"/>
        <v>154684.81000000003</v>
      </c>
      <c r="R15" s="133"/>
      <c r="S15" s="134"/>
      <c r="T15" s="131"/>
      <c r="U15" s="137">
        <f>IF($E$5=Master!$D$4,E15,
IF($F$5=Master!$D$4,SUM(E15:F15),
IF($G$5=Master!$D$4,SUM(E15:G15),
IF($H$5=Master!$D$4,SUM(E15:H15),
IF($I$5=Master!$D$4,SUM(E15:I15),
IF($J$5=Master!$D$4,SUM(E15:J15),
IF($K$5=Master!$D$4,SUM(E15:K15),
IF($L$5=Master!$D$4,SUM(E15:L15),
IF($M$5=Master!$D$4,SUM(E15:M15),
IF($N$5=Master!$D$4,SUM(E15:N15),
IF($O$5=Master!$D$4,SUM(E15:O15),
IF($P$5=Master!$D$4,SUM(E15:P15),0))))))))))))</f>
        <v>154684.81000000003</v>
      </c>
      <c r="V15" s="133"/>
    </row>
    <row r="16" spans="2:22" x14ac:dyDescent="0.2">
      <c r="B16" s="131"/>
      <c r="C16" s="135">
        <v>40101</v>
      </c>
      <c r="D16" s="136" t="s">
        <v>28</v>
      </c>
      <c r="E16" s="137">
        <v>218200.68000000005</v>
      </c>
      <c r="F16" s="137">
        <v>456721.10000000009</v>
      </c>
      <c r="G16" s="137">
        <v>409589.57000000007</v>
      </c>
      <c r="H16" s="137">
        <v>326349.87999999995</v>
      </c>
      <c r="I16" s="137">
        <v>323026.84999999992</v>
      </c>
      <c r="J16" s="137">
        <v>0</v>
      </c>
      <c r="K16" s="137">
        <v>0</v>
      </c>
      <c r="L16" s="137">
        <v>0</v>
      </c>
      <c r="M16" s="137">
        <v>0</v>
      </c>
      <c r="N16" s="137">
        <v>0</v>
      </c>
      <c r="O16" s="137">
        <v>0</v>
      </c>
      <c r="P16" s="137">
        <v>0</v>
      </c>
      <c r="Q16" s="137">
        <f t="shared" si="1"/>
        <v>1733888.0799999998</v>
      </c>
      <c r="R16" s="133"/>
      <c r="S16" s="134"/>
      <c r="T16" s="131"/>
      <c r="U16" s="137">
        <f>IF($E$5=Master!$D$4,E16,
IF($F$5=Master!$D$4,SUM(E16:F16),
IF($G$5=Master!$D$4,SUM(E16:G16),
IF($H$5=Master!$D$4,SUM(E16:H16),
IF($I$5=Master!$D$4,SUM(E16:I16),
IF($J$5=Master!$D$4,SUM(E16:J16),
IF($K$5=Master!$D$4,SUM(E16:K16),
IF($L$5=Master!$D$4,SUM(E16:L16),
IF($M$5=Master!$D$4,SUM(E16:M16),
IF($N$5=Master!$D$4,SUM(E16:N16),
IF($O$5=Master!$D$4,SUM(E16:O16),
IF($P$5=Master!$D$4,SUM(E16:P16),0))))))))))))</f>
        <v>1733888.0799999998</v>
      </c>
      <c r="V16" s="133"/>
    </row>
    <row r="17" spans="2:22" x14ac:dyDescent="0.2">
      <c r="B17" s="131"/>
      <c r="C17" s="135">
        <v>40102</v>
      </c>
      <c r="D17" s="136" t="s">
        <v>29</v>
      </c>
      <c r="E17" s="137">
        <v>71935.460000000006</v>
      </c>
      <c r="F17" s="137">
        <v>100462.12</v>
      </c>
      <c r="G17" s="137">
        <v>126018.44000000003</v>
      </c>
      <c r="H17" s="137">
        <v>95345.97</v>
      </c>
      <c r="I17" s="137">
        <v>77648.200000000012</v>
      </c>
      <c r="J17" s="137">
        <v>0</v>
      </c>
      <c r="K17" s="137">
        <v>0</v>
      </c>
      <c r="L17" s="137">
        <v>0</v>
      </c>
      <c r="M17" s="137">
        <v>0</v>
      </c>
      <c r="N17" s="137">
        <v>0</v>
      </c>
      <c r="O17" s="137">
        <v>0</v>
      </c>
      <c r="P17" s="137">
        <v>0</v>
      </c>
      <c r="Q17" s="137">
        <f t="shared" si="1"/>
        <v>471410.19</v>
      </c>
      <c r="R17" s="133"/>
      <c r="S17" s="134"/>
      <c r="T17" s="131"/>
      <c r="U17" s="137">
        <f>IF($E$5=Master!$D$4,E17,
IF($F$5=Master!$D$4,SUM(E17:F17),
IF($G$5=Master!$D$4,SUM(E17:G17),
IF($H$5=Master!$D$4,SUM(E17:H17),
IF($I$5=Master!$D$4,SUM(E17:I17),
IF($J$5=Master!$D$4,SUM(E17:J17),
IF($K$5=Master!$D$4,SUM(E17:K17),
IF($L$5=Master!$D$4,SUM(E17:L17),
IF($M$5=Master!$D$4,SUM(E17:M17),
IF($N$5=Master!$D$4,SUM(E17:N17),
IF($O$5=Master!$D$4,SUM(E17:O17),
IF($P$5=Master!$D$4,SUM(E17:P17),0))))))))))))</f>
        <v>471410.19</v>
      </c>
      <c r="V17" s="133"/>
    </row>
    <row r="18" spans="2:22" x14ac:dyDescent="0.2">
      <c r="B18" s="131"/>
      <c r="C18" s="135">
        <v>40103</v>
      </c>
      <c r="D18" s="136" t="s">
        <v>30</v>
      </c>
      <c r="E18" s="137">
        <v>20500</v>
      </c>
      <c r="F18" s="137">
        <v>30810</v>
      </c>
      <c r="G18" s="137">
        <v>14755.03</v>
      </c>
      <c r="H18" s="137">
        <v>26000</v>
      </c>
      <c r="I18" s="137">
        <v>29280</v>
      </c>
      <c r="J18" s="137">
        <v>0</v>
      </c>
      <c r="K18" s="137">
        <v>0</v>
      </c>
      <c r="L18" s="137">
        <v>0</v>
      </c>
      <c r="M18" s="137">
        <v>0</v>
      </c>
      <c r="N18" s="137">
        <v>0</v>
      </c>
      <c r="O18" s="137">
        <v>0</v>
      </c>
      <c r="P18" s="137">
        <v>0</v>
      </c>
      <c r="Q18" s="137">
        <f t="shared" si="1"/>
        <v>121345.03</v>
      </c>
      <c r="R18" s="133"/>
      <c r="S18" s="134"/>
      <c r="T18" s="131"/>
      <c r="U18" s="137">
        <f>IF($E$5=Master!$D$4,E18,
IF($F$5=Master!$D$4,SUM(E18:F18),
IF($G$5=Master!$D$4,SUM(E18:G18),
IF($H$5=Master!$D$4,SUM(E18:H18),
IF($I$5=Master!$D$4,SUM(E18:I18),
IF($J$5=Master!$D$4,SUM(E18:J18),
IF($K$5=Master!$D$4,SUM(E18:K18),
IF($L$5=Master!$D$4,SUM(E18:L18),
IF($M$5=Master!$D$4,SUM(E18:M18),
IF($N$5=Master!$D$4,SUM(E18:N18),
IF($O$5=Master!$D$4,SUM(E18:O18),
IF($P$5=Master!$D$4,SUM(E18:P18),0))))))))))))</f>
        <v>121345.03</v>
      </c>
      <c r="V18" s="133"/>
    </row>
    <row r="19" spans="2:22" x14ac:dyDescent="0.2">
      <c r="B19" s="131"/>
      <c r="C19" s="135">
        <v>40105</v>
      </c>
      <c r="D19" s="136" t="s">
        <v>31</v>
      </c>
      <c r="E19" s="137">
        <v>22355.64</v>
      </c>
      <c r="F19" s="137">
        <v>27145.480000000007</v>
      </c>
      <c r="G19" s="137">
        <v>37961.879999999997</v>
      </c>
      <c r="H19" s="137">
        <v>28077.030000000006</v>
      </c>
      <c r="I19" s="137">
        <v>27948.870000000006</v>
      </c>
      <c r="J19" s="137">
        <v>0</v>
      </c>
      <c r="K19" s="137">
        <v>0</v>
      </c>
      <c r="L19" s="137">
        <v>0</v>
      </c>
      <c r="M19" s="137">
        <v>0</v>
      </c>
      <c r="N19" s="137">
        <v>0</v>
      </c>
      <c r="O19" s="137">
        <v>0</v>
      </c>
      <c r="P19" s="137">
        <v>0</v>
      </c>
      <c r="Q19" s="137">
        <f t="shared" si="1"/>
        <v>143488.9</v>
      </c>
      <c r="R19" s="133"/>
      <c r="S19" s="134"/>
      <c r="T19" s="131"/>
      <c r="U19" s="137">
        <f>IF($E$5=Master!$D$4,E19,
IF($F$5=Master!$D$4,SUM(E19:F19),
IF($G$5=Master!$D$4,SUM(E19:G19),
IF($H$5=Master!$D$4,SUM(E19:H19),
IF($I$5=Master!$D$4,SUM(E19:I19),
IF($J$5=Master!$D$4,SUM(E19:J19),
IF($K$5=Master!$D$4,SUM(E19:K19),
IF($L$5=Master!$D$4,SUM(E19:L19),
IF($M$5=Master!$D$4,SUM(E19:M19),
IF($N$5=Master!$D$4,SUM(E19:N19),
IF($O$5=Master!$D$4,SUM(E19:O19),
IF($P$5=Master!$D$4,SUM(E19:P19),0))))))))))))</f>
        <v>143488.9</v>
      </c>
      <c r="V19" s="133"/>
    </row>
    <row r="20" spans="2:22" x14ac:dyDescent="0.2">
      <c r="B20" s="131"/>
      <c r="C20" s="135">
        <v>40116</v>
      </c>
      <c r="D20" s="136" t="s">
        <v>32</v>
      </c>
      <c r="E20" s="137">
        <v>0</v>
      </c>
      <c r="F20" s="137">
        <v>2350</v>
      </c>
      <c r="G20" s="137">
        <v>2350</v>
      </c>
      <c r="H20" s="137">
        <v>2140</v>
      </c>
      <c r="I20" s="137">
        <v>2330</v>
      </c>
      <c r="J20" s="137">
        <v>0</v>
      </c>
      <c r="K20" s="137">
        <v>0</v>
      </c>
      <c r="L20" s="137">
        <v>0</v>
      </c>
      <c r="M20" s="137">
        <v>0</v>
      </c>
      <c r="N20" s="137">
        <v>0</v>
      </c>
      <c r="O20" s="137">
        <v>0</v>
      </c>
      <c r="P20" s="137">
        <v>0</v>
      </c>
      <c r="Q20" s="137">
        <f t="shared" si="1"/>
        <v>9170</v>
      </c>
      <c r="R20" s="133"/>
      <c r="S20" s="134"/>
      <c r="T20" s="131"/>
      <c r="U20" s="137">
        <f>IF($E$5=Master!$D$4,E20,
IF($F$5=Master!$D$4,SUM(E20:F20),
IF($G$5=Master!$D$4,SUM(E20:G20),
IF($H$5=Master!$D$4,SUM(E20:H20),
IF($I$5=Master!$D$4,SUM(E20:I20),
IF($J$5=Master!$D$4,SUM(E20:J20),
IF($K$5=Master!$D$4,SUM(E20:K20),
IF($L$5=Master!$D$4,SUM(E20:L20),
IF($M$5=Master!$D$4,SUM(E20:M20),
IF($N$5=Master!$D$4,SUM(E20:N20),
IF($O$5=Master!$D$4,SUM(E20:O20),
IF($P$5=Master!$D$4,SUM(E20:P20),0))))))))))))</f>
        <v>9170</v>
      </c>
      <c r="V20" s="133"/>
    </row>
    <row r="21" spans="2:22" x14ac:dyDescent="0.2">
      <c r="B21" s="131"/>
      <c r="C21" s="135">
        <v>40122</v>
      </c>
      <c r="D21" s="136" t="s">
        <v>33</v>
      </c>
      <c r="E21" s="137">
        <v>0</v>
      </c>
      <c r="F21" s="137">
        <v>0</v>
      </c>
      <c r="G21" s="137">
        <v>0</v>
      </c>
      <c r="H21" s="137">
        <v>0</v>
      </c>
      <c r="I21" s="137">
        <v>0</v>
      </c>
      <c r="J21" s="137">
        <v>0</v>
      </c>
      <c r="K21" s="137">
        <v>0</v>
      </c>
      <c r="L21" s="137">
        <v>0</v>
      </c>
      <c r="M21" s="137">
        <v>0</v>
      </c>
      <c r="N21" s="137">
        <v>0</v>
      </c>
      <c r="O21" s="137">
        <v>0</v>
      </c>
      <c r="P21" s="137">
        <v>0</v>
      </c>
      <c r="Q21" s="137">
        <f t="shared" si="1"/>
        <v>0</v>
      </c>
      <c r="R21" s="133"/>
      <c r="S21" s="134"/>
      <c r="T21" s="131"/>
      <c r="U21" s="137">
        <f>IF($E$5=Master!$D$4,E21,
IF($F$5=Master!$D$4,SUM(E21:F21),
IF($G$5=Master!$D$4,SUM(E21:G21),
IF($H$5=Master!$D$4,SUM(E21:H21),
IF($I$5=Master!$D$4,SUM(E21:I21),
IF($J$5=Master!$D$4,SUM(E21:J21),
IF($K$5=Master!$D$4,SUM(E21:K21),
IF($L$5=Master!$D$4,SUM(E21:L21),
IF($M$5=Master!$D$4,SUM(E21:M21),
IF($N$5=Master!$D$4,SUM(E21:N21),
IF($O$5=Master!$D$4,SUM(E21:O21),
IF($P$5=Master!$D$4,SUM(E21:P21),0))))))))))))</f>
        <v>0</v>
      </c>
      <c r="V21" s="133"/>
    </row>
    <row r="22" spans="2:22" x14ac:dyDescent="0.2">
      <c r="B22" s="131"/>
      <c r="C22" s="135">
        <v>40201</v>
      </c>
      <c r="D22" s="136" t="s">
        <v>34</v>
      </c>
      <c r="E22" s="137">
        <v>116525.11</v>
      </c>
      <c r="F22" s="137">
        <v>144538.38</v>
      </c>
      <c r="G22" s="137">
        <v>171976.84999999992</v>
      </c>
      <c r="H22" s="137">
        <v>220176.95999999996</v>
      </c>
      <c r="I22" s="137">
        <v>223016.39999999991</v>
      </c>
      <c r="J22" s="137">
        <v>0</v>
      </c>
      <c r="K22" s="137">
        <v>0</v>
      </c>
      <c r="L22" s="137">
        <v>0</v>
      </c>
      <c r="M22" s="137">
        <v>0</v>
      </c>
      <c r="N22" s="137">
        <v>0</v>
      </c>
      <c r="O22" s="137">
        <v>0</v>
      </c>
      <c r="P22" s="137">
        <v>0</v>
      </c>
      <c r="Q22" s="137">
        <f t="shared" si="1"/>
        <v>876233.69999999972</v>
      </c>
      <c r="R22" s="133"/>
      <c r="S22" s="134"/>
      <c r="T22" s="131"/>
      <c r="U22" s="137">
        <f>IF($E$5=Master!$D$4,E22,
IF($F$5=Master!$D$4,SUM(E22:F22),
IF($G$5=Master!$D$4,SUM(E22:G22),
IF($H$5=Master!$D$4,SUM(E22:H22),
IF($I$5=Master!$D$4,SUM(E22:I22),
IF($J$5=Master!$D$4,SUM(E22:J22),
IF($K$5=Master!$D$4,SUM(E22:K22),
IF($L$5=Master!$D$4,SUM(E22:L22),
IF($M$5=Master!$D$4,SUM(E22:M22),
IF($N$5=Master!$D$4,SUM(E22:N22),
IF($O$5=Master!$D$4,SUM(E22:O22),
IF($P$5=Master!$D$4,SUM(E22:P22),0))))))))))))</f>
        <v>876233.69999999972</v>
      </c>
      <c r="V22" s="133"/>
    </row>
    <row r="23" spans="2:22" x14ac:dyDescent="0.2">
      <c r="B23" s="131"/>
      <c r="C23" s="135">
        <v>40202</v>
      </c>
      <c r="D23" s="136" t="s">
        <v>35</v>
      </c>
      <c r="E23" s="137">
        <v>542257.44999999984</v>
      </c>
      <c r="F23" s="137">
        <v>1071338.8199999998</v>
      </c>
      <c r="G23" s="137">
        <v>1090077.47</v>
      </c>
      <c r="H23" s="137">
        <v>967151.03999999969</v>
      </c>
      <c r="I23" s="137">
        <v>1016696.7999999999</v>
      </c>
      <c r="J23" s="137">
        <v>0</v>
      </c>
      <c r="K23" s="137">
        <v>0</v>
      </c>
      <c r="L23" s="137">
        <v>0</v>
      </c>
      <c r="M23" s="137">
        <v>0</v>
      </c>
      <c r="N23" s="137">
        <v>0</v>
      </c>
      <c r="O23" s="137">
        <v>0</v>
      </c>
      <c r="P23" s="137">
        <v>0</v>
      </c>
      <c r="Q23" s="137">
        <f t="shared" si="1"/>
        <v>4687521.5799999991</v>
      </c>
      <c r="R23" s="133"/>
      <c r="S23" s="134"/>
      <c r="T23" s="131"/>
      <c r="U23" s="137">
        <f>IF($E$5=Master!$D$4,E23,
IF($F$5=Master!$D$4,SUM(E23:F23),
IF($G$5=Master!$D$4,SUM(E23:G23),
IF($H$5=Master!$D$4,SUM(E23:H23),
IF($I$5=Master!$D$4,SUM(E23:I23),
IF($J$5=Master!$D$4,SUM(E23:J23),
IF($K$5=Master!$D$4,SUM(E23:K23),
IF($L$5=Master!$D$4,SUM(E23:L23),
IF($M$5=Master!$D$4,SUM(E23:M23),
IF($N$5=Master!$D$4,SUM(E23:N23),
IF($O$5=Master!$D$4,SUM(E23:O23),
IF($P$5=Master!$D$4,SUM(E23:P23),0))))))))))))</f>
        <v>4687521.5799999991</v>
      </c>
      <c r="V23" s="133"/>
    </row>
    <row r="24" spans="2:22" x14ac:dyDescent="0.2">
      <c r="B24" s="131"/>
      <c r="C24" s="135">
        <v>40204</v>
      </c>
      <c r="D24" s="136" t="s">
        <v>36</v>
      </c>
      <c r="E24" s="137">
        <v>10212.49</v>
      </c>
      <c r="F24" s="137">
        <v>34590.92</v>
      </c>
      <c r="G24" s="137">
        <v>32262.979999999996</v>
      </c>
      <c r="H24" s="137">
        <v>26312.87</v>
      </c>
      <c r="I24" s="137">
        <v>21473.040000000001</v>
      </c>
      <c r="J24" s="137">
        <v>0</v>
      </c>
      <c r="K24" s="137">
        <v>0</v>
      </c>
      <c r="L24" s="137">
        <v>0</v>
      </c>
      <c r="M24" s="137">
        <v>0</v>
      </c>
      <c r="N24" s="137">
        <v>0</v>
      </c>
      <c r="O24" s="137">
        <v>0</v>
      </c>
      <c r="P24" s="137">
        <v>0</v>
      </c>
      <c r="Q24" s="137">
        <f t="shared" si="1"/>
        <v>124852.29999999999</v>
      </c>
      <c r="R24" s="133"/>
      <c r="S24" s="134"/>
      <c r="T24" s="131"/>
      <c r="U24" s="137">
        <f>IF($E$5=Master!$D$4,E24,
IF($F$5=Master!$D$4,SUM(E24:F24),
IF($G$5=Master!$D$4,SUM(E24:G24),
IF($H$5=Master!$D$4,SUM(E24:H24),
IF($I$5=Master!$D$4,SUM(E24:I24),
IF($J$5=Master!$D$4,SUM(E24:J24),
IF($K$5=Master!$D$4,SUM(E24:K24),
IF($L$5=Master!$D$4,SUM(E24:L24),
IF($M$5=Master!$D$4,SUM(E24:M24),
IF($N$5=Master!$D$4,SUM(E24:N24),
IF($O$5=Master!$D$4,SUM(E24:O24),
IF($P$5=Master!$D$4,SUM(E24:P24),0))))))))))))</f>
        <v>124852.29999999999</v>
      </c>
      <c r="V24" s="133"/>
    </row>
    <row r="25" spans="2:22" x14ac:dyDescent="0.2">
      <c r="B25" s="131"/>
      <c r="C25" s="135">
        <v>40301</v>
      </c>
      <c r="D25" s="136" t="s">
        <v>37</v>
      </c>
      <c r="E25" s="137">
        <v>6423218.3999999939</v>
      </c>
      <c r="F25" s="137">
        <v>10196856.269999987</v>
      </c>
      <c r="G25" s="137">
        <v>9338946.7399999965</v>
      </c>
      <c r="H25" s="137">
        <v>8287831.6799999978</v>
      </c>
      <c r="I25" s="137">
        <v>9597095.439999992</v>
      </c>
      <c r="J25" s="137">
        <v>0</v>
      </c>
      <c r="K25" s="137">
        <v>0</v>
      </c>
      <c r="L25" s="137">
        <v>0</v>
      </c>
      <c r="M25" s="137">
        <v>0</v>
      </c>
      <c r="N25" s="137">
        <v>0</v>
      </c>
      <c r="O25" s="137">
        <v>0</v>
      </c>
      <c r="P25" s="137">
        <v>0</v>
      </c>
      <c r="Q25" s="137">
        <f t="shared" si="1"/>
        <v>43843948.529999964</v>
      </c>
      <c r="R25" s="133"/>
      <c r="S25" s="134"/>
      <c r="T25" s="131"/>
      <c r="U25" s="137">
        <f>IF($E$5=Master!$D$4,E25,
IF($F$5=Master!$D$4,SUM(E25:F25),
IF($G$5=Master!$D$4,SUM(E25:G25),
IF($H$5=Master!$D$4,SUM(E25:H25),
IF($I$5=Master!$D$4,SUM(E25:I25),
IF($J$5=Master!$D$4,SUM(E25:J25),
IF($K$5=Master!$D$4,SUM(E25:K25),
IF($L$5=Master!$D$4,SUM(E25:L25),
IF($M$5=Master!$D$4,SUM(E25:M25),
IF($N$5=Master!$D$4,SUM(E25:N25),
IF($O$5=Master!$D$4,SUM(E25:O25),
IF($P$5=Master!$D$4,SUM(E25:P25),0))))))))))))</f>
        <v>43843948.529999964</v>
      </c>
      <c r="V25" s="133"/>
    </row>
    <row r="26" spans="2:22" x14ac:dyDescent="0.2">
      <c r="B26" s="131"/>
      <c r="C26" s="135">
        <v>40401</v>
      </c>
      <c r="D26" s="136" t="s">
        <v>38</v>
      </c>
      <c r="E26" s="137">
        <v>2730721.2400000012</v>
      </c>
      <c r="F26" s="137">
        <v>4396686.3600000003</v>
      </c>
      <c r="G26" s="137">
        <v>4237924.2700000005</v>
      </c>
      <c r="H26" s="137">
        <v>4142284.4700000044</v>
      </c>
      <c r="I26" s="137">
        <v>3676612.6399999978</v>
      </c>
      <c r="J26" s="137">
        <v>0</v>
      </c>
      <c r="K26" s="137">
        <v>0</v>
      </c>
      <c r="L26" s="137">
        <v>0</v>
      </c>
      <c r="M26" s="137">
        <v>0</v>
      </c>
      <c r="N26" s="137">
        <v>0</v>
      </c>
      <c r="O26" s="137">
        <v>0</v>
      </c>
      <c r="P26" s="137">
        <v>0</v>
      </c>
      <c r="Q26" s="137">
        <f t="shared" si="1"/>
        <v>19184228.980000004</v>
      </c>
      <c r="R26" s="133"/>
      <c r="S26" s="134"/>
      <c r="T26" s="131"/>
      <c r="U26" s="137">
        <f>IF($E$5=Master!$D$4,E26,
IF($F$5=Master!$D$4,SUM(E26:F26),
IF($G$5=Master!$D$4,SUM(E26:G26),
IF($H$5=Master!$D$4,SUM(E26:H26),
IF($I$5=Master!$D$4,SUM(E26:I26),
IF($J$5=Master!$D$4,SUM(E26:J26),
IF($K$5=Master!$D$4,SUM(E26:K26),
IF($L$5=Master!$D$4,SUM(E26:L26),
IF($M$5=Master!$D$4,SUM(E26:M26),
IF($N$5=Master!$D$4,SUM(E26:N26),
IF($O$5=Master!$D$4,SUM(E26:O26),
IF($P$5=Master!$D$4,SUM(E26:P26),0))))))))))))</f>
        <v>19184228.980000004</v>
      </c>
      <c r="V26" s="133"/>
    </row>
    <row r="27" spans="2:22" x14ac:dyDescent="0.2">
      <c r="B27" s="131"/>
      <c r="C27" s="135">
        <v>40402</v>
      </c>
      <c r="D27" s="136" t="s">
        <v>39</v>
      </c>
      <c r="E27" s="137">
        <v>24702.109999999997</v>
      </c>
      <c r="F27" s="137">
        <v>29190.750000000004</v>
      </c>
      <c r="G27" s="137">
        <v>42510.210000000006</v>
      </c>
      <c r="H27" s="137">
        <v>32683.119999999995</v>
      </c>
      <c r="I27" s="137">
        <v>31649.89</v>
      </c>
      <c r="J27" s="137">
        <v>0</v>
      </c>
      <c r="K27" s="137">
        <v>0</v>
      </c>
      <c r="L27" s="137">
        <v>0</v>
      </c>
      <c r="M27" s="137">
        <v>0</v>
      </c>
      <c r="N27" s="137">
        <v>0</v>
      </c>
      <c r="O27" s="137">
        <v>0</v>
      </c>
      <c r="P27" s="137">
        <v>0</v>
      </c>
      <c r="Q27" s="137">
        <f t="shared" si="1"/>
        <v>160736.08000000002</v>
      </c>
      <c r="R27" s="133"/>
      <c r="S27" s="134"/>
      <c r="T27" s="131"/>
      <c r="U27" s="137">
        <f>IF($E$5=Master!$D$4,E27,
IF($F$5=Master!$D$4,SUM(E27:F27),
IF($G$5=Master!$D$4,SUM(E27:G27),
IF($H$5=Master!$D$4,SUM(E27:H27),
IF($I$5=Master!$D$4,SUM(E27:I27),
IF($J$5=Master!$D$4,SUM(E27:J27),
IF($K$5=Master!$D$4,SUM(E27:K27),
IF($L$5=Master!$D$4,SUM(E27:L27),
IF($M$5=Master!$D$4,SUM(E27:M27),
IF($N$5=Master!$D$4,SUM(E27:N27),
IF($O$5=Master!$D$4,SUM(E27:O27),
IF($P$5=Master!$D$4,SUM(E27:P27),0))))))))))))</f>
        <v>160736.08000000002</v>
      </c>
      <c r="V27" s="133"/>
    </row>
    <row r="28" spans="2:22" x14ac:dyDescent="0.2">
      <c r="B28" s="131"/>
      <c r="C28" s="135">
        <v>40501</v>
      </c>
      <c r="D28" s="136" t="s">
        <v>1</v>
      </c>
      <c r="E28" s="137">
        <v>36410754.12000002</v>
      </c>
      <c r="F28" s="137">
        <v>14094884.39000001</v>
      </c>
      <c r="G28" s="137">
        <v>19064409.130000003</v>
      </c>
      <c r="H28" s="137">
        <v>37296793.829999983</v>
      </c>
      <c r="I28" s="137">
        <v>110632362.49000002</v>
      </c>
      <c r="J28" s="137">
        <v>0</v>
      </c>
      <c r="K28" s="137">
        <v>0</v>
      </c>
      <c r="L28" s="137">
        <v>0</v>
      </c>
      <c r="M28" s="137">
        <v>0</v>
      </c>
      <c r="N28" s="137">
        <v>0</v>
      </c>
      <c r="O28" s="137">
        <v>0</v>
      </c>
      <c r="P28" s="137">
        <v>0</v>
      </c>
      <c r="Q28" s="137">
        <f t="shared" si="1"/>
        <v>217499203.96000004</v>
      </c>
      <c r="R28" s="133"/>
      <c r="S28" s="134"/>
      <c r="T28" s="131"/>
      <c r="U28" s="137">
        <f>IF($E$5=Master!$D$4,E28,
IF($F$5=Master!$D$4,SUM(E28:F28),
IF($G$5=Master!$D$4,SUM(E28:G28),
IF($H$5=Master!$D$4,SUM(E28:H28),
IF($I$5=Master!$D$4,SUM(E28:I28),
IF($J$5=Master!$D$4,SUM(E28:J28),
IF($K$5=Master!$D$4,SUM(E28:K28),
IF($L$5=Master!$D$4,SUM(E28:L28),
IF($M$5=Master!$D$4,SUM(E28:M28),
IF($N$5=Master!$D$4,SUM(E28:N28),
IF($O$5=Master!$D$4,SUM(E28:O28),
IF($P$5=Master!$D$4,SUM(E28:P28),0))))))))))))</f>
        <v>217499203.96000004</v>
      </c>
      <c r="V28" s="133"/>
    </row>
    <row r="29" spans="2:22" x14ac:dyDescent="0.2">
      <c r="B29" s="131"/>
      <c r="C29" s="135">
        <v>40510</v>
      </c>
      <c r="D29" s="136" t="s">
        <v>40</v>
      </c>
      <c r="E29" s="137">
        <v>97401.420000000013</v>
      </c>
      <c r="F29" s="137">
        <v>135556.79</v>
      </c>
      <c r="G29" s="137">
        <v>191668.89999999997</v>
      </c>
      <c r="H29" s="137">
        <v>265239.24</v>
      </c>
      <c r="I29" s="137">
        <v>198946.71000000002</v>
      </c>
      <c r="J29" s="137">
        <v>0</v>
      </c>
      <c r="K29" s="137">
        <v>0</v>
      </c>
      <c r="L29" s="137">
        <v>0</v>
      </c>
      <c r="M29" s="137">
        <v>0</v>
      </c>
      <c r="N29" s="137">
        <v>0</v>
      </c>
      <c r="O29" s="137">
        <v>0</v>
      </c>
      <c r="P29" s="137">
        <v>0</v>
      </c>
      <c r="Q29" s="137">
        <f t="shared" si="1"/>
        <v>888813.06</v>
      </c>
      <c r="R29" s="133"/>
      <c r="S29" s="134"/>
      <c r="T29" s="131"/>
      <c r="U29" s="137">
        <f>IF($E$5=Master!$D$4,E29,
IF($F$5=Master!$D$4,SUM(E29:F29),
IF($G$5=Master!$D$4,SUM(E29:G29),
IF($H$5=Master!$D$4,SUM(E29:H29),
IF($I$5=Master!$D$4,SUM(E29:I29),
IF($J$5=Master!$D$4,SUM(E29:J29),
IF($K$5=Master!$D$4,SUM(E29:K29),
IF($L$5=Master!$D$4,SUM(E29:L29),
IF($M$5=Master!$D$4,SUM(E29:M29),
IF($N$5=Master!$D$4,SUM(E29:N29),
IF($O$5=Master!$D$4,SUM(E29:O29),
IF($P$5=Master!$D$4,SUM(E29:P29),0))))))))))))</f>
        <v>888813.06</v>
      </c>
      <c r="V29" s="133"/>
    </row>
    <row r="30" spans="2:22" x14ac:dyDescent="0.2">
      <c r="B30" s="131"/>
      <c r="C30" s="135">
        <v>40514</v>
      </c>
      <c r="D30" s="136" t="s">
        <v>41</v>
      </c>
      <c r="E30" s="137">
        <v>11837.41</v>
      </c>
      <c r="F30" s="137">
        <v>29659.81</v>
      </c>
      <c r="G30" s="137">
        <v>46275.3</v>
      </c>
      <c r="H30" s="137">
        <v>33261.39</v>
      </c>
      <c r="I30" s="137">
        <v>35423.78</v>
      </c>
      <c r="J30" s="137">
        <v>0</v>
      </c>
      <c r="K30" s="137">
        <v>0</v>
      </c>
      <c r="L30" s="137">
        <v>0</v>
      </c>
      <c r="M30" s="137">
        <v>0</v>
      </c>
      <c r="N30" s="137">
        <v>0</v>
      </c>
      <c r="O30" s="137">
        <v>0</v>
      </c>
      <c r="P30" s="137">
        <v>0</v>
      </c>
      <c r="Q30" s="137">
        <f t="shared" si="1"/>
        <v>156457.69</v>
      </c>
      <c r="R30" s="133"/>
      <c r="S30" s="134"/>
      <c r="T30" s="131"/>
      <c r="U30" s="137">
        <f>IF($E$5=Master!$D$4,E30,
IF($F$5=Master!$D$4,SUM(E30:F30),
IF($G$5=Master!$D$4,SUM(E30:G30),
IF($H$5=Master!$D$4,SUM(E30:H30),
IF($I$5=Master!$D$4,SUM(E30:I30),
IF($J$5=Master!$D$4,SUM(E30:J30),
IF($K$5=Master!$D$4,SUM(E30:K30),
IF($L$5=Master!$D$4,SUM(E30:L30),
IF($M$5=Master!$D$4,SUM(E30:M30),
IF($N$5=Master!$D$4,SUM(E30:N30),
IF($O$5=Master!$D$4,SUM(E30:O30),
IF($P$5=Master!$D$4,SUM(E30:P30),0))))))))))))</f>
        <v>156457.69</v>
      </c>
      <c r="V30" s="133"/>
    </row>
    <row r="31" spans="2:22" x14ac:dyDescent="0.2">
      <c r="B31" s="131"/>
      <c r="C31" s="135">
        <v>40515</v>
      </c>
      <c r="D31" s="136" t="s">
        <v>42</v>
      </c>
      <c r="E31" s="137">
        <v>46075.960000000006</v>
      </c>
      <c r="F31" s="137">
        <v>56227.369999999995</v>
      </c>
      <c r="G31" s="137">
        <v>60907.119999999995</v>
      </c>
      <c r="H31" s="137">
        <v>57928.289999999994</v>
      </c>
      <c r="I31" s="137">
        <v>93130.25999999998</v>
      </c>
      <c r="J31" s="137">
        <v>0</v>
      </c>
      <c r="K31" s="137">
        <v>0</v>
      </c>
      <c r="L31" s="137">
        <v>0</v>
      </c>
      <c r="M31" s="137">
        <v>0</v>
      </c>
      <c r="N31" s="137">
        <v>0</v>
      </c>
      <c r="O31" s="137">
        <v>0</v>
      </c>
      <c r="P31" s="137">
        <v>0</v>
      </c>
      <c r="Q31" s="137">
        <f t="shared" si="1"/>
        <v>314269</v>
      </c>
      <c r="R31" s="133"/>
      <c r="S31" s="134"/>
      <c r="T31" s="131"/>
      <c r="U31" s="137">
        <f>IF($E$5=Master!$D$4,E31,
IF($F$5=Master!$D$4,SUM(E31:F31),
IF($G$5=Master!$D$4,SUM(E31:G31),
IF($H$5=Master!$D$4,SUM(E31:H31),
IF($I$5=Master!$D$4,SUM(E31:I31),
IF($J$5=Master!$D$4,SUM(E31:J31),
IF($K$5=Master!$D$4,SUM(E31:K31),
IF($L$5=Master!$D$4,SUM(E31:L31),
IF($M$5=Master!$D$4,SUM(E31:M31),
IF($N$5=Master!$D$4,SUM(E31:N31),
IF($O$5=Master!$D$4,SUM(E31:O31),
IF($P$5=Master!$D$4,SUM(E31:P31),0))))))))))))</f>
        <v>314269</v>
      </c>
      <c r="V31" s="133"/>
    </row>
    <row r="32" spans="2:22" x14ac:dyDescent="0.2">
      <c r="B32" s="131"/>
      <c r="C32" s="135">
        <v>40516</v>
      </c>
      <c r="D32" s="136" t="s">
        <v>43</v>
      </c>
      <c r="E32" s="137">
        <v>30178.740000000005</v>
      </c>
      <c r="F32" s="137">
        <v>46191.090000000004</v>
      </c>
      <c r="G32" s="137">
        <v>64284.59</v>
      </c>
      <c r="H32" s="137">
        <v>63016.180000000008</v>
      </c>
      <c r="I32" s="137">
        <v>54240.95</v>
      </c>
      <c r="J32" s="137">
        <v>0</v>
      </c>
      <c r="K32" s="137">
        <v>0</v>
      </c>
      <c r="L32" s="137">
        <v>0</v>
      </c>
      <c r="M32" s="137">
        <v>0</v>
      </c>
      <c r="N32" s="137">
        <v>0</v>
      </c>
      <c r="O32" s="137">
        <v>0</v>
      </c>
      <c r="P32" s="137">
        <v>0</v>
      </c>
      <c r="Q32" s="137">
        <f t="shared" si="1"/>
        <v>257911.55000000005</v>
      </c>
      <c r="R32" s="133"/>
      <c r="S32" s="134"/>
      <c r="T32" s="131"/>
      <c r="U32" s="137">
        <f>IF($E$5=Master!$D$4,E32,
IF($F$5=Master!$D$4,SUM(E32:F32),
IF($G$5=Master!$D$4,SUM(E32:G32),
IF($H$5=Master!$D$4,SUM(E32:H32),
IF($I$5=Master!$D$4,SUM(E32:I32),
IF($J$5=Master!$D$4,SUM(E32:J32),
IF($K$5=Master!$D$4,SUM(E32:K32),
IF($L$5=Master!$D$4,SUM(E32:L32),
IF($M$5=Master!$D$4,SUM(E32:M32),
IF($N$5=Master!$D$4,SUM(E32:N32),
IF($O$5=Master!$D$4,SUM(E32:O32),
IF($P$5=Master!$D$4,SUM(E32:P32),0))))))))))))</f>
        <v>257911.55000000005</v>
      </c>
      <c r="V32" s="133"/>
    </row>
    <row r="33" spans="2:22" x14ac:dyDescent="0.2">
      <c r="B33" s="131"/>
      <c r="C33" s="135">
        <v>40519</v>
      </c>
      <c r="D33" s="136" t="s">
        <v>46</v>
      </c>
      <c r="E33" s="137">
        <v>369004.75000000006</v>
      </c>
      <c r="F33" s="137">
        <v>743927.20999999973</v>
      </c>
      <c r="G33" s="137">
        <v>2111182.37</v>
      </c>
      <c r="H33" s="137">
        <v>1936939.8</v>
      </c>
      <c r="I33" s="137">
        <v>1653192.9599999997</v>
      </c>
      <c r="J33" s="137">
        <v>0</v>
      </c>
      <c r="K33" s="137">
        <v>0</v>
      </c>
      <c r="L33" s="137">
        <v>0</v>
      </c>
      <c r="M33" s="137">
        <v>0</v>
      </c>
      <c r="N33" s="137">
        <v>0</v>
      </c>
      <c r="O33" s="137">
        <v>0</v>
      </c>
      <c r="P33" s="137">
        <v>0</v>
      </c>
      <c r="Q33" s="137">
        <f t="shared" si="1"/>
        <v>6814247.0899999999</v>
      </c>
      <c r="R33" s="133"/>
      <c r="S33" s="134"/>
      <c r="T33" s="131"/>
      <c r="U33" s="137">
        <f>IF($E$5=Master!$D$4,E33,
IF($F$5=Master!$D$4,SUM(E33:F33),
IF($G$5=Master!$D$4,SUM(E33:G33),
IF($H$5=Master!$D$4,SUM(E33:H33),
IF($I$5=Master!$D$4,SUM(E33:I33),
IF($J$5=Master!$D$4,SUM(E33:J33),
IF($K$5=Master!$D$4,SUM(E33:K33),
IF($L$5=Master!$D$4,SUM(E33:L33),
IF($M$5=Master!$D$4,SUM(E33:M33),
IF($N$5=Master!$D$4,SUM(E33:N33),
IF($O$5=Master!$D$4,SUM(E33:O33),
IF($P$5=Master!$D$4,SUM(E33:P33),0))))))))))))</f>
        <v>6814247.0899999999</v>
      </c>
      <c r="V33" s="133"/>
    </row>
    <row r="34" spans="2:22" x14ac:dyDescent="0.2">
      <c r="B34" s="131"/>
      <c r="C34" s="135">
        <v>40520</v>
      </c>
      <c r="D34" s="136" t="s">
        <v>47</v>
      </c>
      <c r="E34" s="137">
        <v>998259.40000000072</v>
      </c>
      <c r="F34" s="137">
        <v>1331204.6399999992</v>
      </c>
      <c r="G34" s="137">
        <v>1554244.25</v>
      </c>
      <c r="H34" s="137">
        <v>1515380.86</v>
      </c>
      <c r="I34" s="137">
        <v>1587088.03</v>
      </c>
      <c r="J34" s="137">
        <v>0</v>
      </c>
      <c r="K34" s="137">
        <v>0</v>
      </c>
      <c r="L34" s="137">
        <v>0</v>
      </c>
      <c r="M34" s="137">
        <v>0</v>
      </c>
      <c r="N34" s="137">
        <v>0</v>
      </c>
      <c r="O34" s="137">
        <v>0</v>
      </c>
      <c r="P34" s="137">
        <v>0</v>
      </c>
      <c r="Q34" s="137">
        <f t="shared" si="1"/>
        <v>6986177.1800000006</v>
      </c>
      <c r="R34" s="133"/>
      <c r="S34" s="134"/>
      <c r="T34" s="131"/>
      <c r="U34" s="137">
        <f>IF($E$5=Master!$D$4,E34,
IF($F$5=Master!$D$4,SUM(E34:F34),
IF($G$5=Master!$D$4,SUM(E34:G34),
IF($H$5=Master!$D$4,SUM(E34:H34),
IF($I$5=Master!$D$4,SUM(E34:I34),
IF($J$5=Master!$D$4,SUM(E34:J34),
IF($K$5=Master!$D$4,SUM(E34:K34),
IF($L$5=Master!$D$4,SUM(E34:L34),
IF($M$5=Master!$D$4,SUM(E34:M34),
IF($N$5=Master!$D$4,SUM(E34:N34),
IF($O$5=Master!$D$4,SUM(E34:O34),
IF($P$5=Master!$D$4,SUM(E34:P34),0))))))))))))</f>
        <v>6986177.1800000006</v>
      </c>
      <c r="V34" s="133"/>
    </row>
    <row r="35" spans="2:22" x14ac:dyDescent="0.2">
      <c r="B35" s="131"/>
      <c r="C35" s="135">
        <v>40601</v>
      </c>
      <c r="D35" s="136" t="s">
        <v>48</v>
      </c>
      <c r="E35" s="137">
        <v>760031.2</v>
      </c>
      <c r="F35" s="137">
        <v>1743330</v>
      </c>
      <c r="G35" s="137">
        <v>1533474.4700000002</v>
      </c>
      <c r="H35" s="137">
        <v>1498800.6100000003</v>
      </c>
      <c r="I35" s="137">
        <v>1342827.3000000003</v>
      </c>
      <c r="J35" s="137">
        <v>0</v>
      </c>
      <c r="K35" s="137">
        <v>0</v>
      </c>
      <c r="L35" s="137">
        <v>0</v>
      </c>
      <c r="M35" s="137">
        <v>0</v>
      </c>
      <c r="N35" s="137">
        <v>0</v>
      </c>
      <c r="O35" s="137">
        <v>0</v>
      </c>
      <c r="P35" s="137">
        <v>0</v>
      </c>
      <c r="Q35" s="137">
        <f t="shared" si="1"/>
        <v>6878463.5800000019</v>
      </c>
      <c r="R35" s="133"/>
      <c r="S35" s="134"/>
      <c r="T35" s="131"/>
      <c r="U35" s="137">
        <f>IF($E$5=Master!$D$4,E35,
IF($F$5=Master!$D$4,SUM(E35:F35),
IF($G$5=Master!$D$4,SUM(E35:G35),
IF($H$5=Master!$D$4,SUM(E35:H35),
IF($I$5=Master!$D$4,SUM(E35:I35),
IF($J$5=Master!$D$4,SUM(E35:J35),
IF($K$5=Master!$D$4,SUM(E35:K35),
IF($L$5=Master!$D$4,SUM(E35:L35),
IF($M$5=Master!$D$4,SUM(E35:M35),
IF($N$5=Master!$D$4,SUM(E35:N35),
IF($O$5=Master!$D$4,SUM(E35:O35),
IF($P$5=Master!$D$4,SUM(E35:P35),0))))))))))))</f>
        <v>6878463.5800000019</v>
      </c>
      <c r="V35" s="133"/>
    </row>
    <row r="36" spans="2:22" x14ac:dyDescent="0.2">
      <c r="B36" s="131"/>
      <c r="C36" s="135">
        <v>40603</v>
      </c>
      <c r="D36" s="136" t="s">
        <v>49</v>
      </c>
      <c r="E36" s="137">
        <v>10405.250000000002</v>
      </c>
      <c r="F36" s="137">
        <v>23252.590000000004</v>
      </c>
      <c r="G36" s="137">
        <v>25406.399999999998</v>
      </c>
      <c r="H36" s="137">
        <v>21627.64</v>
      </c>
      <c r="I36" s="137">
        <v>28554.15</v>
      </c>
      <c r="J36" s="137">
        <v>0</v>
      </c>
      <c r="K36" s="137">
        <v>0</v>
      </c>
      <c r="L36" s="137">
        <v>0</v>
      </c>
      <c r="M36" s="137">
        <v>0</v>
      </c>
      <c r="N36" s="137">
        <v>0</v>
      </c>
      <c r="O36" s="137">
        <v>0</v>
      </c>
      <c r="P36" s="137">
        <v>0</v>
      </c>
      <c r="Q36" s="137">
        <f t="shared" si="1"/>
        <v>109246.03</v>
      </c>
      <c r="R36" s="133"/>
      <c r="S36" s="134"/>
      <c r="T36" s="131"/>
      <c r="U36" s="137">
        <f>IF($E$5=Master!$D$4,E36,
IF($F$5=Master!$D$4,SUM(E36:F36),
IF($G$5=Master!$D$4,SUM(E36:G36),
IF($H$5=Master!$D$4,SUM(E36:H36),
IF($I$5=Master!$D$4,SUM(E36:I36),
IF($J$5=Master!$D$4,SUM(E36:J36),
IF($K$5=Master!$D$4,SUM(E36:K36),
IF($L$5=Master!$D$4,SUM(E36:L36),
IF($M$5=Master!$D$4,SUM(E36:M36),
IF($N$5=Master!$D$4,SUM(E36:N36),
IF($O$5=Master!$D$4,SUM(E36:O36),
IF($P$5=Master!$D$4,SUM(E36:P36),0))))))))))))</f>
        <v>109246.03</v>
      </c>
      <c r="V36" s="133"/>
    </row>
    <row r="37" spans="2:22" x14ac:dyDescent="0.2">
      <c r="B37" s="131"/>
      <c r="C37" s="135">
        <v>40701</v>
      </c>
      <c r="D37" s="136" t="s">
        <v>50</v>
      </c>
      <c r="E37" s="137">
        <v>15216319.630000001</v>
      </c>
      <c r="F37" s="137">
        <v>22009700.359999996</v>
      </c>
      <c r="G37" s="137">
        <v>22871920.680000007</v>
      </c>
      <c r="H37" s="137">
        <v>22769117.670000013</v>
      </c>
      <c r="I37" s="137">
        <v>22580317.519999996</v>
      </c>
      <c r="J37" s="137">
        <v>0</v>
      </c>
      <c r="K37" s="137">
        <v>0</v>
      </c>
      <c r="L37" s="137">
        <v>0</v>
      </c>
      <c r="M37" s="137">
        <v>0</v>
      </c>
      <c r="N37" s="137">
        <v>0</v>
      </c>
      <c r="O37" s="137">
        <v>0</v>
      </c>
      <c r="P37" s="137">
        <v>0</v>
      </c>
      <c r="Q37" s="137">
        <f t="shared" si="1"/>
        <v>105447375.86000001</v>
      </c>
      <c r="R37" s="133"/>
      <c r="S37" s="134"/>
      <c r="T37" s="131"/>
      <c r="U37" s="137">
        <f>IF($E$5=Master!$D$4,E37,
IF($F$5=Master!$D$4,SUM(E37:F37),
IF($G$5=Master!$D$4,SUM(E37:G37),
IF($H$5=Master!$D$4,SUM(E37:H37),
IF($I$5=Master!$D$4,SUM(E37:I37),
IF($J$5=Master!$D$4,SUM(E37:J37),
IF($K$5=Master!$D$4,SUM(E37:K37),
IF($L$5=Master!$D$4,SUM(E37:L37),
IF($M$5=Master!$D$4,SUM(E37:M37),
IF($N$5=Master!$D$4,SUM(E37:N37),
IF($O$5=Master!$D$4,SUM(E37:O37),
IF($P$5=Master!$D$4,SUM(E37:P37),0))))))))))))</f>
        <v>105447375.86000001</v>
      </c>
      <c r="V37" s="133"/>
    </row>
    <row r="38" spans="2:22" x14ac:dyDescent="0.2">
      <c r="B38" s="131"/>
      <c r="C38" s="135">
        <v>40704</v>
      </c>
      <c r="D38" s="136" t="s">
        <v>51</v>
      </c>
      <c r="E38" s="137">
        <v>55612.290000000023</v>
      </c>
      <c r="F38" s="137">
        <v>66790.280000000028</v>
      </c>
      <c r="G38" s="137">
        <v>133224.41999999998</v>
      </c>
      <c r="H38" s="137">
        <v>122555.20000000001</v>
      </c>
      <c r="I38" s="137">
        <v>123156.45000000001</v>
      </c>
      <c r="J38" s="137">
        <v>0</v>
      </c>
      <c r="K38" s="137">
        <v>0</v>
      </c>
      <c r="L38" s="137">
        <v>0</v>
      </c>
      <c r="M38" s="137">
        <v>0</v>
      </c>
      <c r="N38" s="137">
        <v>0</v>
      </c>
      <c r="O38" s="137">
        <v>0</v>
      </c>
      <c r="P38" s="137">
        <v>0</v>
      </c>
      <c r="Q38" s="137">
        <f t="shared" si="1"/>
        <v>501338.64000000007</v>
      </c>
      <c r="R38" s="133"/>
      <c r="S38" s="134"/>
      <c r="T38" s="131"/>
      <c r="U38" s="137">
        <f>IF($E$5=Master!$D$4,E38,
IF($F$5=Master!$D$4,SUM(E38:F38),
IF($G$5=Master!$D$4,SUM(E38:G38),
IF($H$5=Master!$D$4,SUM(E38:H38),
IF($I$5=Master!$D$4,SUM(E38:I38),
IF($J$5=Master!$D$4,SUM(E38:J38),
IF($K$5=Master!$D$4,SUM(E38:K38),
IF($L$5=Master!$D$4,SUM(E38:L38),
IF($M$5=Master!$D$4,SUM(E38:M38),
IF($N$5=Master!$D$4,SUM(E38:N38),
IF($O$5=Master!$D$4,SUM(E38:O38),
IF($P$5=Master!$D$4,SUM(E38:P38),0))))))))))))</f>
        <v>501338.64000000007</v>
      </c>
      <c r="V38" s="133"/>
    </row>
    <row r="39" spans="2:22" x14ac:dyDescent="0.2">
      <c r="B39" s="131"/>
      <c r="C39" s="135">
        <v>40705</v>
      </c>
      <c r="D39" s="136" t="s">
        <v>52</v>
      </c>
      <c r="E39" s="137">
        <v>31164.990000000005</v>
      </c>
      <c r="F39" s="137">
        <v>55532.560000000012</v>
      </c>
      <c r="G39" s="137">
        <v>52058.599999999991</v>
      </c>
      <c r="H39" s="137">
        <v>37292.729999999996</v>
      </c>
      <c r="I39" s="137">
        <v>42234.53</v>
      </c>
      <c r="J39" s="137">
        <v>0</v>
      </c>
      <c r="K39" s="137">
        <v>0</v>
      </c>
      <c r="L39" s="137">
        <v>0</v>
      </c>
      <c r="M39" s="137">
        <v>0</v>
      </c>
      <c r="N39" s="137">
        <v>0</v>
      </c>
      <c r="O39" s="137">
        <v>0</v>
      </c>
      <c r="P39" s="137">
        <v>0</v>
      </c>
      <c r="Q39" s="137">
        <f t="shared" si="1"/>
        <v>218283.41</v>
      </c>
      <c r="R39" s="133"/>
      <c r="S39" s="134"/>
      <c r="T39" s="131"/>
      <c r="U39" s="137">
        <f>IF($E$5=Master!$D$4,E39,
IF($F$5=Master!$D$4,SUM(E39:F39),
IF($G$5=Master!$D$4,SUM(E39:G39),
IF($H$5=Master!$D$4,SUM(E39:H39),
IF($I$5=Master!$D$4,SUM(E39:I39),
IF($J$5=Master!$D$4,SUM(E39:J39),
IF($K$5=Master!$D$4,SUM(E39:K39),
IF($L$5=Master!$D$4,SUM(E39:L39),
IF($M$5=Master!$D$4,SUM(E39:M39),
IF($N$5=Master!$D$4,SUM(E39:N39),
IF($O$5=Master!$D$4,SUM(E39:O39),
IF($P$5=Master!$D$4,SUM(E39:P39),0))))))))))))</f>
        <v>218283.41</v>
      </c>
      <c r="V39" s="133"/>
    </row>
    <row r="40" spans="2:22" x14ac:dyDescent="0.2">
      <c r="B40" s="131"/>
      <c r="C40" s="135">
        <v>40709</v>
      </c>
      <c r="D40" s="136" t="s">
        <v>53</v>
      </c>
      <c r="E40" s="137">
        <v>26301.740000000005</v>
      </c>
      <c r="F40" s="137">
        <v>46327.49</v>
      </c>
      <c r="G40" s="137">
        <v>51966.69</v>
      </c>
      <c r="H40" s="137">
        <v>56254.11</v>
      </c>
      <c r="I40" s="137">
        <v>59094.75</v>
      </c>
      <c r="J40" s="137">
        <v>0</v>
      </c>
      <c r="K40" s="137">
        <v>0</v>
      </c>
      <c r="L40" s="137">
        <v>0</v>
      </c>
      <c r="M40" s="137">
        <v>0</v>
      </c>
      <c r="N40" s="137">
        <v>0</v>
      </c>
      <c r="O40" s="137">
        <v>0</v>
      </c>
      <c r="P40" s="137">
        <v>0</v>
      </c>
      <c r="Q40" s="137">
        <f t="shared" si="1"/>
        <v>239944.78000000003</v>
      </c>
      <c r="R40" s="133"/>
      <c r="S40" s="134"/>
      <c r="T40" s="131"/>
      <c r="U40" s="137">
        <f>IF($E$5=Master!$D$4,E40,
IF($F$5=Master!$D$4,SUM(E40:F40),
IF($G$5=Master!$D$4,SUM(E40:G40),
IF($H$5=Master!$D$4,SUM(E40:H40),
IF($I$5=Master!$D$4,SUM(E40:I40),
IF($J$5=Master!$D$4,SUM(E40:J40),
IF($K$5=Master!$D$4,SUM(E40:K40),
IF($L$5=Master!$D$4,SUM(E40:L40),
IF($M$5=Master!$D$4,SUM(E40:M40),
IF($N$5=Master!$D$4,SUM(E40:N40),
IF($O$5=Master!$D$4,SUM(E40:O40),
IF($P$5=Master!$D$4,SUM(E40:P40),0))))))))))))</f>
        <v>239944.78000000003</v>
      </c>
      <c r="V40" s="133"/>
    </row>
    <row r="41" spans="2:22" x14ac:dyDescent="0.2">
      <c r="B41" s="131"/>
      <c r="C41" s="135">
        <v>40710</v>
      </c>
      <c r="D41" s="136" t="s">
        <v>54</v>
      </c>
      <c r="E41" s="137">
        <v>10266.39</v>
      </c>
      <c r="F41" s="137">
        <v>24561.480000000003</v>
      </c>
      <c r="G41" s="137">
        <v>28359.57</v>
      </c>
      <c r="H41" s="137">
        <v>31857.59</v>
      </c>
      <c r="I41" s="137">
        <v>0</v>
      </c>
      <c r="J41" s="137">
        <v>0</v>
      </c>
      <c r="K41" s="137">
        <v>0</v>
      </c>
      <c r="L41" s="137">
        <v>0</v>
      </c>
      <c r="M41" s="137">
        <v>0</v>
      </c>
      <c r="N41" s="137">
        <v>0</v>
      </c>
      <c r="O41" s="137">
        <v>0</v>
      </c>
      <c r="P41" s="137">
        <v>0</v>
      </c>
      <c r="Q41" s="137">
        <f t="shared" si="1"/>
        <v>95045.03</v>
      </c>
      <c r="R41" s="133"/>
      <c r="S41" s="134"/>
      <c r="T41" s="131"/>
      <c r="U41" s="137">
        <f>IF($E$5=Master!$D$4,E41,
IF($F$5=Master!$D$4,SUM(E41:F41),
IF($G$5=Master!$D$4,SUM(E41:G41),
IF($H$5=Master!$D$4,SUM(E41:H41),
IF($I$5=Master!$D$4,SUM(E41:I41),
IF($J$5=Master!$D$4,SUM(E41:J41),
IF($K$5=Master!$D$4,SUM(E41:K41),
IF($L$5=Master!$D$4,SUM(E41:L41),
IF($M$5=Master!$D$4,SUM(E41:M41),
IF($N$5=Master!$D$4,SUM(E41:N41),
IF($O$5=Master!$D$4,SUM(E41:O41),
IF($P$5=Master!$D$4,SUM(E41:P41),0))))))))))))</f>
        <v>95045.03</v>
      </c>
      <c r="V41" s="133"/>
    </row>
    <row r="42" spans="2:22" x14ac:dyDescent="0.2">
      <c r="B42" s="131"/>
      <c r="C42" s="135">
        <v>40801</v>
      </c>
      <c r="D42" s="136" t="s">
        <v>57</v>
      </c>
      <c r="E42" s="137">
        <v>602170.0899999995</v>
      </c>
      <c r="F42" s="137">
        <v>931990.0399999998</v>
      </c>
      <c r="G42" s="137">
        <v>1774964.0399999996</v>
      </c>
      <c r="H42" s="137">
        <v>1249117.0599999998</v>
      </c>
      <c r="I42" s="137">
        <v>1263177.4699999993</v>
      </c>
      <c r="J42" s="137">
        <v>0</v>
      </c>
      <c r="K42" s="137">
        <v>0</v>
      </c>
      <c r="L42" s="137">
        <v>0</v>
      </c>
      <c r="M42" s="137">
        <v>0</v>
      </c>
      <c r="N42" s="137">
        <v>0</v>
      </c>
      <c r="O42" s="137">
        <v>0</v>
      </c>
      <c r="P42" s="137">
        <v>0</v>
      </c>
      <c r="Q42" s="137">
        <f t="shared" si="1"/>
        <v>5821418.6999999974</v>
      </c>
      <c r="R42" s="133"/>
      <c r="S42" s="134"/>
      <c r="T42" s="131"/>
      <c r="U42" s="137">
        <f>IF($E$5=Master!$D$4,E42,
IF($F$5=Master!$D$4,SUM(E42:F42),
IF($G$5=Master!$D$4,SUM(E42:G42),
IF($H$5=Master!$D$4,SUM(E42:H42),
IF($I$5=Master!$D$4,SUM(E42:I42),
IF($J$5=Master!$D$4,SUM(E42:J42),
IF($K$5=Master!$D$4,SUM(E42:K42),
IF($L$5=Master!$D$4,SUM(E42:L42),
IF($M$5=Master!$D$4,SUM(E42:M42),
IF($N$5=Master!$D$4,SUM(E42:N42),
IF($O$5=Master!$D$4,SUM(E42:O42),
IF($P$5=Master!$D$4,SUM(E42:P42),0))))))))))))</f>
        <v>5821418.6999999974</v>
      </c>
      <c r="V42" s="133"/>
    </row>
    <row r="43" spans="2:22" x14ac:dyDescent="0.2">
      <c r="B43" s="131"/>
      <c r="C43" s="135">
        <v>40802</v>
      </c>
      <c r="D43" s="136" t="s">
        <v>55</v>
      </c>
      <c r="E43" s="137">
        <v>119886.56000000004</v>
      </c>
      <c r="F43" s="137">
        <v>145258.70000000007</v>
      </c>
      <c r="G43" s="137">
        <v>186530.48</v>
      </c>
      <c r="H43" s="137">
        <v>163720.99999999994</v>
      </c>
      <c r="I43" s="137">
        <v>172312.30999999994</v>
      </c>
      <c r="J43" s="137">
        <v>0</v>
      </c>
      <c r="K43" s="137">
        <v>0</v>
      </c>
      <c r="L43" s="137">
        <v>0</v>
      </c>
      <c r="M43" s="137">
        <v>0</v>
      </c>
      <c r="N43" s="137">
        <v>0</v>
      </c>
      <c r="O43" s="137">
        <v>0</v>
      </c>
      <c r="P43" s="137">
        <v>0</v>
      </c>
      <c r="Q43" s="137">
        <f t="shared" si="1"/>
        <v>787709.04999999993</v>
      </c>
      <c r="R43" s="133"/>
      <c r="S43" s="134"/>
      <c r="T43" s="131"/>
      <c r="U43" s="137">
        <f>IF($E$5=Master!$D$4,E43,
IF($F$5=Master!$D$4,SUM(E43:F43),
IF($G$5=Master!$D$4,SUM(E43:G43),
IF($H$5=Master!$D$4,SUM(E43:H43),
IF($I$5=Master!$D$4,SUM(E43:I43),
IF($J$5=Master!$D$4,SUM(E43:J43),
IF($K$5=Master!$D$4,SUM(E43:K43),
IF($L$5=Master!$D$4,SUM(E43:L43),
IF($M$5=Master!$D$4,SUM(E43:M43),
IF($N$5=Master!$D$4,SUM(E43:N43),
IF($O$5=Master!$D$4,SUM(E43:O43),
IF($P$5=Master!$D$4,SUM(E43:P43),0))))))))))))</f>
        <v>787709.04999999993</v>
      </c>
      <c r="V43" s="133"/>
    </row>
    <row r="44" spans="2:22" x14ac:dyDescent="0.2">
      <c r="B44" s="131"/>
      <c r="C44" s="135">
        <v>40817</v>
      </c>
      <c r="D44" s="136" t="s">
        <v>56</v>
      </c>
      <c r="E44" s="137">
        <v>27954.94000000001</v>
      </c>
      <c r="F44" s="137">
        <v>44448.55</v>
      </c>
      <c r="G44" s="137">
        <v>64632.480000000003</v>
      </c>
      <c r="H44" s="137">
        <v>40556.97</v>
      </c>
      <c r="I44" s="137">
        <v>41796.89</v>
      </c>
      <c r="J44" s="137">
        <v>0</v>
      </c>
      <c r="K44" s="137">
        <v>0</v>
      </c>
      <c r="L44" s="137">
        <v>0</v>
      </c>
      <c r="M44" s="137">
        <v>0</v>
      </c>
      <c r="N44" s="137">
        <v>0</v>
      </c>
      <c r="O44" s="137">
        <v>0</v>
      </c>
      <c r="P44" s="137">
        <v>0</v>
      </c>
      <c r="Q44" s="137">
        <f t="shared" si="1"/>
        <v>219389.83000000002</v>
      </c>
      <c r="R44" s="133"/>
      <c r="S44" s="134"/>
      <c r="T44" s="131"/>
      <c r="U44" s="137">
        <f>IF($E$5=Master!$D$4,E44,
IF($F$5=Master!$D$4,SUM(E44:F44),
IF($G$5=Master!$D$4,SUM(E44:G44),
IF($H$5=Master!$D$4,SUM(E44:H44),
IF($I$5=Master!$D$4,SUM(E44:I44),
IF($J$5=Master!$D$4,SUM(E44:J44),
IF($K$5=Master!$D$4,SUM(E44:K44),
IF($L$5=Master!$D$4,SUM(E44:L44),
IF($M$5=Master!$D$4,SUM(E44:M44),
IF($N$5=Master!$D$4,SUM(E44:N44),
IF($O$5=Master!$D$4,SUM(E44:O44),
IF($P$5=Master!$D$4,SUM(E44:P44),0))))))))))))</f>
        <v>219389.83000000002</v>
      </c>
      <c r="V44" s="133"/>
    </row>
    <row r="45" spans="2:22" x14ac:dyDescent="0.2">
      <c r="B45" s="131"/>
      <c r="C45" s="135">
        <v>40901</v>
      </c>
      <c r="D45" s="136" t="s">
        <v>58</v>
      </c>
      <c r="E45" s="137">
        <v>153977.29999999999</v>
      </c>
      <c r="F45" s="137">
        <v>512640.02999999991</v>
      </c>
      <c r="G45" s="137">
        <v>785526.71000000008</v>
      </c>
      <c r="H45" s="137">
        <v>389077.62000000011</v>
      </c>
      <c r="I45" s="137">
        <v>1261390.0399999998</v>
      </c>
      <c r="J45" s="137">
        <v>0</v>
      </c>
      <c r="K45" s="137">
        <v>0</v>
      </c>
      <c r="L45" s="137">
        <v>0</v>
      </c>
      <c r="M45" s="137">
        <v>0</v>
      </c>
      <c r="N45" s="137">
        <v>0</v>
      </c>
      <c r="O45" s="137">
        <v>0</v>
      </c>
      <c r="P45" s="137">
        <v>0</v>
      </c>
      <c r="Q45" s="137">
        <f t="shared" si="1"/>
        <v>3102611.7</v>
      </c>
      <c r="R45" s="133"/>
      <c r="S45" s="134"/>
      <c r="T45" s="131"/>
      <c r="U45" s="137">
        <f>IF($E$5=Master!$D$4,E45,
IF($F$5=Master!$D$4,SUM(E45:F45),
IF($G$5=Master!$D$4,SUM(E45:G45),
IF($H$5=Master!$D$4,SUM(E45:H45),
IF($I$5=Master!$D$4,SUM(E45:I45),
IF($J$5=Master!$D$4,SUM(E45:J45),
IF($K$5=Master!$D$4,SUM(E45:K45),
IF($L$5=Master!$D$4,SUM(E45:L45),
IF($M$5=Master!$D$4,SUM(E45:M45),
IF($N$5=Master!$D$4,SUM(E45:N45),
IF($O$5=Master!$D$4,SUM(E45:O45),
IF($P$5=Master!$D$4,SUM(E45:P45),0))))))))))))</f>
        <v>3102611.7</v>
      </c>
      <c r="V45" s="133"/>
    </row>
    <row r="46" spans="2:22" x14ac:dyDescent="0.2">
      <c r="B46" s="131"/>
      <c r="C46" s="135">
        <v>40904</v>
      </c>
      <c r="D46" s="136" t="s">
        <v>59</v>
      </c>
      <c r="E46" s="137">
        <v>37634.160000000011</v>
      </c>
      <c r="F46" s="137">
        <v>56676.97</v>
      </c>
      <c r="G46" s="137">
        <v>87736.62</v>
      </c>
      <c r="H46" s="137">
        <v>63281.690000000017</v>
      </c>
      <c r="I46" s="137">
        <v>63152.909999999989</v>
      </c>
      <c r="J46" s="137">
        <v>0</v>
      </c>
      <c r="K46" s="137">
        <v>0</v>
      </c>
      <c r="L46" s="137">
        <v>0</v>
      </c>
      <c r="M46" s="137">
        <v>0</v>
      </c>
      <c r="N46" s="137">
        <v>0</v>
      </c>
      <c r="O46" s="137">
        <v>0</v>
      </c>
      <c r="P46" s="137">
        <v>0</v>
      </c>
      <c r="Q46" s="137">
        <f t="shared" si="1"/>
        <v>308482.34999999998</v>
      </c>
      <c r="R46" s="133"/>
      <c r="S46" s="134"/>
      <c r="T46" s="131"/>
      <c r="U46" s="137">
        <f>IF($E$5=Master!$D$4,E46,
IF($F$5=Master!$D$4,SUM(E46:F46),
IF($G$5=Master!$D$4,SUM(E46:G46),
IF($H$5=Master!$D$4,SUM(E46:H46),
IF($I$5=Master!$D$4,SUM(E46:I46),
IF($J$5=Master!$D$4,SUM(E46:J46),
IF($K$5=Master!$D$4,SUM(E46:K46),
IF($L$5=Master!$D$4,SUM(E46:L46),
IF($M$5=Master!$D$4,SUM(E46:M46),
IF($N$5=Master!$D$4,SUM(E46:N46),
IF($O$5=Master!$D$4,SUM(E46:O46),
IF($P$5=Master!$D$4,SUM(E46:P46),0))))))))))))</f>
        <v>308482.34999999998</v>
      </c>
      <c r="V46" s="133"/>
    </row>
    <row r="47" spans="2:22" x14ac:dyDescent="0.2">
      <c r="B47" s="131"/>
      <c r="C47" s="135">
        <v>40911</v>
      </c>
      <c r="D47" s="136" t="s">
        <v>60</v>
      </c>
      <c r="E47" s="137">
        <v>29799.049999999996</v>
      </c>
      <c r="F47" s="137">
        <v>53156.37</v>
      </c>
      <c r="G47" s="137">
        <v>48792.6</v>
      </c>
      <c r="H47" s="137">
        <v>50951.910000000011</v>
      </c>
      <c r="I47" s="137">
        <v>51351.38</v>
      </c>
      <c r="J47" s="137">
        <v>0</v>
      </c>
      <c r="K47" s="137">
        <v>0</v>
      </c>
      <c r="L47" s="137">
        <v>0</v>
      </c>
      <c r="M47" s="137">
        <v>0</v>
      </c>
      <c r="N47" s="137">
        <v>0</v>
      </c>
      <c r="O47" s="137">
        <v>0</v>
      </c>
      <c r="P47" s="137">
        <v>0</v>
      </c>
      <c r="Q47" s="137">
        <f t="shared" si="1"/>
        <v>234051.31</v>
      </c>
      <c r="R47" s="133"/>
      <c r="S47" s="134"/>
      <c r="T47" s="131"/>
      <c r="U47" s="137">
        <f>IF($E$5=Master!$D$4,E47,
IF($F$5=Master!$D$4,SUM(E47:F47),
IF($G$5=Master!$D$4,SUM(E47:G47),
IF($H$5=Master!$D$4,SUM(E47:H47),
IF($I$5=Master!$D$4,SUM(E47:I47),
IF($J$5=Master!$D$4,SUM(E47:J47),
IF($K$5=Master!$D$4,SUM(E47:K47),
IF($L$5=Master!$D$4,SUM(E47:L47),
IF($M$5=Master!$D$4,SUM(E47:M47),
IF($N$5=Master!$D$4,SUM(E47:N47),
IF($O$5=Master!$D$4,SUM(E47:O47),
IF($P$5=Master!$D$4,SUM(E47:P47),0))))))))))))</f>
        <v>234051.31</v>
      </c>
      <c r="V47" s="133"/>
    </row>
    <row r="48" spans="2:22" x14ac:dyDescent="0.2">
      <c r="B48" s="131"/>
      <c r="C48" s="135">
        <v>40912</v>
      </c>
      <c r="D48" s="136" t="s">
        <v>61</v>
      </c>
      <c r="E48" s="137">
        <v>27723.210000000003</v>
      </c>
      <c r="F48" s="137">
        <v>367519.16000000003</v>
      </c>
      <c r="G48" s="137">
        <v>206465.78999999998</v>
      </c>
      <c r="H48" s="137">
        <v>199148.77</v>
      </c>
      <c r="I48" s="137">
        <v>204047.44999999998</v>
      </c>
      <c r="J48" s="137">
        <v>0</v>
      </c>
      <c r="K48" s="137">
        <v>0</v>
      </c>
      <c r="L48" s="137">
        <v>0</v>
      </c>
      <c r="M48" s="137">
        <v>0</v>
      </c>
      <c r="N48" s="137">
        <v>0</v>
      </c>
      <c r="O48" s="137">
        <v>0</v>
      </c>
      <c r="P48" s="137">
        <v>0</v>
      </c>
      <c r="Q48" s="137">
        <f t="shared" si="1"/>
        <v>1004904.38</v>
      </c>
      <c r="R48" s="133"/>
      <c r="S48" s="134"/>
      <c r="T48" s="131"/>
      <c r="U48" s="137">
        <f>IF($E$5=Master!$D$4,E48,
IF($F$5=Master!$D$4,SUM(E48:F48),
IF($G$5=Master!$D$4,SUM(E48:G48),
IF($H$5=Master!$D$4,SUM(E48:H48),
IF($I$5=Master!$D$4,SUM(E48:I48),
IF($J$5=Master!$D$4,SUM(E48:J48),
IF($K$5=Master!$D$4,SUM(E48:K48),
IF($L$5=Master!$D$4,SUM(E48:L48),
IF($M$5=Master!$D$4,SUM(E48:M48),
IF($N$5=Master!$D$4,SUM(E48:N48),
IF($O$5=Master!$D$4,SUM(E48:O48),
IF($P$5=Master!$D$4,SUM(E48:P48),0))))))))))))</f>
        <v>1004904.38</v>
      </c>
      <c r="V48" s="133"/>
    </row>
    <row r="49" spans="2:22" x14ac:dyDescent="0.2">
      <c r="B49" s="131"/>
      <c r="C49" s="135">
        <v>40913</v>
      </c>
      <c r="D49" s="136" t="s">
        <v>62</v>
      </c>
      <c r="E49" s="137">
        <v>23520.489999999998</v>
      </c>
      <c r="F49" s="137">
        <v>33094.990000000005</v>
      </c>
      <c r="G49" s="137">
        <v>32084.169999999991</v>
      </c>
      <c r="H49" s="137">
        <v>31623.15</v>
      </c>
      <c r="I49" s="137">
        <v>33651.839999999997</v>
      </c>
      <c r="J49" s="137">
        <v>0</v>
      </c>
      <c r="K49" s="137">
        <v>0</v>
      </c>
      <c r="L49" s="137">
        <v>0</v>
      </c>
      <c r="M49" s="137">
        <v>0</v>
      </c>
      <c r="N49" s="137">
        <v>0</v>
      </c>
      <c r="O49" s="137">
        <v>0</v>
      </c>
      <c r="P49" s="137">
        <v>0</v>
      </c>
      <c r="Q49" s="137">
        <f t="shared" si="1"/>
        <v>153974.63999999998</v>
      </c>
      <c r="R49" s="133"/>
      <c r="S49" s="134"/>
      <c r="T49" s="131"/>
      <c r="U49" s="137">
        <f>IF($E$5=Master!$D$4,E49,
IF($F$5=Master!$D$4,SUM(E49:F49),
IF($G$5=Master!$D$4,SUM(E49:G49),
IF($H$5=Master!$D$4,SUM(E49:H49),
IF($I$5=Master!$D$4,SUM(E49:I49),
IF($J$5=Master!$D$4,SUM(E49:J49),
IF($K$5=Master!$D$4,SUM(E49:K49),
IF($L$5=Master!$D$4,SUM(E49:L49),
IF($M$5=Master!$D$4,SUM(E49:M49),
IF($N$5=Master!$D$4,SUM(E49:N49),
IF($O$5=Master!$D$4,SUM(E49:O49),
IF($P$5=Master!$D$4,SUM(E49:P49),0))))))))))))</f>
        <v>153974.63999999998</v>
      </c>
      <c r="V49" s="133"/>
    </row>
    <row r="50" spans="2:22" x14ac:dyDescent="0.2">
      <c r="B50" s="131"/>
      <c r="C50" s="135">
        <v>41001</v>
      </c>
      <c r="D50" s="136" t="s">
        <v>63</v>
      </c>
      <c r="E50" s="137">
        <v>154152.89000000001</v>
      </c>
      <c r="F50" s="137">
        <v>396608.54999999993</v>
      </c>
      <c r="G50" s="137">
        <v>794599.39000000013</v>
      </c>
      <c r="H50" s="137">
        <v>371168.52</v>
      </c>
      <c r="I50" s="137">
        <v>567305.74</v>
      </c>
      <c r="J50" s="137">
        <v>0</v>
      </c>
      <c r="K50" s="137">
        <v>0</v>
      </c>
      <c r="L50" s="137">
        <v>0</v>
      </c>
      <c r="M50" s="137">
        <v>0</v>
      </c>
      <c r="N50" s="137">
        <v>0</v>
      </c>
      <c r="O50" s="137">
        <v>0</v>
      </c>
      <c r="P50" s="137">
        <v>0</v>
      </c>
      <c r="Q50" s="137">
        <f t="shared" si="1"/>
        <v>2283835.09</v>
      </c>
      <c r="R50" s="133"/>
      <c r="S50" s="134"/>
      <c r="T50" s="131"/>
      <c r="U50" s="137">
        <f>IF($E$5=Master!$D$4,E50,
IF($F$5=Master!$D$4,SUM(E50:F50),
IF($G$5=Master!$D$4,SUM(E50:G50),
IF($H$5=Master!$D$4,SUM(E50:H50),
IF($I$5=Master!$D$4,SUM(E50:I50),
IF($J$5=Master!$D$4,SUM(E50:J50),
IF($K$5=Master!$D$4,SUM(E50:K50),
IF($L$5=Master!$D$4,SUM(E50:L50),
IF($M$5=Master!$D$4,SUM(E50:M50),
IF($N$5=Master!$D$4,SUM(E50:N50),
IF($O$5=Master!$D$4,SUM(E50:O50),
IF($P$5=Master!$D$4,SUM(E50:P50),0))))))))))))</f>
        <v>2283835.09</v>
      </c>
      <c r="V50" s="133"/>
    </row>
    <row r="51" spans="2:22" x14ac:dyDescent="0.2">
      <c r="B51" s="131"/>
      <c r="C51" s="135">
        <v>41002</v>
      </c>
      <c r="D51" s="136" t="s">
        <v>64</v>
      </c>
      <c r="E51" s="137">
        <v>58509.300000000017</v>
      </c>
      <c r="F51" s="137">
        <v>72309.439999999988</v>
      </c>
      <c r="G51" s="137">
        <v>105453.67000000001</v>
      </c>
      <c r="H51" s="137">
        <v>95592.44</v>
      </c>
      <c r="I51" s="137">
        <v>97976.94</v>
      </c>
      <c r="J51" s="137">
        <v>0</v>
      </c>
      <c r="K51" s="137">
        <v>0</v>
      </c>
      <c r="L51" s="137">
        <v>0</v>
      </c>
      <c r="M51" s="137">
        <v>0</v>
      </c>
      <c r="N51" s="137">
        <v>0</v>
      </c>
      <c r="O51" s="137">
        <v>0</v>
      </c>
      <c r="P51" s="137">
        <v>0</v>
      </c>
      <c r="Q51" s="137">
        <f t="shared" si="1"/>
        <v>429841.79000000004</v>
      </c>
      <c r="R51" s="133"/>
      <c r="S51" s="134"/>
      <c r="T51" s="131"/>
      <c r="U51" s="137">
        <f>IF($E$5=Master!$D$4,E51,
IF($F$5=Master!$D$4,SUM(E51:F51),
IF($G$5=Master!$D$4,SUM(E51:G51),
IF($H$5=Master!$D$4,SUM(E51:H51),
IF($I$5=Master!$D$4,SUM(E51:I51),
IF($J$5=Master!$D$4,SUM(E51:J51),
IF($K$5=Master!$D$4,SUM(E51:K51),
IF($L$5=Master!$D$4,SUM(E51:L51),
IF($M$5=Master!$D$4,SUM(E51:M51),
IF($N$5=Master!$D$4,SUM(E51:N51),
IF($O$5=Master!$D$4,SUM(E51:O51),
IF($P$5=Master!$D$4,SUM(E51:P51),0))))))))))))</f>
        <v>429841.79000000004</v>
      </c>
      <c r="V51" s="133"/>
    </row>
    <row r="52" spans="2:22" x14ac:dyDescent="0.2">
      <c r="B52" s="131"/>
      <c r="C52" s="135">
        <v>41003</v>
      </c>
      <c r="D52" s="136" t="s">
        <v>65</v>
      </c>
      <c r="E52" s="137">
        <v>344992.07999999996</v>
      </c>
      <c r="F52" s="137">
        <v>2333586.8799999994</v>
      </c>
      <c r="G52" s="137">
        <v>9197653.4000000004</v>
      </c>
      <c r="H52" s="137">
        <v>4010582.4800000009</v>
      </c>
      <c r="I52" s="137">
        <v>3922275.350000001</v>
      </c>
      <c r="J52" s="137">
        <v>0</v>
      </c>
      <c r="K52" s="137">
        <v>0</v>
      </c>
      <c r="L52" s="137">
        <v>0</v>
      </c>
      <c r="M52" s="137">
        <v>0</v>
      </c>
      <c r="N52" s="137">
        <v>0</v>
      </c>
      <c r="O52" s="137">
        <v>0</v>
      </c>
      <c r="P52" s="137">
        <v>0</v>
      </c>
      <c r="Q52" s="137">
        <f t="shared" si="1"/>
        <v>19809090.190000001</v>
      </c>
      <c r="R52" s="133"/>
      <c r="S52" s="134"/>
      <c r="T52" s="131"/>
      <c r="U52" s="137">
        <f>IF($E$5=Master!$D$4,E52,
IF($F$5=Master!$D$4,SUM(E52:F52),
IF($G$5=Master!$D$4,SUM(E52:G52),
IF($H$5=Master!$D$4,SUM(E52:H52),
IF($I$5=Master!$D$4,SUM(E52:I52),
IF($J$5=Master!$D$4,SUM(E52:J52),
IF($K$5=Master!$D$4,SUM(E52:K52),
IF($L$5=Master!$D$4,SUM(E52:L52),
IF($M$5=Master!$D$4,SUM(E52:M52),
IF($N$5=Master!$D$4,SUM(E52:N52),
IF($O$5=Master!$D$4,SUM(E52:O52),
IF($P$5=Master!$D$4,SUM(E52:P52),0))))))))))))</f>
        <v>19809090.190000001</v>
      </c>
      <c r="V52" s="133"/>
    </row>
    <row r="53" spans="2:22" x14ac:dyDescent="0.2">
      <c r="B53" s="131"/>
      <c r="C53" s="135">
        <v>41005</v>
      </c>
      <c r="D53" s="136" t="s">
        <v>66</v>
      </c>
      <c r="E53" s="137">
        <v>9440.5099999999984</v>
      </c>
      <c r="F53" s="137">
        <v>887620.73</v>
      </c>
      <c r="G53" s="137">
        <v>4562694.42</v>
      </c>
      <c r="H53" s="137">
        <v>548471.81000000006</v>
      </c>
      <c r="I53" s="137">
        <v>1122047.6000000003</v>
      </c>
      <c r="J53" s="137">
        <v>0</v>
      </c>
      <c r="K53" s="137">
        <v>0</v>
      </c>
      <c r="L53" s="137">
        <v>0</v>
      </c>
      <c r="M53" s="137">
        <v>0</v>
      </c>
      <c r="N53" s="137">
        <v>0</v>
      </c>
      <c r="O53" s="137">
        <v>0</v>
      </c>
      <c r="P53" s="137">
        <v>0</v>
      </c>
      <c r="Q53" s="137">
        <f t="shared" si="1"/>
        <v>7130275.0700000012</v>
      </c>
      <c r="R53" s="133"/>
      <c r="S53" s="134"/>
      <c r="T53" s="131"/>
      <c r="U53" s="137">
        <f>IF($E$5=Master!$D$4,E53,
IF($F$5=Master!$D$4,SUM(E53:F53),
IF($G$5=Master!$D$4,SUM(E53:G53),
IF($H$5=Master!$D$4,SUM(E53:H53),
IF($I$5=Master!$D$4,SUM(E53:I53),
IF($J$5=Master!$D$4,SUM(E53:J53),
IF($K$5=Master!$D$4,SUM(E53:K53),
IF($L$5=Master!$D$4,SUM(E53:L53),
IF($M$5=Master!$D$4,SUM(E53:M53),
IF($N$5=Master!$D$4,SUM(E53:N53),
IF($O$5=Master!$D$4,SUM(E53:O53),
IF($P$5=Master!$D$4,SUM(E53:P53),0))))))))))))</f>
        <v>7130275.0700000012</v>
      </c>
      <c r="V53" s="133"/>
    </row>
    <row r="54" spans="2:22" ht="38.25" x14ac:dyDescent="0.2">
      <c r="B54" s="131"/>
      <c r="C54" s="135">
        <v>41007</v>
      </c>
      <c r="D54" s="136" t="s">
        <v>67</v>
      </c>
      <c r="E54" s="137">
        <v>600</v>
      </c>
      <c r="F54" s="137">
        <v>2135.9699999999998</v>
      </c>
      <c r="G54" s="137">
        <v>1394.59</v>
      </c>
      <c r="H54" s="137">
        <v>4780.12</v>
      </c>
      <c r="I54" s="137">
        <v>4657.3</v>
      </c>
      <c r="J54" s="137">
        <v>0</v>
      </c>
      <c r="K54" s="137">
        <v>0</v>
      </c>
      <c r="L54" s="137">
        <v>0</v>
      </c>
      <c r="M54" s="137">
        <v>0</v>
      </c>
      <c r="N54" s="137">
        <v>0</v>
      </c>
      <c r="O54" s="137">
        <v>0</v>
      </c>
      <c r="P54" s="137">
        <v>0</v>
      </c>
      <c r="Q54" s="137">
        <f t="shared" si="1"/>
        <v>13567.98</v>
      </c>
      <c r="R54" s="133"/>
      <c r="S54" s="134"/>
      <c r="T54" s="131"/>
      <c r="U54" s="137">
        <f>IF($E$5=Master!$D$4,E54,
IF($F$5=Master!$D$4,SUM(E54:F54),
IF($G$5=Master!$D$4,SUM(E54:G54),
IF($H$5=Master!$D$4,SUM(E54:H54),
IF($I$5=Master!$D$4,SUM(E54:I54),
IF($J$5=Master!$D$4,SUM(E54:J54),
IF($K$5=Master!$D$4,SUM(E54:K54),
IF($L$5=Master!$D$4,SUM(E54:L54),
IF($M$5=Master!$D$4,SUM(E54:M54),
IF($N$5=Master!$D$4,SUM(E54:N54),
IF($O$5=Master!$D$4,SUM(E54:O54),
IF($P$5=Master!$D$4,SUM(E54:P54),0))))))))))))</f>
        <v>13567.98</v>
      </c>
      <c r="V54" s="133"/>
    </row>
    <row r="55" spans="2:22" x14ac:dyDescent="0.2">
      <c r="B55" s="131"/>
      <c r="C55" s="135">
        <v>41008</v>
      </c>
      <c r="D55" s="136" t="s">
        <v>68</v>
      </c>
      <c r="E55" s="137">
        <v>9092.4300000000021</v>
      </c>
      <c r="F55" s="137">
        <v>0</v>
      </c>
      <c r="G55" s="137">
        <v>21771.93</v>
      </c>
      <c r="H55" s="137">
        <v>10437.920000000002</v>
      </c>
      <c r="I55" s="137">
        <v>11188.120000000003</v>
      </c>
      <c r="J55" s="137">
        <v>0</v>
      </c>
      <c r="K55" s="137">
        <v>0</v>
      </c>
      <c r="L55" s="137">
        <v>0</v>
      </c>
      <c r="M55" s="137">
        <v>0</v>
      </c>
      <c r="N55" s="137">
        <v>0</v>
      </c>
      <c r="O55" s="137">
        <v>0</v>
      </c>
      <c r="P55" s="137">
        <v>0</v>
      </c>
      <c r="Q55" s="137">
        <f t="shared" si="1"/>
        <v>52490.400000000001</v>
      </c>
      <c r="R55" s="133"/>
      <c r="S55" s="134"/>
      <c r="T55" s="131"/>
      <c r="U55" s="137">
        <f>IF($E$5=Master!$D$4,E55,
IF($F$5=Master!$D$4,SUM(E55:F55),
IF($G$5=Master!$D$4,SUM(E55:G55),
IF($H$5=Master!$D$4,SUM(E55:H55),
IF($I$5=Master!$D$4,SUM(E55:I55),
IF($J$5=Master!$D$4,SUM(E55:J55),
IF($K$5=Master!$D$4,SUM(E55:K55),
IF($L$5=Master!$D$4,SUM(E55:L55),
IF($M$5=Master!$D$4,SUM(E55:M55),
IF($N$5=Master!$D$4,SUM(E55:N55),
IF($O$5=Master!$D$4,SUM(E55:O55),
IF($P$5=Master!$D$4,SUM(E55:P55),0))))))))))))</f>
        <v>52490.400000000001</v>
      </c>
      <c r="V55" s="133"/>
    </row>
    <row r="56" spans="2:22" x14ac:dyDescent="0.2">
      <c r="B56" s="131"/>
      <c r="C56" s="135">
        <v>41101</v>
      </c>
      <c r="D56" s="136" t="s">
        <v>69</v>
      </c>
      <c r="E56" s="137">
        <v>208482.08999999991</v>
      </c>
      <c r="F56" s="137">
        <v>790916.24000000011</v>
      </c>
      <c r="G56" s="137">
        <v>3509263.3399999994</v>
      </c>
      <c r="H56" s="137">
        <v>2149789.41</v>
      </c>
      <c r="I56" s="137">
        <v>4508278.0199999986</v>
      </c>
      <c r="J56" s="137">
        <v>0</v>
      </c>
      <c r="K56" s="137">
        <v>0</v>
      </c>
      <c r="L56" s="137">
        <v>0</v>
      </c>
      <c r="M56" s="137">
        <v>0</v>
      </c>
      <c r="N56" s="137">
        <v>0</v>
      </c>
      <c r="O56" s="137">
        <v>0</v>
      </c>
      <c r="P56" s="137">
        <v>0</v>
      </c>
      <c r="Q56" s="137">
        <f t="shared" si="1"/>
        <v>11166729.099999998</v>
      </c>
      <c r="R56" s="133"/>
      <c r="S56" s="134"/>
      <c r="T56" s="131"/>
      <c r="U56" s="137">
        <f>IF($E$5=Master!$D$4,E56,
IF($F$5=Master!$D$4,SUM(E56:F56),
IF($G$5=Master!$D$4,SUM(E56:G56),
IF($H$5=Master!$D$4,SUM(E56:H56),
IF($I$5=Master!$D$4,SUM(E56:I56),
IF($J$5=Master!$D$4,SUM(E56:J56),
IF($K$5=Master!$D$4,SUM(E56:K56),
IF($L$5=Master!$D$4,SUM(E56:L56),
IF($M$5=Master!$D$4,SUM(E56:M56),
IF($N$5=Master!$D$4,SUM(E56:N56),
IF($O$5=Master!$D$4,SUM(E56:O56),
IF($P$5=Master!$D$4,SUM(E56:P56),0))))))))))))</f>
        <v>11166729.099999998</v>
      </c>
      <c r="V56" s="133"/>
    </row>
    <row r="57" spans="2:22" x14ac:dyDescent="0.2">
      <c r="B57" s="131"/>
      <c r="C57" s="135">
        <v>41103</v>
      </c>
      <c r="D57" s="136" t="s">
        <v>70</v>
      </c>
      <c r="E57" s="137">
        <v>246676.29</v>
      </c>
      <c r="F57" s="137">
        <v>353520.88</v>
      </c>
      <c r="G57" s="137">
        <v>480714.04000000015</v>
      </c>
      <c r="H57" s="137">
        <v>434979.74000000005</v>
      </c>
      <c r="I57" s="137">
        <v>415676.54999999993</v>
      </c>
      <c r="J57" s="137">
        <v>0</v>
      </c>
      <c r="K57" s="137">
        <v>0</v>
      </c>
      <c r="L57" s="137">
        <v>0</v>
      </c>
      <c r="M57" s="137">
        <v>0</v>
      </c>
      <c r="N57" s="137">
        <v>0</v>
      </c>
      <c r="O57" s="137">
        <v>0</v>
      </c>
      <c r="P57" s="137">
        <v>0</v>
      </c>
      <c r="Q57" s="137">
        <f t="shared" si="1"/>
        <v>1931567.5</v>
      </c>
      <c r="R57" s="133"/>
      <c r="S57" s="134"/>
      <c r="T57" s="131"/>
      <c r="U57" s="137">
        <f>IF($E$5=Master!$D$4,E57,
IF($F$5=Master!$D$4,SUM(E57:F57),
IF($G$5=Master!$D$4,SUM(E57:G57),
IF($H$5=Master!$D$4,SUM(E57:H57),
IF($I$5=Master!$D$4,SUM(E57:I57),
IF($J$5=Master!$D$4,SUM(E57:J57),
IF($K$5=Master!$D$4,SUM(E57:K57),
IF($L$5=Master!$D$4,SUM(E57:L57),
IF($M$5=Master!$D$4,SUM(E57:M57),
IF($N$5=Master!$D$4,SUM(E57:N57),
IF($O$5=Master!$D$4,SUM(E57:O57),
IF($P$5=Master!$D$4,SUM(E57:P57),0))))))))))))</f>
        <v>1931567.5</v>
      </c>
      <c r="V57" s="133"/>
    </row>
    <row r="58" spans="2:22" x14ac:dyDescent="0.2">
      <c r="B58" s="131"/>
      <c r="C58" s="135">
        <v>41104</v>
      </c>
      <c r="D58" s="136" t="s">
        <v>71</v>
      </c>
      <c r="E58" s="137">
        <v>7186.23</v>
      </c>
      <c r="F58" s="137">
        <v>12049.720000000001</v>
      </c>
      <c r="G58" s="137">
        <v>12357.6</v>
      </c>
      <c r="H58" s="137">
        <v>16633.099999999999</v>
      </c>
      <c r="I58" s="137">
        <v>12383.33</v>
      </c>
      <c r="J58" s="137">
        <v>0</v>
      </c>
      <c r="K58" s="137">
        <v>0</v>
      </c>
      <c r="L58" s="137">
        <v>0</v>
      </c>
      <c r="M58" s="137">
        <v>0</v>
      </c>
      <c r="N58" s="137">
        <v>0</v>
      </c>
      <c r="O58" s="137">
        <v>0</v>
      </c>
      <c r="P58" s="137">
        <v>0</v>
      </c>
      <c r="Q58" s="137">
        <f t="shared" si="1"/>
        <v>60609.98</v>
      </c>
      <c r="R58" s="133"/>
      <c r="S58" s="134"/>
      <c r="T58" s="131"/>
      <c r="U58" s="137">
        <f>IF($E$5=Master!$D$4,E58,
IF($F$5=Master!$D$4,SUM(E58:F58),
IF($G$5=Master!$D$4,SUM(E58:G58),
IF($H$5=Master!$D$4,SUM(E58:H58),
IF($I$5=Master!$D$4,SUM(E58:I58),
IF($J$5=Master!$D$4,SUM(E58:J58),
IF($K$5=Master!$D$4,SUM(E58:K58),
IF($L$5=Master!$D$4,SUM(E58:L58),
IF($M$5=Master!$D$4,SUM(E58:M58),
IF($N$5=Master!$D$4,SUM(E58:N58),
IF($O$5=Master!$D$4,SUM(E58:O58),
IF($P$5=Master!$D$4,SUM(E58:P58),0))))))))))))</f>
        <v>60609.98</v>
      </c>
      <c r="V58" s="133"/>
    </row>
    <row r="59" spans="2:22" x14ac:dyDescent="0.2">
      <c r="B59" s="131"/>
      <c r="C59" s="135">
        <v>41107</v>
      </c>
      <c r="D59" s="136" t="s">
        <v>72</v>
      </c>
      <c r="E59" s="137">
        <v>94351.08</v>
      </c>
      <c r="F59" s="137">
        <v>150078.58999999997</v>
      </c>
      <c r="G59" s="137">
        <v>206137.56</v>
      </c>
      <c r="H59" s="137">
        <v>233442.71000000002</v>
      </c>
      <c r="I59" s="137">
        <v>201667.27000000005</v>
      </c>
      <c r="J59" s="137">
        <v>0</v>
      </c>
      <c r="K59" s="137">
        <v>0</v>
      </c>
      <c r="L59" s="137">
        <v>0</v>
      </c>
      <c r="M59" s="137">
        <v>0</v>
      </c>
      <c r="N59" s="137">
        <v>0</v>
      </c>
      <c r="O59" s="137">
        <v>0</v>
      </c>
      <c r="P59" s="137">
        <v>0</v>
      </c>
      <c r="Q59" s="137">
        <f t="shared" si="1"/>
        <v>885677.21</v>
      </c>
      <c r="R59" s="133"/>
      <c r="S59" s="134"/>
      <c r="T59" s="131"/>
      <c r="U59" s="137">
        <f>IF($E$5=Master!$D$4,E59,
IF($F$5=Master!$D$4,SUM(E59:F59),
IF($G$5=Master!$D$4,SUM(E59:G59),
IF($H$5=Master!$D$4,SUM(E59:H59),
IF($I$5=Master!$D$4,SUM(E59:I59),
IF($J$5=Master!$D$4,SUM(E59:J59),
IF($K$5=Master!$D$4,SUM(E59:K59),
IF($L$5=Master!$D$4,SUM(E59:L59),
IF($M$5=Master!$D$4,SUM(E59:M59),
IF($N$5=Master!$D$4,SUM(E59:N59),
IF($O$5=Master!$D$4,SUM(E59:O59),
IF($P$5=Master!$D$4,SUM(E59:P59),0))))))))))))</f>
        <v>885677.21</v>
      </c>
      <c r="V59" s="133"/>
    </row>
    <row r="60" spans="2:22" x14ac:dyDescent="0.2">
      <c r="B60" s="131"/>
      <c r="C60" s="135">
        <v>41301</v>
      </c>
      <c r="D60" s="136" t="s">
        <v>73</v>
      </c>
      <c r="E60" s="137">
        <v>101341.47000000002</v>
      </c>
      <c r="F60" s="137">
        <v>120488.78</v>
      </c>
      <c r="G60" s="137">
        <v>155790.09999999998</v>
      </c>
      <c r="H60" s="137">
        <v>106551.88999999998</v>
      </c>
      <c r="I60" s="137">
        <v>427843.55000000005</v>
      </c>
      <c r="J60" s="137">
        <v>0</v>
      </c>
      <c r="K60" s="137">
        <v>0</v>
      </c>
      <c r="L60" s="137">
        <v>0</v>
      </c>
      <c r="M60" s="137">
        <v>0</v>
      </c>
      <c r="N60" s="137">
        <v>0</v>
      </c>
      <c r="O60" s="137">
        <v>0</v>
      </c>
      <c r="P60" s="137">
        <v>0</v>
      </c>
      <c r="Q60" s="137">
        <f t="shared" si="1"/>
        <v>912015.79</v>
      </c>
      <c r="R60" s="133"/>
      <c r="S60" s="134"/>
      <c r="T60" s="131"/>
      <c r="U60" s="137">
        <f>IF($E$5=Master!$D$4,E60,
IF($F$5=Master!$D$4,SUM(E60:F60),
IF($G$5=Master!$D$4,SUM(E60:G60),
IF($H$5=Master!$D$4,SUM(E60:H60),
IF($I$5=Master!$D$4,SUM(E60:I60),
IF($J$5=Master!$D$4,SUM(E60:J60),
IF($K$5=Master!$D$4,SUM(E60:K60),
IF($L$5=Master!$D$4,SUM(E60:L60),
IF($M$5=Master!$D$4,SUM(E60:M60),
IF($N$5=Master!$D$4,SUM(E60:N60),
IF($O$5=Master!$D$4,SUM(E60:O60),
IF($P$5=Master!$D$4,SUM(E60:P60),0))))))))))))</f>
        <v>912015.79</v>
      </c>
      <c r="V60" s="133"/>
    </row>
    <row r="61" spans="2:22" x14ac:dyDescent="0.2">
      <c r="B61" s="131"/>
      <c r="C61" s="135">
        <v>41401</v>
      </c>
      <c r="D61" s="136" t="s">
        <v>74</v>
      </c>
      <c r="E61" s="137">
        <v>37871.150000000009</v>
      </c>
      <c r="F61" s="137">
        <v>193401.56999999998</v>
      </c>
      <c r="G61" s="137">
        <v>218637.13</v>
      </c>
      <c r="H61" s="137">
        <v>154136.04</v>
      </c>
      <c r="I61" s="137">
        <v>156334.66999999998</v>
      </c>
      <c r="J61" s="137">
        <v>0</v>
      </c>
      <c r="K61" s="137">
        <v>0</v>
      </c>
      <c r="L61" s="137">
        <v>0</v>
      </c>
      <c r="M61" s="137">
        <v>0</v>
      </c>
      <c r="N61" s="137">
        <v>0</v>
      </c>
      <c r="O61" s="137">
        <v>0</v>
      </c>
      <c r="P61" s="137">
        <v>0</v>
      </c>
      <c r="Q61" s="137">
        <f t="shared" si="1"/>
        <v>760380.56</v>
      </c>
      <c r="R61" s="133"/>
      <c r="S61" s="134"/>
      <c r="T61" s="131"/>
      <c r="U61" s="137">
        <f>IF($E$5=Master!$D$4,E61,
IF($F$5=Master!$D$4,SUM(E61:F61),
IF($G$5=Master!$D$4,SUM(E61:G61),
IF($H$5=Master!$D$4,SUM(E61:H61),
IF($I$5=Master!$D$4,SUM(E61:I61),
IF($J$5=Master!$D$4,SUM(E61:J61),
IF($K$5=Master!$D$4,SUM(E61:K61),
IF($L$5=Master!$D$4,SUM(E61:L61),
IF($M$5=Master!$D$4,SUM(E61:M61),
IF($N$5=Master!$D$4,SUM(E61:N61),
IF($O$5=Master!$D$4,SUM(E61:O61),
IF($P$5=Master!$D$4,SUM(E61:P61),0))))))))))))</f>
        <v>760380.56</v>
      </c>
      <c r="V61" s="133"/>
    </row>
    <row r="62" spans="2:22" x14ac:dyDescent="0.2">
      <c r="B62" s="131"/>
      <c r="C62" s="135">
        <v>41501</v>
      </c>
      <c r="D62" s="136" t="s">
        <v>75</v>
      </c>
      <c r="E62" s="137">
        <v>189065.06999999992</v>
      </c>
      <c r="F62" s="137">
        <v>1983418.81</v>
      </c>
      <c r="G62" s="137">
        <v>678693.93</v>
      </c>
      <c r="H62" s="137">
        <v>673708.85</v>
      </c>
      <c r="I62" s="137">
        <v>605185.26</v>
      </c>
      <c r="J62" s="137">
        <v>0</v>
      </c>
      <c r="K62" s="137">
        <v>0</v>
      </c>
      <c r="L62" s="137">
        <v>0</v>
      </c>
      <c r="M62" s="137">
        <v>0</v>
      </c>
      <c r="N62" s="137">
        <v>0</v>
      </c>
      <c r="O62" s="137">
        <v>0</v>
      </c>
      <c r="P62" s="137">
        <v>0</v>
      </c>
      <c r="Q62" s="137">
        <f t="shared" si="1"/>
        <v>4130071.92</v>
      </c>
      <c r="R62" s="133"/>
      <c r="S62" s="134"/>
      <c r="T62" s="131"/>
      <c r="U62" s="137">
        <f>IF($E$5=Master!$D$4,E62,
IF($F$5=Master!$D$4,SUM(E62:F62),
IF($G$5=Master!$D$4,SUM(E62:G62),
IF($H$5=Master!$D$4,SUM(E62:H62),
IF($I$5=Master!$D$4,SUM(E62:I62),
IF($J$5=Master!$D$4,SUM(E62:J62),
IF($K$5=Master!$D$4,SUM(E62:K62),
IF($L$5=Master!$D$4,SUM(E62:L62),
IF($M$5=Master!$D$4,SUM(E62:M62),
IF($N$5=Master!$D$4,SUM(E62:N62),
IF($O$5=Master!$D$4,SUM(E62:O62),
IF($P$5=Master!$D$4,SUM(E62:P62),0))))))))))))</f>
        <v>4130071.92</v>
      </c>
      <c r="V62" s="133"/>
    </row>
    <row r="63" spans="2:22" x14ac:dyDescent="0.2">
      <c r="B63" s="131"/>
      <c r="C63" s="135">
        <v>41504</v>
      </c>
      <c r="D63" s="136" t="s">
        <v>76</v>
      </c>
      <c r="E63" s="137">
        <v>62870.919999999976</v>
      </c>
      <c r="F63" s="137">
        <v>124908.53</v>
      </c>
      <c r="G63" s="137">
        <v>426650.96</v>
      </c>
      <c r="H63" s="137">
        <v>310439.43000000005</v>
      </c>
      <c r="I63" s="137">
        <v>242347.08000000002</v>
      </c>
      <c r="J63" s="137">
        <v>0</v>
      </c>
      <c r="K63" s="137">
        <v>0</v>
      </c>
      <c r="L63" s="137">
        <v>0</v>
      </c>
      <c r="M63" s="137">
        <v>0</v>
      </c>
      <c r="N63" s="137">
        <v>0</v>
      </c>
      <c r="O63" s="137">
        <v>0</v>
      </c>
      <c r="P63" s="137">
        <v>0</v>
      </c>
      <c r="Q63" s="137">
        <f t="shared" si="1"/>
        <v>1167216.9200000002</v>
      </c>
      <c r="R63" s="133"/>
      <c r="S63" s="134"/>
      <c r="T63" s="131"/>
      <c r="U63" s="137">
        <f>IF($E$5=Master!$D$4,E63,
IF($F$5=Master!$D$4,SUM(E63:F63),
IF($G$5=Master!$D$4,SUM(E63:G63),
IF($H$5=Master!$D$4,SUM(E63:H63),
IF($I$5=Master!$D$4,SUM(E63:I63),
IF($J$5=Master!$D$4,SUM(E63:J63),
IF($K$5=Master!$D$4,SUM(E63:K63),
IF($L$5=Master!$D$4,SUM(E63:L63),
IF($M$5=Master!$D$4,SUM(E63:M63),
IF($N$5=Master!$D$4,SUM(E63:N63),
IF($O$5=Master!$D$4,SUM(E63:O63),
IF($P$5=Master!$D$4,SUM(E63:P63),0))))))))))))</f>
        <v>1167216.9200000002</v>
      </c>
      <c r="V63" s="133"/>
    </row>
    <row r="64" spans="2:22" x14ac:dyDescent="0.2">
      <c r="B64" s="131"/>
      <c r="C64" s="135">
        <v>41506</v>
      </c>
      <c r="D64" s="136" t="s">
        <v>77</v>
      </c>
      <c r="E64" s="137">
        <v>292289.60000000003</v>
      </c>
      <c r="F64" s="137">
        <v>835250.64000000013</v>
      </c>
      <c r="G64" s="137">
        <v>2673483.5499999998</v>
      </c>
      <c r="H64" s="137">
        <v>4106653.7600000002</v>
      </c>
      <c r="I64" s="137">
        <v>3918339.6</v>
      </c>
      <c r="J64" s="137">
        <v>0</v>
      </c>
      <c r="K64" s="137">
        <v>0</v>
      </c>
      <c r="L64" s="137">
        <v>0</v>
      </c>
      <c r="M64" s="137">
        <v>0</v>
      </c>
      <c r="N64" s="137">
        <v>0</v>
      </c>
      <c r="O64" s="137">
        <v>0</v>
      </c>
      <c r="P64" s="137">
        <v>0</v>
      </c>
      <c r="Q64" s="137">
        <f t="shared" si="1"/>
        <v>11826017.15</v>
      </c>
      <c r="R64" s="133"/>
      <c r="S64" s="134"/>
      <c r="T64" s="131"/>
      <c r="U64" s="137">
        <f>IF($E$5=Master!$D$4,E64,
IF($F$5=Master!$D$4,SUM(E64:F64),
IF($G$5=Master!$D$4,SUM(E64:G64),
IF($H$5=Master!$D$4,SUM(E64:H64),
IF($I$5=Master!$D$4,SUM(E64:I64),
IF($J$5=Master!$D$4,SUM(E64:J64),
IF($K$5=Master!$D$4,SUM(E64:K64),
IF($L$5=Master!$D$4,SUM(E64:L64),
IF($M$5=Master!$D$4,SUM(E64:M64),
IF($N$5=Master!$D$4,SUM(E64:N64),
IF($O$5=Master!$D$4,SUM(E64:O64),
IF($P$5=Master!$D$4,SUM(E64:P64),0))))))))))))</f>
        <v>11826017.15</v>
      </c>
      <c r="V64" s="133"/>
    </row>
    <row r="65" spans="2:22" x14ac:dyDescent="0.2">
      <c r="B65" s="131"/>
      <c r="C65" s="135">
        <v>41510</v>
      </c>
      <c r="D65" s="136" t="s">
        <v>78</v>
      </c>
      <c r="E65" s="137">
        <v>65295.25</v>
      </c>
      <c r="F65" s="137">
        <v>126116.14</v>
      </c>
      <c r="G65" s="137">
        <v>160551.29</v>
      </c>
      <c r="H65" s="137">
        <v>143168.17000000001</v>
      </c>
      <c r="I65" s="137">
        <v>153859.10000000003</v>
      </c>
      <c r="J65" s="137">
        <v>0</v>
      </c>
      <c r="K65" s="137">
        <v>0</v>
      </c>
      <c r="L65" s="137">
        <v>0</v>
      </c>
      <c r="M65" s="137">
        <v>0</v>
      </c>
      <c r="N65" s="137">
        <v>0</v>
      </c>
      <c r="O65" s="137">
        <v>0</v>
      </c>
      <c r="P65" s="137">
        <v>0</v>
      </c>
      <c r="Q65" s="137">
        <f t="shared" si="1"/>
        <v>648989.95000000019</v>
      </c>
      <c r="R65" s="133"/>
      <c r="S65" s="134"/>
      <c r="T65" s="131"/>
      <c r="U65" s="137">
        <f>IF($E$5=Master!$D$4,E65,
IF($F$5=Master!$D$4,SUM(E65:F65),
IF($G$5=Master!$D$4,SUM(E65:G65),
IF($H$5=Master!$D$4,SUM(E65:H65),
IF($I$5=Master!$D$4,SUM(E65:I65),
IF($J$5=Master!$D$4,SUM(E65:J65),
IF($K$5=Master!$D$4,SUM(E65:K65),
IF($L$5=Master!$D$4,SUM(E65:L65),
IF($M$5=Master!$D$4,SUM(E65:M65),
IF($N$5=Master!$D$4,SUM(E65:N65),
IF($O$5=Master!$D$4,SUM(E65:O65),
IF($P$5=Master!$D$4,SUM(E65:P65),0))))))))))))</f>
        <v>648989.95000000019</v>
      </c>
      <c r="V65" s="133"/>
    </row>
    <row r="66" spans="2:22" x14ac:dyDescent="0.2">
      <c r="B66" s="131"/>
      <c r="C66" s="135">
        <v>41601</v>
      </c>
      <c r="D66" s="136" t="s">
        <v>79</v>
      </c>
      <c r="E66" s="137">
        <v>16364101.5</v>
      </c>
      <c r="F66" s="137">
        <v>19910047.579999987</v>
      </c>
      <c r="G66" s="137">
        <v>20993933.589999989</v>
      </c>
      <c r="H66" s="137">
        <v>20668249.219999962</v>
      </c>
      <c r="I66" s="137">
        <v>18194561.619999986</v>
      </c>
      <c r="J66" s="137">
        <v>0</v>
      </c>
      <c r="K66" s="137">
        <v>0</v>
      </c>
      <c r="L66" s="137">
        <v>0</v>
      </c>
      <c r="M66" s="137">
        <v>0</v>
      </c>
      <c r="N66" s="137">
        <v>0</v>
      </c>
      <c r="O66" s="137">
        <v>0</v>
      </c>
      <c r="P66" s="137">
        <v>0</v>
      </c>
      <c r="Q66" s="137">
        <f t="shared" si="1"/>
        <v>96130893.509999916</v>
      </c>
      <c r="R66" s="133"/>
      <c r="S66" s="134"/>
      <c r="T66" s="131"/>
      <c r="U66" s="137">
        <f>IF($E$5=Master!$D$4,E66,
IF($F$5=Master!$D$4,SUM(E66:F66),
IF($G$5=Master!$D$4,SUM(E66:G66),
IF($H$5=Master!$D$4,SUM(E66:H66),
IF($I$5=Master!$D$4,SUM(E66:I66),
IF($J$5=Master!$D$4,SUM(E66:J66),
IF($K$5=Master!$D$4,SUM(E66:K66),
IF($L$5=Master!$D$4,SUM(E66:L66),
IF($M$5=Master!$D$4,SUM(E66:M66),
IF($N$5=Master!$D$4,SUM(E66:N66),
IF($O$5=Master!$D$4,SUM(E66:O66),
IF($P$5=Master!$D$4,SUM(E66:P66),0))))))))))))</f>
        <v>96130893.509999916</v>
      </c>
      <c r="V66" s="133"/>
    </row>
    <row r="67" spans="2:22" x14ac:dyDescent="0.2">
      <c r="B67" s="131"/>
      <c r="C67" s="135">
        <v>41603</v>
      </c>
      <c r="D67" s="136" t="s">
        <v>44</v>
      </c>
      <c r="E67" s="137">
        <v>1524.6899999999998</v>
      </c>
      <c r="F67" s="137">
        <v>4256.53</v>
      </c>
      <c r="G67" s="137">
        <v>4960.37</v>
      </c>
      <c r="H67" s="137">
        <v>4580.25</v>
      </c>
      <c r="I67" s="137">
        <v>4424.6899999999996</v>
      </c>
      <c r="J67" s="137">
        <v>0</v>
      </c>
      <c r="K67" s="137">
        <v>0</v>
      </c>
      <c r="L67" s="137">
        <v>0</v>
      </c>
      <c r="M67" s="137">
        <v>0</v>
      </c>
      <c r="N67" s="137">
        <v>0</v>
      </c>
      <c r="O67" s="137">
        <v>0</v>
      </c>
      <c r="P67" s="137">
        <v>0</v>
      </c>
      <c r="Q67" s="137">
        <f t="shared" ref="Q67:Q95" si="2">SUM(E67:P67)</f>
        <v>19746.53</v>
      </c>
      <c r="R67" s="133"/>
      <c r="S67" s="134"/>
      <c r="T67" s="131"/>
      <c r="U67" s="137">
        <f>IF($E$5=Master!$D$4,E67,
IF($F$5=Master!$D$4,SUM(E67:F67),
IF($G$5=Master!$D$4,SUM(E67:G67),
IF($H$5=Master!$D$4,SUM(E67:H67),
IF($I$5=Master!$D$4,SUM(E67:I67),
IF($J$5=Master!$D$4,SUM(E67:J67),
IF($K$5=Master!$D$4,SUM(E67:K67),
IF($L$5=Master!$D$4,SUM(E67:L67),
IF($M$5=Master!$D$4,SUM(E67:M67),
IF($N$5=Master!$D$4,SUM(E67:N67),
IF($O$5=Master!$D$4,SUM(E67:O67),
IF($P$5=Master!$D$4,SUM(E67:P67),0))))))))))))</f>
        <v>19746.53</v>
      </c>
      <c r="V67" s="133"/>
    </row>
    <row r="68" spans="2:22" x14ac:dyDescent="0.2">
      <c r="B68" s="131"/>
      <c r="C68" s="135">
        <v>41604</v>
      </c>
      <c r="D68" s="136" t="s">
        <v>45</v>
      </c>
      <c r="E68" s="137">
        <v>17889.14</v>
      </c>
      <c r="F68" s="137">
        <v>21558.82</v>
      </c>
      <c r="G68" s="137">
        <v>27270.970000000005</v>
      </c>
      <c r="H68" s="137">
        <v>20931.949999999997</v>
      </c>
      <c r="I68" s="137">
        <v>31459.130000000005</v>
      </c>
      <c r="J68" s="137">
        <v>0</v>
      </c>
      <c r="K68" s="137">
        <v>0</v>
      </c>
      <c r="L68" s="137">
        <v>0</v>
      </c>
      <c r="M68" s="137">
        <v>0</v>
      </c>
      <c r="N68" s="137">
        <v>0</v>
      </c>
      <c r="O68" s="137">
        <v>0</v>
      </c>
      <c r="P68" s="137">
        <v>0</v>
      </c>
      <c r="Q68" s="137">
        <f t="shared" si="2"/>
        <v>119110.01000000001</v>
      </c>
      <c r="R68" s="133"/>
      <c r="S68" s="134"/>
      <c r="T68" s="131"/>
      <c r="U68" s="137">
        <f>IF($E$5=Master!$D$4,E68,
IF($F$5=Master!$D$4,SUM(E68:F68),
IF($G$5=Master!$D$4,SUM(E68:G68),
IF($H$5=Master!$D$4,SUM(E68:H68),
IF($I$5=Master!$D$4,SUM(E68:I68),
IF($J$5=Master!$D$4,SUM(E68:J68),
IF($K$5=Master!$D$4,SUM(E68:K68),
IF($L$5=Master!$D$4,SUM(E68:L68),
IF($M$5=Master!$D$4,SUM(E68:M68),
IF($N$5=Master!$D$4,SUM(E68:N68),
IF($O$5=Master!$D$4,SUM(E68:O68),
IF($P$5=Master!$D$4,SUM(E68:P68),0))))))))))))</f>
        <v>119110.01000000001</v>
      </c>
      <c r="V68" s="133"/>
    </row>
    <row r="69" spans="2:22" x14ac:dyDescent="0.2">
      <c r="B69" s="131"/>
      <c r="C69" s="135">
        <v>41801</v>
      </c>
      <c r="D69" s="136" t="s">
        <v>80</v>
      </c>
      <c r="E69" s="137">
        <v>65882.64</v>
      </c>
      <c r="F69" s="137">
        <v>162186.71000000002</v>
      </c>
      <c r="G69" s="137">
        <v>135580.76000000004</v>
      </c>
      <c r="H69" s="137">
        <v>198064.24999999997</v>
      </c>
      <c r="I69" s="137">
        <v>123940.65</v>
      </c>
      <c r="J69" s="137">
        <v>0</v>
      </c>
      <c r="K69" s="137">
        <v>0</v>
      </c>
      <c r="L69" s="137">
        <v>0</v>
      </c>
      <c r="M69" s="137">
        <v>0</v>
      </c>
      <c r="N69" s="137">
        <v>0</v>
      </c>
      <c r="O69" s="137">
        <v>0</v>
      </c>
      <c r="P69" s="137">
        <v>0</v>
      </c>
      <c r="Q69" s="137">
        <f t="shared" si="2"/>
        <v>685655.01000000013</v>
      </c>
      <c r="R69" s="133"/>
      <c r="S69" s="134"/>
      <c r="T69" s="131"/>
      <c r="U69" s="137">
        <f>IF($E$5=Master!$D$4,E69,
IF($F$5=Master!$D$4,SUM(E69:F69),
IF($G$5=Master!$D$4,SUM(E69:G69),
IF($H$5=Master!$D$4,SUM(E69:H69),
IF($I$5=Master!$D$4,SUM(E69:I69),
IF($J$5=Master!$D$4,SUM(E69:J69),
IF($K$5=Master!$D$4,SUM(E69:K69),
IF($L$5=Master!$D$4,SUM(E69:L69),
IF($M$5=Master!$D$4,SUM(E69:M69),
IF($N$5=Master!$D$4,SUM(E69:N69),
IF($O$5=Master!$D$4,SUM(E69:O69),
IF($P$5=Master!$D$4,SUM(E69:P69),0))))))))))))</f>
        <v>685655.01000000013</v>
      </c>
      <c r="V69" s="133"/>
    </row>
    <row r="70" spans="2:22" x14ac:dyDescent="0.2">
      <c r="B70" s="131"/>
      <c r="C70" s="135">
        <v>41901</v>
      </c>
      <c r="D70" s="136" t="s">
        <v>81</v>
      </c>
      <c r="E70" s="137">
        <v>21642.210000000003</v>
      </c>
      <c r="F70" s="137">
        <v>113609.09000000001</v>
      </c>
      <c r="G70" s="137">
        <v>65572.91</v>
      </c>
      <c r="H70" s="137">
        <v>95629.030000000013</v>
      </c>
      <c r="I70" s="137">
        <v>1761187.0699999994</v>
      </c>
      <c r="J70" s="137">
        <v>0</v>
      </c>
      <c r="K70" s="137">
        <v>0</v>
      </c>
      <c r="L70" s="137">
        <v>0</v>
      </c>
      <c r="M70" s="137">
        <v>0</v>
      </c>
      <c r="N70" s="137">
        <v>0</v>
      </c>
      <c r="O70" s="137">
        <v>0</v>
      </c>
      <c r="P70" s="137">
        <v>0</v>
      </c>
      <c r="Q70" s="137">
        <f t="shared" si="2"/>
        <v>2057640.3099999994</v>
      </c>
      <c r="R70" s="133"/>
      <c r="S70" s="134"/>
      <c r="T70" s="131"/>
      <c r="U70" s="137">
        <f>IF($E$5=Master!$D$4,E70,
IF($F$5=Master!$D$4,SUM(E70:F70),
IF($G$5=Master!$D$4,SUM(E70:G70),
IF($H$5=Master!$D$4,SUM(E70:H70),
IF($I$5=Master!$D$4,SUM(E70:I70),
IF($J$5=Master!$D$4,SUM(E70:J70),
IF($K$5=Master!$D$4,SUM(E70:K70),
IF($L$5=Master!$D$4,SUM(E70:L70),
IF($M$5=Master!$D$4,SUM(E70:M70),
IF($N$5=Master!$D$4,SUM(E70:N70),
IF($O$5=Master!$D$4,SUM(E70:O70),
IF($P$5=Master!$D$4,SUM(E70:P70),0))))))))))))</f>
        <v>2057640.3099999994</v>
      </c>
      <c r="V70" s="133"/>
    </row>
    <row r="71" spans="2:22" x14ac:dyDescent="0.2">
      <c r="B71" s="131"/>
      <c r="C71" s="135">
        <v>42001</v>
      </c>
      <c r="D71" s="136" t="s">
        <v>82</v>
      </c>
      <c r="E71" s="137">
        <v>98676.699999999939</v>
      </c>
      <c r="F71" s="137">
        <v>240020.93</v>
      </c>
      <c r="G71" s="137">
        <v>1599399.47</v>
      </c>
      <c r="H71" s="137">
        <v>377143.44999999995</v>
      </c>
      <c r="I71" s="137">
        <v>1466846.4900000002</v>
      </c>
      <c r="J71" s="137">
        <v>0</v>
      </c>
      <c r="K71" s="137">
        <v>0</v>
      </c>
      <c r="L71" s="137">
        <v>0</v>
      </c>
      <c r="M71" s="137">
        <v>0</v>
      </c>
      <c r="N71" s="137">
        <v>0</v>
      </c>
      <c r="O71" s="137">
        <v>0</v>
      </c>
      <c r="P71" s="137">
        <v>0</v>
      </c>
      <c r="Q71" s="137">
        <f t="shared" si="2"/>
        <v>3782087.04</v>
      </c>
      <c r="R71" s="133"/>
      <c r="S71" s="134"/>
      <c r="T71" s="131"/>
      <c r="U71" s="137">
        <f>IF($E$5=Master!$D$4,E71,
IF($F$5=Master!$D$4,SUM(E71:F71),
IF($G$5=Master!$D$4,SUM(E71:G71),
IF($H$5=Master!$D$4,SUM(E71:H71),
IF($I$5=Master!$D$4,SUM(E71:I71),
IF($J$5=Master!$D$4,SUM(E71:J71),
IF($K$5=Master!$D$4,SUM(E71:K71),
IF($L$5=Master!$D$4,SUM(E71:L71),
IF($M$5=Master!$D$4,SUM(E71:M71),
IF($N$5=Master!$D$4,SUM(E71:N71),
IF($O$5=Master!$D$4,SUM(E71:O71),
IF($P$5=Master!$D$4,SUM(E71:P71),0))))))))))))</f>
        <v>3782087.04</v>
      </c>
      <c r="V71" s="133"/>
    </row>
    <row r="72" spans="2:22" x14ac:dyDescent="0.2">
      <c r="B72" s="131"/>
      <c r="C72" s="135">
        <v>42002</v>
      </c>
      <c r="D72" s="136" t="s">
        <v>83</v>
      </c>
      <c r="E72" s="137">
        <v>70169.069999999992</v>
      </c>
      <c r="F72" s="137">
        <v>95008.099999999991</v>
      </c>
      <c r="G72" s="137">
        <v>116313.61</v>
      </c>
      <c r="H72" s="137">
        <v>129581.02999999996</v>
      </c>
      <c r="I72" s="137">
        <v>137305.18999999994</v>
      </c>
      <c r="J72" s="137">
        <v>0</v>
      </c>
      <c r="K72" s="137">
        <v>0</v>
      </c>
      <c r="L72" s="137">
        <v>0</v>
      </c>
      <c r="M72" s="137">
        <v>0</v>
      </c>
      <c r="N72" s="137">
        <v>0</v>
      </c>
      <c r="O72" s="137">
        <v>0</v>
      </c>
      <c r="P72" s="137">
        <v>0</v>
      </c>
      <c r="Q72" s="137">
        <f t="shared" si="2"/>
        <v>548376.99999999988</v>
      </c>
      <c r="R72" s="133"/>
      <c r="S72" s="134"/>
      <c r="T72" s="131"/>
      <c r="U72" s="137">
        <f>IF($E$5=Master!$D$4,E72,
IF($F$5=Master!$D$4,SUM(E72:F72),
IF($G$5=Master!$D$4,SUM(E72:G72),
IF($H$5=Master!$D$4,SUM(E72:H72),
IF($I$5=Master!$D$4,SUM(E72:I72),
IF($J$5=Master!$D$4,SUM(E72:J72),
IF($K$5=Master!$D$4,SUM(E72:K72),
IF($L$5=Master!$D$4,SUM(E72:L72),
IF($M$5=Master!$D$4,SUM(E72:M72),
IF($N$5=Master!$D$4,SUM(E72:N72),
IF($O$5=Master!$D$4,SUM(E72:O72),
IF($P$5=Master!$D$4,SUM(E72:P72),0))))))))))))</f>
        <v>548376.99999999988</v>
      </c>
      <c r="V72" s="133"/>
    </row>
    <row r="73" spans="2:22" x14ac:dyDescent="0.2">
      <c r="B73" s="131"/>
      <c r="C73" s="135">
        <v>42004</v>
      </c>
      <c r="D73" s="136" t="s">
        <v>84</v>
      </c>
      <c r="E73" s="137">
        <v>320210.97999999992</v>
      </c>
      <c r="F73" s="137">
        <v>464592.56000000006</v>
      </c>
      <c r="G73" s="137">
        <v>491069.1999999999</v>
      </c>
      <c r="H73" s="137">
        <v>710764.61999999988</v>
      </c>
      <c r="I73" s="137">
        <v>505576.73999999987</v>
      </c>
      <c r="J73" s="137">
        <v>0</v>
      </c>
      <c r="K73" s="137">
        <v>0</v>
      </c>
      <c r="L73" s="137">
        <v>0</v>
      </c>
      <c r="M73" s="137">
        <v>0</v>
      </c>
      <c r="N73" s="137">
        <v>0</v>
      </c>
      <c r="O73" s="137">
        <v>0</v>
      </c>
      <c r="P73" s="137">
        <v>0</v>
      </c>
      <c r="Q73" s="137">
        <f t="shared" si="2"/>
        <v>2492214.0999999996</v>
      </c>
      <c r="R73" s="133"/>
      <c r="S73" s="134"/>
      <c r="T73" s="131"/>
      <c r="U73" s="137">
        <f>IF($E$5=Master!$D$4,E73,
IF($F$5=Master!$D$4,SUM(E73:F73),
IF($G$5=Master!$D$4,SUM(E73:G73),
IF($H$5=Master!$D$4,SUM(E73:H73),
IF($I$5=Master!$D$4,SUM(E73:I73),
IF($J$5=Master!$D$4,SUM(E73:J73),
IF($K$5=Master!$D$4,SUM(E73:K73),
IF($L$5=Master!$D$4,SUM(E73:L73),
IF($M$5=Master!$D$4,SUM(E73:M73),
IF($N$5=Master!$D$4,SUM(E73:N73),
IF($O$5=Master!$D$4,SUM(E73:O73),
IF($P$5=Master!$D$4,SUM(E73:P73),0))))))))))))</f>
        <v>2492214.0999999996</v>
      </c>
      <c r="V73" s="133"/>
    </row>
    <row r="74" spans="2:22" x14ac:dyDescent="0.2">
      <c r="B74" s="131"/>
      <c r="C74" s="135">
        <v>42101</v>
      </c>
      <c r="D74" s="136" t="s">
        <v>85</v>
      </c>
      <c r="E74" s="137">
        <v>24316.229999999996</v>
      </c>
      <c r="F74" s="137">
        <v>177806.41999999998</v>
      </c>
      <c r="G74" s="137">
        <v>180119.86000000002</v>
      </c>
      <c r="H74" s="137">
        <v>2490213.0500000003</v>
      </c>
      <c r="I74" s="137">
        <v>283748.18</v>
      </c>
      <c r="J74" s="137">
        <v>0</v>
      </c>
      <c r="K74" s="137">
        <v>0</v>
      </c>
      <c r="L74" s="137">
        <v>0</v>
      </c>
      <c r="M74" s="137">
        <v>0</v>
      </c>
      <c r="N74" s="137">
        <v>0</v>
      </c>
      <c r="O74" s="137">
        <v>0</v>
      </c>
      <c r="P74" s="137">
        <v>0</v>
      </c>
      <c r="Q74" s="137">
        <f t="shared" si="2"/>
        <v>3156203.7400000007</v>
      </c>
      <c r="R74" s="133"/>
      <c r="S74" s="134"/>
      <c r="T74" s="131"/>
      <c r="U74" s="137">
        <f>IF($E$5=Master!$D$4,E74,
IF($F$5=Master!$D$4,SUM(E74:F74),
IF($G$5=Master!$D$4,SUM(E74:G74),
IF($H$5=Master!$D$4,SUM(E74:H74),
IF($I$5=Master!$D$4,SUM(E74:I74),
IF($J$5=Master!$D$4,SUM(E74:J74),
IF($K$5=Master!$D$4,SUM(E74:K74),
IF($L$5=Master!$D$4,SUM(E74:L74),
IF($M$5=Master!$D$4,SUM(E74:M74),
IF($N$5=Master!$D$4,SUM(E74:N74),
IF($O$5=Master!$D$4,SUM(E74:O74),
IF($P$5=Master!$D$4,SUM(E74:P74),0))))))))))))</f>
        <v>3156203.7400000007</v>
      </c>
      <c r="V74" s="133"/>
    </row>
    <row r="75" spans="2:22" x14ac:dyDescent="0.2">
      <c r="B75" s="131"/>
      <c r="C75" s="135">
        <v>50201</v>
      </c>
      <c r="D75" s="136" t="s">
        <v>86</v>
      </c>
      <c r="E75" s="137">
        <v>33232.839999999997</v>
      </c>
      <c r="F75" s="137">
        <v>67496.58</v>
      </c>
      <c r="G75" s="137">
        <v>54627.22</v>
      </c>
      <c r="H75" s="137">
        <v>48487.890000000007</v>
      </c>
      <c r="I75" s="137">
        <v>52733.39</v>
      </c>
      <c r="J75" s="137">
        <v>0</v>
      </c>
      <c r="K75" s="137">
        <v>0</v>
      </c>
      <c r="L75" s="137">
        <v>0</v>
      </c>
      <c r="M75" s="137">
        <v>0</v>
      </c>
      <c r="N75" s="137">
        <v>0</v>
      </c>
      <c r="O75" s="137">
        <v>0</v>
      </c>
      <c r="P75" s="137">
        <v>0</v>
      </c>
      <c r="Q75" s="137">
        <f t="shared" si="2"/>
        <v>256577.92000000004</v>
      </c>
      <c r="R75" s="133"/>
      <c r="S75" s="134"/>
      <c r="T75" s="131"/>
      <c r="U75" s="137">
        <f>IF($E$5=Master!$D$4,E75,
IF($F$5=Master!$D$4,SUM(E75:F75),
IF($G$5=Master!$D$4,SUM(E75:G75),
IF($H$5=Master!$D$4,SUM(E75:H75),
IF($I$5=Master!$D$4,SUM(E75:I75),
IF($J$5=Master!$D$4,SUM(E75:J75),
IF($K$5=Master!$D$4,SUM(E75:K75),
IF($L$5=Master!$D$4,SUM(E75:L75),
IF($M$5=Master!$D$4,SUM(E75:M75),
IF($N$5=Master!$D$4,SUM(E75:N75),
IF($O$5=Master!$D$4,SUM(E75:O75),
IF($P$5=Master!$D$4,SUM(E75:P75),0))))))))))))</f>
        <v>256577.92000000004</v>
      </c>
      <c r="V75" s="133"/>
    </row>
    <row r="76" spans="2:22" x14ac:dyDescent="0.2">
      <c r="B76" s="131"/>
      <c r="C76" s="135">
        <v>50301</v>
      </c>
      <c r="D76" s="136" t="s">
        <v>87</v>
      </c>
      <c r="E76" s="137">
        <v>140794.78000000003</v>
      </c>
      <c r="F76" s="137">
        <v>158017.32000000004</v>
      </c>
      <c r="G76" s="137">
        <v>187108.01000000004</v>
      </c>
      <c r="H76" s="137">
        <v>179397.01</v>
      </c>
      <c r="I76" s="137">
        <v>177030.99</v>
      </c>
      <c r="J76" s="137">
        <v>0</v>
      </c>
      <c r="K76" s="137">
        <v>0</v>
      </c>
      <c r="L76" s="137">
        <v>0</v>
      </c>
      <c r="M76" s="137">
        <v>0</v>
      </c>
      <c r="N76" s="137">
        <v>0</v>
      </c>
      <c r="O76" s="137">
        <v>0</v>
      </c>
      <c r="P76" s="137">
        <v>0</v>
      </c>
      <c r="Q76" s="137">
        <f t="shared" si="2"/>
        <v>842348.1100000001</v>
      </c>
      <c r="R76" s="133"/>
      <c r="S76" s="134"/>
      <c r="T76" s="131"/>
      <c r="U76" s="137">
        <f>IF($E$5=Master!$D$4,E76,
IF($F$5=Master!$D$4,SUM(E76:F76),
IF($G$5=Master!$D$4,SUM(E76:G76),
IF($H$5=Master!$D$4,SUM(E76:H76),
IF($I$5=Master!$D$4,SUM(E76:I76),
IF($J$5=Master!$D$4,SUM(E76:J76),
IF($K$5=Master!$D$4,SUM(E76:K76),
IF($L$5=Master!$D$4,SUM(E76:L76),
IF($M$5=Master!$D$4,SUM(E76:M76),
IF($N$5=Master!$D$4,SUM(E76:N76),
IF($O$5=Master!$D$4,SUM(E76:O76),
IF($P$5=Master!$D$4,SUM(E76:P76),0))))))))))))</f>
        <v>842348.1100000001</v>
      </c>
      <c r="V76" s="133"/>
    </row>
    <row r="77" spans="2:22" x14ac:dyDescent="0.2">
      <c r="B77" s="131"/>
      <c r="C77" s="135">
        <v>50401</v>
      </c>
      <c r="D77" s="136" t="s">
        <v>88</v>
      </c>
      <c r="E77" s="137">
        <v>78055.58</v>
      </c>
      <c r="F77" s="137">
        <v>214552.07000000004</v>
      </c>
      <c r="G77" s="137">
        <v>253740.51</v>
      </c>
      <c r="H77" s="137">
        <v>155228.07999999999</v>
      </c>
      <c r="I77" s="137">
        <v>163389.38999999998</v>
      </c>
      <c r="J77" s="137">
        <v>0</v>
      </c>
      <c r="K77" s="137">
        <v>0</v>
      </c>
      <c r="L77" s="137">
        <v>0</v>
      </c>
      <c r="M77" s="137">
        <v>0</v>
      </c>
      <c r="N77" s="137">
        <v>0</v>
      </c>
      <c r="O77" s="137">
        <v>0</v>
      </c>
      <c r="P77" s="137">
        <v>0</v>
      </c>
      <c r="Q77" s="137">
        <f t="shared" si="2"/>
        <v>864965.63</v>
      </c>
      <c r="R77" s="133"/>
      <c r="S77" s="134"/>
      <c r="T77" s="131"/>
      <c r="U77" s="137">
        <f>IF($E$5=Master!$D$4,E77,
IF($F$5=Master!$D$4,SUM(E77:F77),
IF($G$5=Master!$D$4,SUM(E77:G77),
IF($H$5=Master!$D$4,SUM(E77:H77),
IF($I$5=Master!$D$4,SUM(E77:I77),
IF($J$5=Master!$D$4,SUM(E77:J77),
IF($K$5=Master!$D$4,SUM(E77:K77),
IF($L$5=Master!$D$4,SUM(E77:L77),
IF($M$5=Master!$D$4,SUM(E77:M77),
IF($N$5=Master!$D$4,SUM(E77:N77),
IF($O$5=Master!$D$4,SUM(E77:O77),
IF($P$5=Master!$D$4,SUM(E77:P77),0))))))))))))</f>
        <v>864965.63</v>
      </c>
      <c r="V77" s="133"/>
    </row>
    <row r="78" spans="2:22" x14ac:dyDescent="0.2">
      <c r="B78" s="131"/>
      <c r="C78" s="135">
        <v>50801</v>
      </c>
      <c r="D78" s="136" t="s">
        <v>89</v>
      </c>
      <c r="E78" s="137">
        <v>20000</v>
      </c>
      <c r="F78" s="137">
        <v>16000</v>
      </c>
      <c r="G78" s="137">
        <v>16000</v>
      </c>
      <c r="H78" s="137">
        <v>16000</v>
      </c>
      <c r="I78" s="137">
        <v>16000</v>
      </c>
      <c r="J78" s="137">
        <v>0</v>
      </c>
      <c r="K78" s="137">
        <v>0</v>
      </c>
      <c r="L78" s="137">
        <v>0</v>
      </c>
      <c r="M78" s="137">
        <v>0</v>
      </c>
      <c r="N78" s="137">
        <v>0</v>
      </c>
      <c r="O78" s="137">
        <v>0</v>
      </c>
      <c r="P78" s="137">
        <v>0</v>
      </c>
      <c r="Q78" s="137">
        <f t="shared" si="2"/>
        <v>84000</v>
      </c>
      <c r="R78" s="133"/>
      <c r="S78" s="134"/>
      <c r="T78" s="131"/>
      <c r="U78" s="137">
        <f>IF($E$5=Master!$D$4,E78,
IF($F$5=Master!$D$4,SUM(E78:F78),
IF($G$5=Master!$D$4,SUM(E78:G78),
IF($H$5=Master!$D$4,SUM(E78:H78),
IF($I$5=Master!$D$4,SUM(E78:I78),
IF($J$5=Master!$D$4,SUM(E78:J78),
IF($K$5=Master!$D$4,SUM(E78:K78),
IF($L$5=Master!$D$4,SUM(E78:L78),
IF($M$5=Master!$D$4,SUM(E78:M78),
IF($N$5=Master!$D$4,SUM(E78:N78),
IF($O$5=Master!$D$4,SUM(E78:O78),
IF($P$5=Master!$D$4,SUM(E78:P78),0))))))))))))</f>
        <v>84000</v>
      </c>
      <c r="V78" s="133"/>
    </row>
    <row r="79" spans="2:22" x14ac:dyDescent="0.2">
      <c r="B79" s="131"/>
      <c r="C79" s="135">
        <v>50901</v>
      </c>
      <c r="D79" s="136" t="s">
        <v>90</v>
      </c>
      <c r="E79" s="137">
        <v>518120.80000000005</v>
      </c>
      <c r="F79" s="137">
        <v>699757.10000000021</v>
      </c>
      <c r="G79" s="137">
        <v>892223.08000000031</v>
      </c>
      <c r="H79" s="137">
        <v>810020.7200000002</v>
      </c>
      <c r="I79" s="137">
        <v>847882.5399999998</v>
      </c>
      <c r="J79" s="137">
        <v>0</v>
      </c>
      <c r="K79" s="137">
        <v>0</v>
      </c>
      <c r="L79" s="137">
        <v>0</v>
      </c>
      <c r="M79" s="137">
        <v>0</v>
      </c>
      <c r="N79" s="137">
        <v>0</v>
      </c>
      <c r="O79" s="137">
        <v>0</v>
      </c>
      <c r="P79" s="137">
        <v>0</v>
      </c>
      <c r="Q79" s="137">
        <f t="shared" si="2"/>
        <v>3768004.24</v>
      </c>
      <c r="R79" s="133"/>
      <c r="S79" s="134"/>
      <c r="T79" s="131"/>
      <c r="U79" s="137">
        <f>IF($E$5=Master!$D$4,E79,
IF($F$5=Master!$D$4,SUM(E79:F79),
IF($G$5=Master!$D$4,SUM(E79:G79),
IF($H$5=Master!$D$4,SUM(E79:H79),
IF($I$5=Master!$D$4,SUM(E79:I79),
IF($J$5=Master!$D$4,SUM(E79:J79),
IF($K$5=Master!$D$4,SUM(E79:K79),
IF($L$5=Master!$D$4,SUM(E79:L79),
IF($M$5=Master!$D$4,SUM(E79:M79),
IF($N$5=Master!$D$4,SUM(E79:N79),
IF($O$5=Master!$D$4,SUM(E79:O79),
IF($P$5=Master!$D$4,SUM(E79:P79),0))))))))))))</f>
        <v>3768004.24</v>
      </c>
      <c r="V79" s="133"/>
    </row>
    <row r="80" spans="2:22" ht="25.5" x14ac:dyDescent="0.2">
      <c r="B80" s="131"/>
      <c r="C80" s="135">
        <v>51001</v>
      </c>
      <c r="D80" s="136" t="s">
        <v>91</v>
      </c>
      <c r="E80" s="137">
        <v>54498.200000000012</v>
      </c>
      <c r="F80" s="137">
        <v>57116.05</v>
      </c>
      <c r="G80" s="137">
        <v>53600.87000000001</v>
      </c>
      <c r="H80" s="137">
        <v>73508.220000000016</v>
      </c>
      <c r="I80" s="137">
        <v>91333.97</v>
      </c>
      <c r="J80" s="137">
        <v>0</v>
      </c>
      <c r="K80" s="137">
        <v>0</v>
      </c>
      <c r="L80" s="137">
        <v>0</v>
      </c>
      <c r="M80" s="137">
        <v>0</v>
      </c>
      <c r="N80" s="137">
        <v>0</v>
      </c>
      <c r="O80" s="137">
        <v>0</v>
      </c>
      <c r="P80" s="137">
        <v>0</v>
      </c>
      <c r="Q80" s="137">
        <f t="shared" si="2"/>
        <v>330057.31000000006</v>
      </c>
      <c r="R80" s="133"/>
      <c r="S80" s="134"/>
      <c r="T80" s="131"/>
      <c r="U80" s="137">
        <f>IF($E$5=Master!$D$4,E80,
IF($F$5=Master!$D$4,SUM(E80:F80),
IF($G$5=Master!$D$4,SUM(E80:G80),
IF($H$5=Master!$D$4,SUM(E80:H80),
IF($I$5=Master!$D$4,SUM(E80:I80),
IF($J$5=Master!$D$4,SUM(E80:J80),
IF($K$5=Master!$D$4,SUM(E80:K80),
IF($L$5=Master!$D$4,SUM(E80:L80),
IF($M$5=Master!$D$4,SUM(E80:M80),
IF($N$5=Master!$D$4,SUM(E80:N80),
IF($O$5=Master!$D$4,SUM(E80:O80),
IF($P$5=Master!$D$4,SUM(E80:P80),0))))))))))))</f>
        <v>330057.31000000006</v>
      </c>
      <c r="V80" s="133"/>
    </row>
    <row r="81" spans="2:22" x14ac:dyDescent="0.2">
      <c r="B81" s="131"/>
      <c r="C81" s="135">
        <v>51101</v>
      </c>
      <c r="D81" s="136" t="s">
        <v>92</v>
      </c>
      <c r="E81" s="137">
        <v>0</v>
      </c>
      <c r="F81" s="137">
        <v>36666.68</v>
      </c>
      <c r="G81" s="137">
        <v>18333.330000000002</v>
      </c>
      <c r="H81" s="137">
        <v>18333.330000000002</v>
      </c>
      <c r="I81" s="137">
        <v>18333.330000000002</v>
      </c>
      <c r="J81" s="137">
        <v>0</v>
      </c>
      <c r="K81" s="137">
        <v>0</v>
      </c>
      <c r="L81" s="137">
        <v>0</v>
      </c>
      <c r="M81" s="137">
        <v>0</v>
      </c>
      <c r="N81" s="137">
        <v>0</v>
      </c>
      <c r="O81" s="137">
        <v>0</v>
      </c>
      <c r="P81" s="137">
        <v>0</v>
      </c>
      <c r="Q81" s="137">
        <f t="shared" si="2"/>
        <v>91666.67</v>
      </c>
      <c r="R81" s="133"/>
      <c r="S81" s="134"/>
      <c r="T81" s="131"/>
      <c r="U81" s="137">
        <f>IF($E$5=Master!$D$4,E81,
IF($F$5=Master!$D$4,SUM(E81:F81),
IF($G$5=Master!$D$4,SUM(E81:G81),
IF($H$5=Master!$D$4,SUM(E81:H81),
IF($I$5=Master!$D$4,SUM(E81:I81),
IF($J$5=Master!$D$4,SUM(E81:J81),
IF($K$5=Master!$D$4,SUM(E81:K81),
IF($L$5=Master!$D$4,SUM(E81:L81),
IF($M$5=Master!$D$4,SUM(E81:M81),
IF($N$5=Master!$D$4,SUM(E81:N81),
IF($O$5=Master!$D$4,SUM(E81:O81),
IF($P$5=Master!$D$4,SUM(E81:P81),0))))))))))))</f>
        <v>91666.67</v>
      </c>
      <c r="V81" s="133"/>
    </row>
    <row r="82" spans="2:22" x14ac:dyDescent="0.2">
      <c r="B82" s="131"/>
      <c r="C82" s="135">
        <v>51301</v>
      </c>
      <c r="D82" s="136" t="s">
        <v>93</v>
      </c>
      <c r="E82" s="137">
        <v>11346.510000000002</v>
      </c>
      <c r="F82" s="137">
        <v>33538.910000000003</v>
      </c>
      <c r="G82" s="137">
        <v>29065.48</v>
      </c>
      <c r="H82" s="137">
        <v>33288.460000000006</v>
      </c>
      <c r="I82" s="137">
        <v>28167.200000000004</v>
      </c>
      <c r="J82" s="137">
        <v>0</v>
      </c>
      <c r="K82" s="137">
        <v>0</v>
      </c>
      <c r="L82" s="137">
        <v>0</v>
      </c>
      <c r="M82" s="137">
        <v>0</v>
      </c>
      <c r="N82" s="137">
        <v>0</v>
      </c>
      <c r="O82" s="137">
        <v>0</v>
      </c>
      <c r="P82" s="137">
        <v>0</v>
      </c>
      <c r="Q82" s="137">
        <f t="shared" si="2"/>
        <v>135406.56000000003</v>
      </c>
      <c r="R82" s="133"/>
      <c r="S82" s="134"/>
      <c r="T82" s="131"/>
      <c r="U82" s="137">
        <f>IF($E$5=Master!$D$4,E82,
IF($F$5=Master!$D$4,SUM(E82:F82),
IF($G$5=Master!$D$4,SUM(E82:G82),
IF($H$5=Master!$D$4,SUM(E82:H82),
IF($I$5=Master!$D$4,SUM(E82:I82),
IF($J$5=Master!$D$4,SUM(E82:J82),
IF($K$5=Master!$D$4,SUM(E82:K82),
IF($L$5=Master!$D$4,SUM(E82:L82),
IF($M$5=Master!$D$4,SUM(E82:M82),
IF($N$5=Master!$D$4,SUM(E82:N82),
IF($O$5=Master!$D$4,SUM(E82:O82),
IF($P$5=Master!$D$4,SUM(E82:P82),0))))))))))))</f>
        <v>135406.56000000003</v>
      </c>
      <c r="V82" s="133"/>
    </row>
    <row r="83" spans="2:22" x14ac:dyDescent="0.2">
      <c r="B83" s="131"/>
      <c r="C83" s="135">
        <v>51401</v>
      </c>
      <c r="D83" s="136" t="s">
        <v>94</v>
      </c>
      <c r="E83" s="137">
        <v>4100.5000000000009</v>
      </c>
      <c r="F83" s="137">
        <v>4642.3100000000013</v>
      </c>
      <c r="G83" s="137">
        <v>5895.1400000000012</v>
      </c>
      <c r="H83" s="137">
        <v>4642.3100000000013</v>
      </c>
      <c r="I83" s="137">
        <v>7108.0599999999995</v>
      </c>
      <c r="J83" s="137">
        <v>0</v>
      </c>
      <c r="K83" s="137">
        <v>0</v>
      </c>
      <c r="L83" s="137">
        <v>0</v>
      </c>
      <c r="M83" s="137">
        <v>0</v>
      </c>
      <c r="N83" s="137">
        <v>0</v>
      </c>
      <c r="O83" s="137">
        <v>0</v>
      </c>
      <c r="P83" s="137">
        <v>0</v>
      </c>
      <c r="Q83" s="137">
        <f t="shared" si="2"/>
        <v>26388.32</v>
      </c>
      <c r="R83" s="133"/>
      <c r="S83" s="134"/>
      <c r="T83" s="131"/>
      <c r="U83" s="137">
        <f>IF($E$5=Master!$D$4,E83,
IF($F$5=Master!$D$4,SUM(E83:F83),
IF($G$5=Master!$D$4,SUM(E83:G83),
IF($H$5=Master!$D$4,SUM(E83:H83),
IF($I$5=Master!$D$4,SUM(E83:I83),
IF($J$5=Master!$D$4,SUM(E83:J83),
IF($K$5=Master!$D$4,SUM(E83:K83),
IF($L$5=Master!$D$4,SUM(E83:L83),
IF($M$5=Master!$D$4,SUM(E83:M83),
IF($N$5=Master!$D$4,SUM(E83:N83),
IF($O$5=Master!$D$4,SUM(E83:O83),
IF($P$5=Master!$D$4,SUM(E83:P83),0))))))))))))</f>
        <v>26388.32</v>
      </c>
      <c r="V83" s="133"/>
    </row>
    <row r="84" spans="2:22" x14ac:dyDescent="0.2">
      <c r="B84" s="131"/>
      <c r="C84" s="135">
        <v>51601</v>
      </c>
      <c r="D84" s="136" t="s">
        <v>95</v>
      </c>
      <c r="E84" s="137">
        <v>28373.510000000002</v>
      </c>
      <c r="F84" s="137">
        <v>35189.950000000004</v>
      </c>
      <c r="G84" s="137">
        <v>38266.670000000006</v>
      </c>
      <c r="H84" s="137">
        <v>32750.190000000002</v>
      </c>
      <c r="I84" s="137">
        <v>34514.03</v>
      </c>
      <c r="J84" s="137">
        <v>0</v>
      </c>
      <c r="K84" s="137">
        <v>0</v>
      </c>
      <c r="L84" s="137">
        <v>0</v>
      </c>
      <c r="M84" s="137">
        <v>0</v>
      </c>
      <c r="N84" s="137">
        <v>0</v>
      </c>
      <c r="O84" s="137">
        <v>0</v>
      </c>
      <c r="P84" s="137">
        <v>0</v>
      </c>
      <c r="Q84" s="137">
        <f t="shared" si="2"/>
        <v>169094.35</v>
      </c>
      <c r="R84" s="133"/>
      <c r="S84" s="134"/>
      <c r="T84" s="131"/>
      <c r="U84" s="137">
        <f>IF($E$5=Master!$D$4,E84,
IF($F$5=Master!$D$4,SUM(E84:F84),
IF($G$5=Master!$D$4,SUM(E84:G84),
IF($H$5=Master!$D$4,SUM(E84:H84),
IF($I$5=Master!$D$4,SUM(E84:I84),
IF($J$5=Master!$D$4,SUM(E84:J84),
IF($K$5=Master!$D$4,SUM(E84:K84),
IF($L$5=Master!$D$4,SUM(E84:L84),
IF($M$5=Master!$D$4,SUM(E84:M84),
IF($N$5=Master!$D$4,SUM(E84:N84),
IF($O$5=Master!$D$4,SUM(E84:O84),
IF($P$5=Master!$D$4,SUM(E84:P84),0))))))))))))</f>
        <v>169094.35</v>
      </c>
      <c r="V84" s="133"/>
    </row>
    <row r="85" spans="2:22" x14ac:dyDescent="0.2">
      <c r="B85" s="131"/>
      <c r="C85" s="135">
        <v>51801</v>
      </c>
      <c r="D85" s="136" t="s">
        <v>96</v>
      </c>
      <c r="E85" s="137">
        <v>0</v>
      </c>
      <c r="F85" s="137">
        <v>2867250</v>
      </c>
      <c r="G85" s="137">
        <v>1433625</v>
      </c>
      <c r="H85" s="137">
        <v>1433625</v>
      </c>
      <c r="I85" s="137">
        <v>1433625</v>
      </c>
      <c r="J85" s="137">
        <v>0</v>
      </c>
      <c r="K85" s="137">
        <v>0</v>
      </c>
      <c r="L85" s="137">
        <v>0</v>
      </c>
      <c r="M85" s="137">
        <v>0</v>
      </c>
      <c r="N85" s="137">
        <v>0</v>
      </c>
      <c r="O85" s="137">
        <v>0</v>
      </c>
      <c r="P85" s="137">
        <v>0</v>
      </c>
      <c r="Q85" s="137">
        <f t="shared" si="2"/>
        <v>7168125</v>
      </c>
      <c r="R85" s="133"/>
      <c r="S85" s="134"/>
      <c r="T85" s="131"/>
      <c r="U85" s="137">
        <f>IF($E$5=Master!$D$4,E85,
IF($F$5=Master!$D$4,SUM(E85:F85),
IF($G$5=Master!$D$4,SUM(E85:G85),
IF($H$5=Master!$D$4,SUM(E85:H85),
IF($I$5=Master!$D$4,SUM(E85:I85),
IF($J$5=Master!$D$4,SUM(E85:J85),
IF($K$5=Master!$D$4,SUM(E85:K85),
IF($L$5=Master!$D$4,SUM(E85:L85),
IF($M$5=Master!$D$4,SUM(E85:M85),
IF($N$5=Master!$D$4,SUM(E85:N85),
IF($O$5=Master!$D$4,SUM(E85:O85),
IF($P$5=Master!$D$4,SUM(E85:P85),0))))))))))))</f>
        <v>7168125</v>
      </c>
      <c r="V85" s="133"/>
    </row>
    <row r="86" spans="2:22" ht="25.5" x14ac:dyDescent="0.2">
      <c r="B86" s="131"/>
      <c r="C86" s="135">
        <v>51901</v>
      </c>
      <c r="D86" s="136" t="s">
        <v>97</v>
      </c>
      <c r="E86" s="137">
        <v>20283.919999999998</v>
      </c>
      <c r="F86" s="137">
        <v>43212.65</v>
      </c>
      <c r="G86" s="137">
        <v>38153.240000000005</v>
      </c>
      <c r="H86" s="137">
        <v>33707.880000000005</v>
      </c>
      <c r="I86" s="137">
        <v>29009.820000000003</v>
      </c>
      <c r="J86" s="137">
        <v>0</v>
      </c>
      <c r="K86" s="137">
        <v>0</v>
      </c>
      <c r="L86" s="137">
        <v>0</v>
      </c>
      <c r="M86" s="137">
        <v>0</v>
      </c>
      <c r="N86" s="137">
        <v>0</v>
      </c>
      <c r="O86" s="137">
        <v>0</v>
      </c>
      <c r="P86" s="137">
        <v>0</v>
      </c>
      <c r="Q86" s="137">
        <f t="shared" si="2"/>
        <v>164367.51</v>
      </c>
      <c r="R86" s="133"/>
      <c r="S86" s="134"/>
      <c r="T86" s="131"/>
      <c r="U86" s="137">
        <f>IF($E$5=Master!$D$4,E86,
IF($F$5=Master!$D$4,SUM(E86:F86),
IF($G$5=Master!$D$4,SUM(E86:G86),
IF($H$5=Master!$D$4,SUM(E86:H86),
IF($I$5=Master!$D$4,SUM(E86:I86),
IF($J$5=Master!$D$4,SUM(E86:J86),
IF($K$5=Master!$D$4,SUM(E86:K86),
IF($L$5=Master!$D$4,SUM(E86:L86),
IF($M$5=Master!$D$4,SUM(E86:M86),
IF($N$5=Master!$D$4,SUM(E86:N86),
IF($O$5=Master!$D$4,SUM(E86:O86),
IF($P$5=Master!$D$4,SUM(E86:P86),0))))))))))))</f>
        <v>164367.51</v>
      </c>
      <c r="V86" s="133"/>
    </row>
    <row r="87" spans="2:22" x14ac:dyDescent="0.2">
      <c r="B87" s="131"/>
      <c r="C87" s="135">
        <v>52001</v>
      </c>
      <c r="D87" s="136" t="s">
        <v>98</v>
      </c>
      <c r="E87" s="137">
        <v>102971.37000000002</v>
      </c>
      <c r="F87" s="137">
        <v>119343.18000000002</v>
      </c>
      <c r="G87" s="137">
        <v>168229.90000000002</v>
      </c>
      <c r="H87" s="137">
        <v>138151.84999999995</v>
      </c>
      <c r="I87" s="137">
        <v>128573.43000000002</v>
      </c>
      <c r="J87" s="137">
        <v>0</v>
      </c>
      <c r="K87" s="137">
        <v>0</v>
      </c>
      <c r="L87" s="137">
        <v>0</v>
      </c>
      <c r="M87" s="137">
        <v>0</v>
      </c>
      <c r="N87" s="137">
        <v>0</v>
      </c>
      <c r="O87" s="137">
        <v>0</v>
      </c>
      <c r="P87" s="137">
        <v>0</v>
      </c>
      <c r="Q87" s="137">
        <f t="shared" si="2"/>
        <v>657269.7300000001</v>
      </c>
      <c r="R87" s="133"/>
      <c r="S87" s="134"/>
      <c r="T87" s="131"/>
      <c r="U87" s="137">
        <f>IF($E$5=Master!$D$4,E87,
IF($F$5=Master!$D$4,SUM(E87:F87),
IF($G$5=Master!$D$4,SUM(E87:G87),
IF($H$5=Master!$D$4,SUM(E87:H87),
IF($I$5=Master!$D$4,SUM(E87:I87),
IF($J$5=Master!$D$4,SUM(E87:J87),
IF($K$5=Master!$D$4,SUM(E87:K87),
IF($L$5=Master!$D$4,SUM(E87:L87),
IF($M$5=Master!$D$4,SUM(E87:M87),
IF($N$5=Master!$D$4,SUM(E87:N87),
IF($O$5=Master!$D$4,SUM(E87:O87),
IF($P$5=Master!$D$4,SUM(E87:P87),0))))))))))))</f>
        <v>657269.7300000001</v>
      </c>
      <c r="V87" s="133"/>
    </row>
    <row r="88" spans="2:22" x14ac:dyDescent="0.2">
      <c r="B88" s="131"/>
      <c r="C88" s="135">
        <v>52301</v>
      </c>
      <c r="D88" s="136" t="s">
        <v>99</v>
      </c>
      <c r="E88" s="137">
        <v>24069.72</v>
      </c>
      <c r="F88" s="137">
        <v>27893.05</v>
      </c>
      <c r="G88" s="137">
        <v>26622.280000000006</v>
      </c>
      <c r="H88" s="137">
        <v>26362.870000000003</v>
      </c>
      <c r="I88" s="137">
        <v>27269.979999999996</v>
      </c>
      <c r="J88" s="137">
        <v>0</v>
      </c>
      <c r="K88" s="137">
        <v>0</v>
      </c>
      <c r="L88" s="137">
        <v>0</v>
      </c>
      <c r="M88" s="137">
        <v>0</v>
      </c>
      <c r="N88" s="137">
        <v>0</v>
      </c>
      <c r="O88" s="137">
        <v>0</v>
      </c>
      <c r="P88" s="137">
        <v>0</v>
      </c>
      <c r="Q88" s="137">
        <f t="shared" si="2"/>
        <v>132217.90000000002</v>
      </c>
      <c r="R88" s="133"/>
      <c r="S88" s="134"/>
      <c r="T88" s="131"/>
      <c r="U88" s="137">
        <f>IF($E$5=Master!$D$4,E88,
IF($F$5=Master!$D$4,SUM(E88:F88),
IF($G$5=Master!$D$4,SUM(E88:G88),
IF($H$5=Master!$D$4,SUM(E88:H88),
IF($I$5=Master!$D$4,SUM(E88:I88),
IF($J$5=Master!$D$4,SUM(E88:J88),
IF($K$5=Master!$D$4,SUM(E88:K88),
IF($L$5=Master!$D$4,SUM(E88:L88),
IF($M$5=Master!$D$4,SUM(E88:M88),
IF($N$5=Master!$D$4,SUM(E88:N88),
IF($O$5=Master!$D$4,SUM(E88:O88),
IF($P$5=Master!$D$4,SUM(E88:P88),0))))))))))))</f>
        <v>132217.90000000002</v>
      </c>
      <c r="V88" s="133"/>
    </row>
    <row r="89" spans="2:22" x14ac:dyDescent="0.2">
      <c r="B89" s="131"/>
      <c r="C89" s="135">
        <v>52401</v>
      </c>
      <c r="D89" s="136" t="s">
        <v>100</v>
      </c>
      <c r="E89" s="137">
        <v>0</v>
      </c>
      <c r="F89" s="137">
        <v>53602.96</v>
      </c>
      <c r="G89" s="137">
        <v>12833.33</v>
      </c>
      <c r="H89" s="137">
        <v>12833.33</v>
      </c>
      <c r="I89" s="137">
        <v>12833.33</v>
      </c>
      <c r="J89" s="137">
        <v>0</v>
      </c>
      <c r="K89" s="137">
        <v>0</v>
      </c>
      <c r="L89" s="137">
        <v>0</v>
      </c>
      <c r="M89" s="137">
        <v>0</v>
      </c>
      <c r="N89" s="137">
        <v>0</v>
      </c>
      <c r="O89" s="137">
        <v>0</v>
      </c>
      <c r="P89" s="137">
        <v>0</v>
      </c>
      <c r="Q89" s="137">
        <f t="shared" si="2"/>
        <v>92102.95</v>
      </c>
      <c r="R89" s="133"/>
      <c r="S89" s="134"/>
      <c r="T89" s="131"/>
      <c r="U89" s="137">
        <f>IF($E$5=Master!$D$4,E89,
IF($F$5=Master!$D$4,SUM(E89:F89),
IF($G$5=Master!$D$4,SUM(E89:G89),
IF($H$5=Master!$D$4,SUM(E89:H89),
IF($I$5=Master!$D$4,SUM(E89:I89),
IF($J$5=Master!$D$4,SUM(E89:J89),
IF($K$5=Master!$D$4,SUM(E89:K89),
IF($L$5=Master!$D$4,SUM(E89:L89),
IF($M$5=Master!$D$4,SUM(E89:M89),
IF($N$5=Master!$D$4,SUM(E89:N89),
IF($O$5=Master!$D$4,SUM(E89:O89),
IF($P$5=Master!$D$4,SUM(E89:P89),0))))))))))))</f>
        <v>92102.95</v>
      </c>
      <c r="V89" s="133"/>
    </row>
    <row r="90" spans="2:22" x14ac:dyDescent="0.2">
      <c r="B90" s="131"/>
      <c r="C90" s="135">
        <v>52601</v>
      </c>
      <c r="D90" s="136" t="s">
        <v>101</v>
      </c>
      <c r="E90" s="137">
        <v>8505.23</v>
      </c>
      <c r="F90" s="137">
        <v>28434.3</v>
      </c>
      <c r="G90" s="137">
        <v>23693.449999999997</v>
      </c>
      <c r="H90" s="137">
        <v>25105</v>
      </c>
      <c r="I90" s="137">
        <v>21673.33</v>
      </c>
      <c r="J90" s="137">
        <v>0</v>
      </c>
      <c r="K90" s="137">
        <v>0</v>
      </c>
      <c r="L90" s="137">
        <v>0</v>
      </c>
      <c r="M90" s="137">
        <v>0</v>
      </c>
      <c r="N90" s="137">
        <v>0</v>
      </c>
      <c r="O90" s="137">
        <v>0</v>
      </c>
      <c r="P90" s="137">
        <v>0</v>
      </c>
      <c r="Q90" s="137">
        <f t="shared" si="2"/>
        <v>107411.31</v>
      </c>
      <c r="R90" s="133"/>
      <c r="S90" s="134"/>
      <c r="T90" s="131"/>
      <c r="U90" s="137">
        <f>IF($E$5=Master!$D$4,E90,
IF($F$5=Master!$D$4,SUM(E90:F90),
IF($G$5=Master!$D$4,SUM(E90:G90),
IF($H$5=Master!$D$4,SUM(E90:H90),
IF($I$5=Master!$D$4,SUM(E90:I90),
IF($J$5=Master!$D$4,SUM(E90:J90),
IF($K$5=Master!$D$4,SUM(E90:K90),
IF($L$5=Master!$D$4,SUM(E90:L90),
IF($M$5=Master!$D$4,SUM(E90:M90),
IF($N$5=Master!$D$4,SUM(E90:N90),
IF($O$5=Master!$D$4,SUM(E90:O90),
IF($P$5=Master!$D$4,SUM(E90:P90),0))))))))))))</f>
        <v>107411.31</v>
      </c>
      <c r="V90" s="133"/>
    </row>
    <row r="91" spans="2:22" x14ac:dyDescent="0.2">
      <c r="B91" s="131"/>
      <c r="C91" s="135">
        <v>60101</v>
      </c>
      <c r="D91" s="136" t="s">
        <v>102</v>
      </c>
      <c r="E91" s="137">
        <v>42531246.429999992</v>
      </c>
      <c r="F91" s="137">
        <v>43737283.320000052</v>
      </c>
      <c r="G91" s="137">
        <v>43991542.100000016</v>
      </c>
      <c r="H91" s="137">
        <v>50047491.180000044</v>
      </c>
      <c r="I91" s="137">
        <v>43772924.260000072</v>
      </c>
      <c r="J91" s="137">
        <v>0</v>
      </c>
      <c r="K91" s="137">
        <v>0</v>
      </c>
      <c r="L91" s="137">
        <v>0</v>
      </c>
      <c r="M91" s="137">
        <v>0</v>
      </c>
      <c r="N91" s="137">
        <v>0</v>
      </c>
      <c r="O91" s="137">
        <v>0</v>
      </c>
      <c r="P91" s="137">
        <v>0</v>
      </c>
      <c r="Q91" s="137">
        <f t="shared" si="2"/>
        <v>224080487.29000017</v>
      </c>
      <c r="R91" s="133"/>
      <c r="S91" s="134"/>
      <c r="T91" s="131"/>
      <c r="U91" s="137">
        <f>IF($E$5=Master!$D$4,E91,
IF($F$5=Master!$D$4,SUM(E91:F91),
IF($G$5=Master!$D$4,SUM(E91:G91),
IF($H$5=Master!$D$4,SUM(E91:H91),
IF($I$5=Master!$D$4,SUM(E91:I91),
IF($J$5=Master!$D$4,SUM(E91:J91),
IF($K$5=Master!$D$4,SUM(E91:K91),
IF($L$5=Master!$D$4,SUM(E91:L91),
IF($M$5=Master!$D$4,SUM(E91:M91),
IF($N$5=Master!$D$4,SUM(E91:N91),
IF($O$5=Master!$D$4,SUM(E91:O91),
IF($P$5=Master!$D$4,SUM(E91:P91),0))))))))))))</f>
        <v>224080487.29000017</v>
      </c>
      <c r="V91" s="133"/>
    </row>
    <row r="92" spans="2:22" x14ac:dyDescent="0.2">
      <c r="B92" s="131"/>
      <c r="C92" s="135">
        <v>60201</v>
      </c>
      <c r="D92" s="136" t="s">
        <v>103</v>
      </c>
      <c r="E92" s="137">
        <v>11335056.110000003</v>
      </c>
      <c r="F92" s="137">
        <v>32534782.540000007</v>
      </c>
      <c r="G92" s="137">
        <v>29872846.719999984</v>
      </c>
      <c r="H92" s="137">
        <v>30433273.989999991</v>
      </c>
      <c r="I92" s="137">
        <v>30953339.399999984</v>
      </c>
      <c r="J92" s="137">
        <v>0</v>
      </c>
      <c r="K92" s="137">
        <v>0</v>
      </c>
      <c r="L92" s="137">
        <v>0</v>
      </c>
      <c r="M92" s="137">
        <v>0</v>
      </c>
      <c r="N92" s="137">
        <v>0</v>
      </c>
      <c r="O92" s="137">
        <v>0</v>
      </c>
      <c r="P92" s="137">
        <v>0</v>
      </c>
      <c r="Q92" s="137">
        <f t="shared" si="2"/>
        <v>135129298.75999996</v>
      </c>
      <c r="R92" s="133"/>
      <c r="S92" s="134"/>
      <c r="T92" s="131"/>
      <c r="U92" s="137">
        <f>IF($E$5=Master!$D$4,E92,
IF($F$5=Master!$D$4,SUM(E92:F92),
IF($G$5=Master!$D$4,SUM(E92:G92),
IF($H$5=Master!$D$4,SUM(E92:H92),
IF($I$5=Master!$D$4,SUM(E92:I92),
IF($J$5=Master!$D$4,SUM(E92:J92),
IF($K$5=Master!$D$4,SUM(E92:K92),
IF($L$5=Master!$D$4,SUM(E92:L92),
IF($M$5=Master!$D$4,SUM(E92:M92),
IF($N$5=Master!$D$4,SUM(E92:N92),
IF($O$5=Master!$D$4,SUM(E92:O92),
IF($P$5=Master!$D$4,SUM(E92:P92),0))))))))))))</f>
        <v>135129298.75999996</v>
      </c>
      <c r="V92" s="133"/>
    </row>
    <row r="93" spans="2:22" x14ac:dyDescent="0.2">
      <c r="B93" s="131"/>
      <c r="C93" s="135">
        <v>60301</v>
      </c>
      <c r="D93" s="136" t="s">
        <v>104</v>
      </c>
      <c r="E93" s="137">
        <v>2124497.1399999997</v>
      </c>
      <c r="F93" s="137">
        <v>4077148.7799999993</v>
      </c>
      <c r="G93" s="137">
        <v>5312532.67</v>
      </c>
      <c r="H93" s="137">
        <v>4633161.3499999996</v>
      </c>
      <c r="I93" s="137">
        <v>4474127.959999999</v>
      </c>
      <c r="J93" s="137">
        <v>0</v>
      </c>
      <c r="K93" s="137">
        <v>0</v>
      </c>
      <c r="L93" s="137">
        <v>0</v>
      </c>
      <c r="M93" s="137">
        <v>0</v>
      </c>
      <c r="N93" s="137">
        <v>0</v>
      </c>
      <c r="O93" s="137">
        <v>0</v>
      </c>
      <c r="P93" s="137">
        <v>0</v>
      </c>
      <c r="Q93" s="137">
        <f t="shared" si="2"/>
        <v>20621467.899999999</v>
      </c>
      <c r="R93" s="133"/>
      <c r="S93" s="134"/>
      <c r="T93" s="131"/>
      <c r="U93" s="137">
        <f>IF($E$5=Master!$D$4,E93,
IF($F$5=Master!$D$4,SUM(E93:F93),
IF($G$5=Master!$D$4,SUM(E93:G93),
IF($H$5=Master!$D$4,SUM(E93:H93),
IF($I$5=Master!$D$4,SUM(E93:I93),
IF($J$5=Master!$D$4,SUM(E93:J93),
IF($K$5=Master!$D$4,SUM(E93:K93),
IF($L$5=Master!$D$4,SUM(E93:L93),
IF($M$5=Master!$D$4,SUM(E93:M93),
IF($N$5=Master!$D$4,SUM(E93:N93),
IF($O$5=Master!$D$4,SUM(E93:O93),
IF($P$5=Master!$D$4,SUM(E93:P93),0))))))))))))</f>
        <v>20621467.899999999</v>
      </c>
      <c r="V93" s="133"/>
    </row>
    <row r="94" spans="2:22" x14ac:dyDescent="0.2">
      <c r="B94" s="131"/>
      <c r="C94" s="135">
        <v>60501</v>
      </c>
      <c r="D94" s="136" t="s">
        <v>105</v>
      </c>
      <c r="E94" s="137">
        <v>8070.3099999999995</v>
      </c>
      <c r="F94" s="137">
        <v>16447.489999999998</v>
      </c>
      <c r="G94" s="137">
        <v>14999.04</v>
      </c>
      <c r="H94" s="137">
        <v>15018.190000000002</v>
      </c>
      <c r="I94" s="137">
        <v>14590.140000000001</v>
      </c>
      <c r="J94" s="137">
        <v>0</v>
      </c>
      <c r="K94" s="137">
        <v>0</v>
      </c>
      <c r="L94" s="137">
        <v>0</v>
      </c>
      <c r="M94" s="137">
        <v>0</v>
      </c>
      <c r="N94" s="137">
        <v>0</v>
      </c>
      <c r="O94" s="137">
        <v>0</v>
      </c>
      <c r="P94" s="137">
        <v>0</v>
      </c>
      <c r="Q94" s="137">
        <f t="shared" si="2"/>
        <v>69125.17</v>
      </c>
      <c r="R94" s="133"/>
      <c r="S94" s="134"/>
      <c r="T94" s="131"/>
      <c r="U94" s="137">
        <f>IF($E$5=Master!$D$4,E94,
IF($F$5=Master!$D$4,SUM(E94:F94),
IF($G$5=Master!$D$4,SUM(E94:G94),
IF($H$5=Master!$D$4,SUM(E94:H94),
IF($I$5=Master!$D$4,SUM(E94:I94),
IF($J$5=Master!$D$4,SUM(E94:J94),
IF($K$5=Master!$D$4,SUM(E94:K94),
IF($L$5=Master!$D$4,SUM(E94:L94),
IF($M$5=Master!$D$4,SUM(E94:M94),
IF($N$5=Master!$D$4,SUM(E94:N94),
IF($O$5=Master!$D$4,SUM(E94:O94),
IF($P$5=Master!$D$4,SUM(E94:P94),0))))))))))))</f>
        <v>69125.17</v>
      </c>
      <c r="V94" s="133"/>
    </row>
    <row r="95" spans="2:22" x14ac:dyDescent="0.2">
      <c r="B95" s="131"/>
      <c r="C95" s="135">
        <v>60601</v>
      </c>
      <c r="D95" s="136" t="s">
        <v>106</v>
      </c>
      <c r="E95" s="137">
        <v>8280.39</v>
      </c>
      <c r="F95" s="137">
        <v>20777.57</v>
      </c>
      <c r="G95" s="137">
        <v>33856.729999999996</v>
      </c>
      <c r="H95" s="137">
        <v>56269.039999999994</v>
      </c>
      <c r="I95" s="137">
        <v>42337.17</v>
      </c>
      <c r="J95" s="137">
        <v>0</v>
      </c>
      <c r="K95" s="137">
        <v>0</v>
      </c>
      <c r="L95" s="137">
        <v>0</v>
      </c>
      <c r="M95" s="137">
        <v>0</v>
      </c>
      <c r="N95" s="137">
        <v>0</v>
      </c>
      <c r="O95" s="137">
        <v>0</v>
      </c>
      <c r="P95" s="137">
        <v>0</v>
      </c>
      <c r="Q95" s="137">
        <f t="shared" si="2"/>
        <v>161520.89999999997</v>
      </c>
      <c r="R95" s="133"/>
      <c r="S95" s="134"/>
      <c r="T95" s="131"/>
      <c r="U95" s="137">
        <f>IF($E$5=Master!$D$4,E95,
IF($F$5=Master!$D$4,SUM(E95:F95),
IF($G$5=Master!$D$4,SUM(E95:G95),
IF($H$5=Master!$D$4,SUM(E95:H95),
IF($I$5=Master!$D$4,SUM(E95:I95),
IF($J$5=Master!$D$4,SUM(E95:J95),
IF($K$5=Master!$D$4,SUM(E95:K95),
IF($L$5=Master!$D$4,SUM(E95:L95),
IF($M$5=Master!$D$4,SUM(E95:M95),
IF($N$5=Master!$D$4,SUM(E95:N95),
IF($O$5=Master!$D$4,SUM(E95:O95),
IF($P$5=Master!$D$4,SUM(E95:P95),0))))))))))))</f>
        <v>161520.89999999997</v>
      </c>
      <c r="V95" s="133"/>
    </row>
    <row r="96" spans="2:22" ht="13.5" thickBot="1" x14ac:dyDescent="0.25">
      <c r="B96" s="106"/>
      <c r="C96" s="138"/>
      <c r="D96" s="139"/>
      <c r="E96" s="140"/>
      <c r="F96" s="140"/>
      <c r="G96" s="140"/>
      <c r="H96" s="140"/>
      <c r="I96" s="140"/>
      <c r="J96" s="140"/>
      <c r="K96" s="140"/>
      <c r="L96" s="140"/>
      <c r="M96" s="140"/>
      <c r="N96" s="140"/>
      <c r="O96" s="140"/>
      <c r="P96" s="140"/>
      <c r="Q96" s="140"/>
      <c r="R96" s="112"/>
      <c r="S96" s="134"/>
      <c r="T96" s="106"/>
      <c r="U96" s="140"/>
      <c r="V96" s="112"/>
    </row>
    <row r="97" spans="2:22" ht="13.5" thickTop="1" x14ac:dyDescent="0.2"/>
    <row r="99" spans="2:22" ht="13.5" thickBot="1" x14ac:dyDescent="0.25"/>
    <row r="100" spans="2:22" s="124" customFormat="1" ht="14.25" thickTop="1" thickBot="1" x14ac:dyDescent="0.25">
      <c r="B100" s="34"/>
      <c r="C100" s="36"/>
      <c r="D100" s="36"/>
      <c r="E100" s="122"/>
      <c r="F100" s="122"/>
      <c r="G100" s="122"/>
      <c r="H100" s="122"/>
      <c r="I100" s="122"/>
      <c r="J100" s="122"/>
      <c r="K100" s="122"/>
      <c r="L100" s="122"/>
      <c r="M100" s="122"/>
      <c r="N100" s="122"/>
      <c r="O100" s="122"/>
      <c r="P100" s="122"/>
      <c r="Q100" s="122"/>
      <c r="R100" s="40"/>
      <c r="S100" s="123"/>
      <c r="T100" s="34"/>
      <c r="U100" s="122"/>
      <c r="V100" s="40"/>
    </row>
    <row r="101" spans="2:22" s="124" customFormat="1" ht="19.5" thickBot="1" x14ac:dyDescent="0.25">
      <c r="B101" s="51"/>
      <c r="C101" s="53"/>
      <c r="D101" s="53"/>
      <c r="E101" s="178" t="s">
        <v>122</v>
      </c>
      <c r="F101" s="179"/>
      <c r="G101" s="179"/>
      <c r="H101" s="179"/>
      <c r="I101" s="179"/>
      <c r="J101" s="179"/>
      <c r="K101" s="179"/>
      <c r="L101" s="179"/>
      <c r="M101" s="179"/>
      <c r="N101" s="179"/>
      <c r="O101" s="179"/>
      <c r="P101" s="179"/>
      <c r="Q101" s="180"/>
      <c r="R101" s="55"/>
      <c r="S101" s="123"/>
      <c r="T101" s="51"/>
      <c r="V101" s="55"/>
    </row>
    <row r="102" spans="2:22" s="124" customFormat="1" x14ac:dyDescent="0.2">
      <c r="B102" s="51"/>
      <c r="C102" s="53"/>
      <c r="D102" s="53"/>
      <c r="E102" s="125" t="s">
        <v>9</v>
      </c>
      <c r="F102" s="125" t="s">
        <v>107</v>
      </c>
      <c r="G102" s="125" t="s">
        <v>108</v>
      </c>
      <c r="H102" s="125" t="s">
        <v>109</v>
      </c>
      <c r="I102" s="125" t="s">
        <v>110</v>
      </c>
      <c r="J102" s="125" t="s">
        <v>111</v>
      </c>
      <c r="K102" s="125" t="s">
        <v>112</v>
      </c>
      <c r="L102" s="125" t="s">
        <v>113</v>
      </c>
      <c r="M102" s="125" t="s">
        <v>114</v>
      </c>
      <c r="N102" s="125" t="s">
        <v>115</v>
      </c>
      <c r="O102" s="125" t="s">
        <v>116</v>
      </c>
      <c r="P102" s="125" t="s">
        <v>117</v>
      </c>
      <c r="Q102" s="125" t="s">
        <v>118</v>
      </c>
      <c r="R102" s="55"/>
      <c r="S102" s="123"/>
      <c r="T102" s="51"/>
      <c r="U102" s="125" t="s">
        <v>118</v>
      </c>
      <c r="V102" s="55"/>
    </row>
    <row r="103" spans="2:22" s="130" customFormat="1" ht="13.5" thickBot="1" x14ac:dyDescent="0.3">
      <c r="B103" s="67"/>
      <c r="C103" s="126" t="s">
        <v>123</v>
      </c>
      <c r="D103" s="127" t="s">
        <v>119</v>
      </c>
      <c r="E103" s="128"/>
      <c r="F103" s="128"/>
      <c r="G103" s="128"/>
      <c r="H103" s="128"/>
      <c r="I103" s="128"/>
      <c r="J103" s="128"/>
      <c r="K103" s="128"/>
      <c r="L103" s="128"/>
      <c r="M103" s="128"/>
      <c r="N103" s="128"/>
      <c r="O103" s="128"/>
      <c r="P103" s="128"/>
      <c r="Q103" s="128"/>
      <c r="R103" s="72"/>
      <c r="S103" s="129"/>
      <c r="T103" s="67"/>
      <c r="U103" s="128"/>
      <c r="V103" s="72"/>
    </row>
    <row r="104" spans="2:22" ht="13.5" thickBot="1" x14ac:dyDescent="0.25">
      <c r="B104" s="131"/>
      <c r="C104" s="184" t="s">
        <v>126</v>
      </c>
      <c r="D104" s="185"/>
      <c r="E104" s="132">
        <f t="shared" ref="E104:Q104" si="3">SUM(E105:E192)</f>
        <v>206358620.59000003</v>
      </c>
      <c r="F104" s="132">
        <f t="shared" si="3"/>
        <v>201713880.82999983</v>
      </c>
      <c r="G104" s="132">
        <f t="shared" si="3"/>
        <v>213446542.07999995</v>
      </c>
      <c r="H104" s="132">
        <f t="shared" si="3"/>
        <v>223332753.11999992</v>
      </c>
      <c r="I104" s="132">
        <f t="shared" si="3"/>
        <v>292554767.00000006</v>
      </c>
      <c r="J104" s="132">
        <f t="shared" si="3"/>
        <v>208711552.33000004</v>
      </c>
      <c r="K104" s="132">
        <f t="shared" si="3"/>
        <v>278207553.12999994</v>
      </c>
      <c r="L104" s="132">
        <f t="shared" si="3"/>
        <v>217907723.66</v>
      </c>
      <c r="M104" s="132">
        <f t="shared" si="3"/>
        <v>231809980.95000008</v>
      </c>
      <c r="N104" s="132">
        <f t="shared" si="3"/>
        <v>238925526.87999997</v>
      </c>
      <c r="O104" s="132">
        <f t="shared" si="3"/>
        <v>280563920.75000012</v>
      </c>
      <c r="P104" s="132">
        <f t="shared" si="3"/>
        <v>259115223.95000005</v>
      </c>
      <c r="Q104" s="132">
        <f t="shared" si="3"/>
        <v>2852648045.2700009</v>
      </c>
      <c r="R104" s="133"/>
      <c r="S104" s="134"/>
      <c r="T104" s="131"/>
      <c r="U104" s="132">
        <f>SUM(U105:U192)</f>
        <v>1137406563.6199994</v>
      </c>
      <c r="V104" s="133"/>
    </row>
    <row r="105" spans="2:22" x14ac:dyDescent="0.2">
      <c r="B105" s="131"/>
      <c r="C105" s="135">
        <v>10101</v>
      </c>
      <c r="D105" s="136" t="s">
        <v>20</v>
      </c>
      <c r="E105" s="137">
        <v>90269.58</v>
      </c>
      <c r="F105" s="137">
        <v>88145.36</v>
      </c>
      <c r="G105" s="137">
        <v>88045.36</v>
      </c>
      <c r="H105" s="137">
        <v>88045.36</v>
      </c>
      <c r="I105" s="137">
        <v>86735.360000000001</v>
      </c>
      <c r="J105" s="137">
        <v>88045.36</v>
      </c>
      <c r="K105" s="137">
        <v>106840.88</v>
      </c>
      <c r="L105" s="137">
        <v>106330.88</v>
      </c>
      <c r="M105" s="137">
        <v>107154.62000000001</v>
      </c>
      <c r="N105" s="137">
        <v>107341.66</v>
      </c>
      <c r="O105" s="137">
        <v>107341.68000000001</v>
      </c>
      <c r="P105" s="137">
        <v>115312.76000000001</v>
      </c>
      <c r="Q105" s="137">
        <f>SUM(E105:P105)</f>
        <v>1179608.8600000001</v>
      </c>
      <c r="R105" s="133"/>
      <c r="S105" s="134"/>
      <c r="T105" s="131"/>
      <c r="U105" s="137">
        <f>IF($E$5=Master!$D$4,E105,
IF($F$5=Master!$D$4,SUM(E105:F105),
IF($G$5=Master!$D$4,SUM(E105:G105),
IF($H$5=Master!$D$4,SUM(E105:H105),
IF($I$5=Master!$D$4,SUM(E105:I105),
IF($J$5=Master!$D$4,SUM(E105:J105),
IF($K$5=Master!$D$4,SUM(E105:K105),
IF($L$5=Master!$D$4,SUM(E105:L105),
IF($M$5=Master!$D$4,SUM(E105:M105),
IF($N$5=Master!$D$4,SUM(E105:N105),
IF($O$5=Master!$D$4,SUM(E105:O105),
IF($P$5=Master!$D$4,SUM(E105:P105),0))))))))))))</f>
        <v>441241.01999999996</v>
      </c>
      <c r="V105" s="133"/>
    </row>
    <row r="106" spans="2:22" x14ac:dyDescent="0.2">
      <c r="B106" s="131"/>
      <c r="C106" s="135">
        <v>20101</v>
      </c>
      <c r="D106" s="136" t="s">
        <v>21</v>
      </c>
      <c r="E106" s="137">
        <v>704551.3400000002</v>
      </c>
      <c r="F106" s="137">
        <v>934160.57000000018</v>
      </c>
      <c r="G106" s="137">
        <v>940916.1100000001</v>
      </c>
      <c r="H106" s="137">
        <v>1112217.7700000003</v>
      </c>
      <c r="I106" s="137">
        <v>1425387.77</v>
      </c>
      <c r="J106" s="137">
        <v>1296727.77</v>
      </c>
      <c r="K106" s="137">
        <v>809115.77000000014</v>
      </c>
      <c r="L106" s="137">
        <v>753666.7200000002</v>
      </c>
      <c r="M106" s="137">
        <v>747975.77000000014</v>
      </c>
      <c r="N106" s="137">
        <v>744708.91000000015</v>
      </c>
      <c r="O106" s="137">
        <v>739951.37000000011</v>
      </c>
      <c r="P106" s="137">
        <v>743851.85000000009</v>
      </c>
      <c r="Q106" s="137">
        <f t="shared" ref="Q106:Q163" si="4">SUM(E106:P106)</f>
        <v>10953231.720000001</v>
      </c>
      <c r="R106" s="133"/>
      <c r="S106" s="134"/>
      <c r="T106" s="131"/>
      <c r="U106" s="137">
        <f>IF($E$5=Master!$D$4,E106,
IF($F$5=Master!$D$4,SUM(E106:F106),
IF($G$5=Master!$D$4,SUM(E106:G106),
IF($H$5=Master!$D$4,SUM(E106:H106),
IF($I$5=Master!$D$4,SUM(E106:I106),
IF($J$5=Master!$D$4,SUM(E106:J106),
IF($K$5=Master!$D$4,SUM(E106:K106),
IF($L$5=Master!$D$4,SUM(E106:L106),
IF($M$5=Master!$D$4,SUM(E106:M106),
IF($N$5=Master!$D$4,SUM(E106:N106),
IF($O$5=Master!$D$4,SUM(E106:O106),
IF($P$5=Master!$D$4,SUM(E106:P106),0))))))))))))</f>
        <v>5117233.5600000005</v>
      </c>
      <c r="V106" s="133"/>
    </row>
    <row r="107" spans="2:22" x14ac:dyDescent="0.2">
      <c r="B107" s="131"/>
      <c r="C107" s="135">
        <v>20102</v>
      </c>
      <c r="D107" s="136" t="s">
        <v>22</v>
      </c>
      <c r="E107" s="137">
        <v>598609.28</v>
      </c>
      <c r="F107" s="137">
        <v>597879.28</v>
      </c>
      <c r="G107" s="137">
        <v>597886.29</v>
      </c>
      <c r="H107" s="137">
        <v>36007.94999999999</v>
      </c>
      <c r="I107" s="137">
        <v>36007.94999999999</v>
      </c>
      <c r="J107" s="137">
        <v>36007.94999999999</v>
      </c>
      <c r="K107" s="137">
        <v>36007.94999999999</v>
      </c>
      <c r="L107" s="137">
        <v>36007.94999999999</v>
      </c>
      <c r="M107" s="137">
        <v>36007.94999999999</v>
      </c>
      <c r="N107" s="137">
        <v>36007.94999999999</v>
      </c>
      <c r="O107" s="137">
        <v>36007.94999999999</v>
      </c>
      <c r="P107" s="137">
        <v>35277.729999999996</v>
      </c>
      <c r="Q107" s="137">
        <f t="shared" si="4"/>
        <v>2117716.1799999997</v>
      </c>
      <c r="R107" s="133"/>
      <c r="S107" s="134"/>
      <c r="T107" s="131"/>
      <c r="U107" s="137">
        <f>IF($E$5=Master!$D$4,E107,
IF($F$5=Master!$D$4,SUM(E107:F107),
IF($G$5=Master!$D$4,SUM(E107:G107),
IF($H$5=Master!$D$4,SUM(E107:H107),
IF($I$5=Master!$D$4,SUM(E107:I107),
IF($J$5=Master!$D$4,SUM(E107:J107),
IF($K$5=Master!$D$4,SUM(E107:K107),
IF($L$5=Master!$D$4,SUM(E107:L107),
IF($M$5=Master!$D$4,SUM(E107:M107),
IF($N$5=Master!$D$4,SUM(E107:N107),
IF($O$5=Master!$D$4,SUM(E107:O107),
IF($P$5=Master!$D$4,SUM(E107:P107),0))))))))))))</f>
        <v>1866390.75</v>
      </c>
      <c r="V107" s="133"/>
    </row>
    <row r="108" spans="2:22" x14ac:dyDescent="0.2">
      <c r="B108" s="131"/>
      <c r="C108" s="135">
        <v>20105</v>
      </c>
      <c r="D108" s="136" t="s">
        <v>23</v>
      </c>
      <c r="E108" s="137">
        <v>3658.42</v>
      </c>
      <c r="F108" s="137">
        <v>3658.42</v>
      </c>
      <c r="G108" s="137">
        <v>3658.42</v>
      </c>
      <c r="H108" s="137">
        <v>3658.42</v>
      </c>
      <c r="I108" s="137">
        <v>3658.42</v>
      </c>
      <c r="J108" s="137">
        <v>3658.42</v>
      </c>
      <c r="K108" s="137">
        <v>3658.42</v>
      </c>
      <c r="L108" s="137">
        <v>3658.42</v>
      </c>
      <c r="M108" s="137">
        <v>3658.42</v>
      </c>
      <c r="N108" s="137">
        <v>3658.42</v>
      </c>
      <c r="O108" s="137">
        <v>3658.42</v>
      </c>
      <c r="P108" s="137">
        <v>3658.38</v>
      </c>
      <c r="Q108" s="137">
        <f t="shared" si="4"/>
        <v>43900.999999999985</v>
      </c>
      <c r="R108" s="133"/>
      <c r="S108" s="134"/>
      <c r="T108" s="131"/>
      <c r="U108" s="137">
        <f>IF($E$5=Master!$D$4,E108,
IF($F$5=Master!$D$4,SUM(E108:F108),
IF($G$5=Master!$D$4,SUM(E108:G108),
IF($H$5=Master!$D$4,SUM(E108:H108),
IF($I$5=Master!$D$4,SUM(E108:I108),
IF($J$5=Master!$D$4,SUM(E108:J108),
IF($K$5=Master!$D$4,SUM(E108:K108),
IF($L$5=Master!$D$4,SUM(E108:L108),
IF($M$5=Master!$D$4,SUM(E108:M108),
IF($N$5=Master!$D$4,SUM(E108:N108),
IF($O$5=Master!$D$4,SUM(E108:O108),
IF($P$5=Master!$D$4,SUM(E108:P108),0))))))))))))</f>
        <v>18292.099999999999</v>
      </c>
      <c r="V108" s="133"/>
    </row>
    <row r="109" spans="2:22" x14ac:dyDescent="0.2">
      <c r="B109" s="131"/>
      <c r="C109" s="135">
        <v>30101</v>
      </c>
      <c r="D109" s="136" t="s">
        <v>24</v>
      </c>
      <c r="E109" s="137">
        <v>112273.01</v>
      </c>
      <c r="F109" s="137">
        <v>106832.01000000001</v>
      </c>
      <c r="G109" s="137">
        <v>104891.01000000001</v>
      </c>
      <c r="H109" s="137">
        <v>101711.01000000001</v>
      </c>
      <c r="I109" s="137">
        <v>102771.01000000001</v>
      </c>
      <c r="J109" s="137">
        <v>102770.97</v>
      </c>
      <c r="K109" s="137">
        <v>111312.01000000002</v>
      </c>
      <c r="L109" s="137">
        <v>110512.01000000002</v>
      </c>
      <c r="M109" s="137">
        <v>112616.86000000003</v>
      </c>
      <c r="N109" s="137">
        <v>111412.01000000002</v>
      </c>
      <c r="O109" s="137">
        <v>111630.77000000002</v>
      </c>
      <c r="P109" s="137">
        <v>111958.16</v>
      </c>
      <c r="Q109" s="137">
        <f t="shared" si="4"/>
        <v>1300690.8400000001</v>
      </c>
      <c r="R109" s="133"/>
      <c r="S109" s="134"/>
      <c r="T109" s="131"/>
      <c r="U109" s="137">
        <f>IF($E$5=Master!$D$4,E109,
IF($F$5=Master!$D$4,SUM(E109:F109),
IF($G$5=Master!$D$4,SUM(E109:G109),
IF($H$5=Master!$D$4,SUM(E109:H109),
IF($I$5=Master!$D$4,SUM(E109:I109),
IF($J$5=Master!$D$4,SUM(E109:J109),
IF($K$5=Master!$D$4,SUM(E109:K109),
IF($L$5=Master!$D$4,SUM(E109:L109),
IF($M$5=Master!$D$4,SUM(E109:M109),
IF($N$5=Master!$D$4,SUM(E109:N109),
IF($O$5=Master!$D$4,SUM(E109:O109),
IF($P$5=Master!$D$4,SUM(E109:P109),0))))))))))))</f>
        <v>528478.05000000005</v>
      </c>
      <c r="V109" s="133"/>
    </row>
    <row r="110" spans="2:22" x14ac:dyDescent="0.2">
      <c r="B110" s="131"/>
      <c r="C110" s="135">
        <v>30201</v>
      </c>
      <c r="D110" s="136" t="s">
        <v>25</v>
      </c>
      <c r="E110" s="137">
        <v>2394100.9300000044</v>
      </c>
      <c r="F110" s="137">
        <v>2415186.1000000024</v>
      </c>
      <c r="G110" s="137">
        <v>2368820.4200000013</v>
      </c>
      <c r="H110" s="137">
        <v>2349376.6700000009</v>
      </c>
      <c r="I110" s="137">
        <v>2332421.7000000016</v>
      </c>
      <c r="J110" s="137">
        <v>2338775.8400000008</v>
      </c>
      <c r="K110" s="137">
        <v>2783680.4100000015</v>
      </c>
      <c r="L110" s="137">
        <v>2710020.5800000019</v>
      </c>
      <c r="M110" s="137">
        <v>2741212.7100000018</v>
      </c>
      <c r="N110" s="137">
        <v>2737093.9600000009</v>
      </c>
      <c r="O110" s="137">
        <v>2728557.5100000016</v>
      </c>
      <c r="P110" s="137">
        <v>2734890.9100000029</v>
      </c>
      <c r="Q110" s="137">
        <f t="shared" si="4"/>
        <v>30634137.740000021</v>
      </c>
      <c r="R110" s="133"/>
      <c r="S110" s="134"/>
      <c r="T110" s="131"/>
      <c r="U110" s="137">
        <f>IF($E$5=Master!$D$4,E110,
IF($F$5=Master!$D$4,SUM(E110:F110),
IF($G$5=Master!$D$4,SUM(E110:G110),
IF($H$5=Master!$D$4,SUM(E110:H110),
IF($I$5=Master!$D$4,SUM(E110:I110),
IF($J$5=Master!$D$4,SUM(E110:J110),
IF($K$5=Master!$D$4,SUM(E110:K110),
IF($L$5=Master!$D$4,SUM(E110:L110),
IF($M$5=Master!$D$4,SUM(E110:M110),
IF($N$5=Master!$D$4,SUM(E110:N110),
IF($O$5=Master!$D$4,SUM(E110:O110),
IF($P$5=Master!$D$4,SUM(E110:P110),0))))))))))))</f>
        <v>11859905.82000001</v>
      </c>
      <c r="V110" s="133"/>
    </row>
    <row r="111" spans="2:22" x14ac:dyDescent="0.2">
      <c r="B111" s="131"/>
      <c r="C111" s="135">
        <v>30301</v>
      </c>
      <c r="D111" s="136" t="s">
        <v>26</v>
      </c>
      <c r="E111" s="137">
        <v>894279.61999999988</v>
      </c>
      <c r="F111" s="137">
        <v>957968.95</v>
      </c>
      <c r="G111" s="137">
        <v>901675.2900000005</v>
      </c>
      <c r="H111" s="137">
        <v>899605.16000000038</v>
      </c>
      <c r="I111" s="137">
        <v>902452.11999999988</v>
      </c>
      <c r="J111" s="137">
        <v>898621.82000000007</v>
      </c>
      <c r="K111" s="137">
        <v>997594.75999999966</v>
      </c>
      <c r="L111" s="137">
        <v>989825.42999999947</v>
      </c>
      <c r="M111" s="137">
        <v>987821.32999999961</v>
      </c>
      <c r="N111" s="137">
        <v>986652.08999999973</v>
      </c>
      <c r="O111" s="137">
        <v>985832.14999999956</v>
      </c>
      <c r="P111" s="137">
        <v>980236.40999999957</v>
      </c>
      <c r="Q111" s="137">
        <f t="shared" si="4"/>
        <v>11382565.130000001</v>
      </c>
      <c r="R111" s="133"/>
      <c r="S111" s="134"/>
      <c r="T111" s="131"/>
      <c r="U111" s="137">
        <f>IF($E$5=Master!$D$4,E111,
IF($F$5=Master!$D$4,SUM(E111:F111),
IF($G$5=Master!$D$4,SUM(E111:G111),
IF($H$5=Master!$D$4,SUM(E111:H111),
IF($I$5=Master!$D$4,SUM(E111:I111),
IF($J$5=Master!$D$4,SUM(E111:J111),
IF($K$5=Master!$D$4,SUM(E111:K111),
IF($L$5=Master!$D$4,SUM(E111:L111),
IF($M$5=Master!$D$4,SUM(E111:M111),
IF($N$5=Master!$D$4,SUM(E111:N111),
IF($O$5=Master!$D$4,SUM(E111:O111),
IF($P$5=Master!$D$4,SUM(E111:P111),0))))))))))))</f>
        <v>4555981.1400000006</v>
      </c>
      <c r="V111" s="133"/>
    </row>
    <row r="112" spans="2:22" x14ac:dyDescent="0.2">
      <c r="B112" s="131"/>
      <c r="C112" s="135">
        <v>30401</v>
      </c>
      <c r="D112" s="136" t="s">
        <v>27</v>
      </c>
      <c r="E112" s="137">
        <v>45855.850000000013</v>
      </c>
      <c r="F112" s="137">
        <v>45378.840000000018</v>
      </c>
      <c r="G112" s="137">
        <v>47860.580000000016</v>
      </c>
      <c r="H112" s="137">
        <v>78788.040000000008</v>
      </c>
      <c r="I112" s="137">
        <v>70669.550000000017</v>
      </c>
      <c r="J112" s="137">
        <v>70876.680000000022</v>
      </c>
      <c r="K112" s="137">
        <v>91156.24000000002</v>
      </c>
      <c r="L112" s="137">
        <v>75076.220000000016</v>
      </c>
      <c r="M112" s="137">
        <v>86557.830000000016</v>
      </c>
      <c r="N112" s="137">
        <v>86575.440000000017</v>
      </c>
      <c r="O112" s="137">
        <v>86641.200000000012</v>
      </c>
      <c r="P112" s="137">
        <v>84382.739999999962</v>
      </c>
      <c r="Q112" s="137">
        <f t="shared" si="4"/>
        <v>869819.2100000002</v>
      </c>
      <c r="R112" s="133"/>
      <c r="S112" s="134"/>
      <c r="T112" s="131"/>
      <c r="U112" s="137">
        <f>IF($E$5=Master!$D$4,E112,
IF($F$5=Master!$D$4,SUM(E112:F112),
IF($G$5=Master!$D$4,SUM(E112:G112),
IF($H$5=Master!$D$4,SUM(E112:H112),
IF($I$5=Master!$D$4,SUM(E112:I112),
IF($J$5=Master!$D$4,SUM(E112:J112),
IF($K$5=Master!$D$4,SUM(E112:K112),
IF($L$5=Master!$D$4,SUM(E112:L112),
IF($M$5=Master!$D$4,SUM(E112:M112),
IF($N$5=Master!$D$4,SUM(E112:N112),
IF($O$5=Master!$D$4,SUM(E112:O112),
IF($P$5=Master!$D$4,SUM(E112:P112),0))))))))))))</f>
        <v>288552.8600000001</v>
      </c>
      <c r="V112" s="133"/>
    </row>
    <row r="113" spans="2:22" x14ac:dyDescent="0.2">
      <c r="B113" s="131"/>
      <c r="C113" s="135">
        <v>40101</v>
      </c>
      <c r="D113" s="136" t="s">
        <v>28</v>
      </c>
      <c r="E113" s="137">
        <v>382635.56000000011</v>
      </c>
      <c r="F113" s="137">
        <v>321438.63000000018</v>
      </c>
      <c r="G113" s="137">
        <v>321438.63000000018</v>
      </c>
      <c r="H113" s="137">
        <v>321438.63000000018</v>
      </c>
      <c r="I113" s="137">
        <v>318438.58000000013</v>
      </c>
      <c r="J113" s="137">
        <v>318438.68999999989</v>
      </c>
      <c r="K113" s="137">
        <v>311257.90000000002</v>
      </c>
      <c r="L113" s="137">
        <v>311257.90000000002</v>
      </c>
      <c r="M113" s="137">
        <v>311257.90000000002</v>
      </c>
      <c r="N113" s="137">
        <v>311257.90000000002</v>
      </c>
      <c r="O113" s="137">
        <v>311257.90000000002</v>
      </c>
      <c r="P113" s="137">
        <v>310288.43</v>
      </c>
      <c r="Q113" s="137">
        <f t="shared" si="4"/>
        <v>3850406.6500000004</v>
      </c>
      <c r="R113" s="133"/>
      <c r="S113" s="134"/>
      <c r="T113" s="131"/>
      <c r="U113" s="137">
        <f>IF($E$5=Master!$D$4,E113,
IF($F$5=Master!$D$4,SUM(E113:F113),
IF($G$5=Master!$D$4,SUM(E113:G113),
IF($H$5=Master!$D$4,SUM(E113:H113),
IF($I$5=Master!$D$4,SUM(E113:I113),
IF($J$5=Master!$D$4,SUM(E113:J113),
IF($K$5=Master!$D$4,SUM(E113:K113),
IF($L$5=Master!$D$4,SUM(E113:L113),
IF($M$5=Master!$D$4,SUM(E113:M113),
IF($N$5=Master!$D$4,SUM(E113:N113),
IF($O$5=Master!$D$4,SUM(E113:O113),
IF($P$5=Master!$D$4,SUM(E113:P113),0))))))))))))</f>
        <v>1665390.0300000007</v>
      </c>
      <c r="V113" s="133"/>
    </row>
    <row r="114" spans="2:22" x14ac:dyDescent="0.2">
      <c r="B114" s="131"/>
      <c r="C114" s="135">
        <v>40102</v>
      </c>
      <c r="D114" s="136" t="s">
        <v>29</v>
      </c>
      <c r="E114" s="137">
        <v>110100.59</v>
      </c>
      <c r="F114" s="137">
        <v>104813.73</v>
      </c>
      <c r="G114" s="137">
        <v>104813.71</v>
      </c>
      <c r="H114" s="137">
        <v>104813.73000000001</v>
      </c>
      <c r="I114" s="137">
        <v>98873.270000000019</v>
      </c>
      <c r="J114" s="137">
        <v>98673.190000000031</v>
      </c>
      <c r="K114" s="137">
        <v>92979.36</v>
      </c>
      <c r="L114" s="137">
        <v>92979.36</v>
      </c>
      <c r="M114" s="137">
        <v>92979.36</v>
      </c>
      <c r="N114" s="137">
        <v>92979.36</v>
      </c>
      <c r="O114" s="137">
        <v>92979.35</v>
      </c>
      <c r="P114" s="137">
        <v>92979.479999999967</v>
      </c>
      <c r="Q114" s="137">
        <f t="shared" si="4"/>
        <v>1179964.49</v>
      </c>
      <c r="R114" s="133"/>
      <c r="S114" s="134"/>
      <c r="T114" s="131"/>
      <c r="U114" s="137">
        <f>IF($E$5=Master!$D$4,E114,
IF($F$5=Master!$D$4,SUM(E114:F114),
IF($G$5=Master!$D$4,SUM(E114:G114),
IF($H$5=Master!$D$4,SUM(E114:H114),
IF($I$5=Master!$D$4,SUM(E114:I114),
IF($J$5=Master!$D$4,SUM(E114:J114),
IF($K$5=Master!$D$4,SUM(E114:K114),
IF($L$5=Master!$D$4,SUM(E114:L114),
IF($M$5=Master!$D$4,SUM(E114:M114),
IF($N$5=Master!$D$4,SUM(E114:N114),
IF($O$5=Master!$D$4,SUM(E114:O114),
IF($P$5=Master!$D$4,SUM(E114:P114),0))))))))))))</f>
        <v>523415.03</v>
      </c>
      <c r="V114" s="133"/>
    </row>
    <row r="115" spans="2:22" x14ac:dyDescent="0.2">
      <c r="B115" s="131"/>
      <c r="C115" s="135">
        <v>40103</v>
      </c>
      <c r="D115" s="136" t="s">
        <v>30</v>
      </c>
      <c r="E115" s="137">
        <v>33350</v>
      </c>
      <c r="F115" s="137">
        <v>33350</v>
      </c>
      <c r="G115" s="137">
        <v>33350</v>
      </c>
      <c r="H115" s="137">
        <v>33350</v>
      </c>
      <c r="I115" s="137">
        <v>33350</v>
      </c>
      <c r="J115" s="137">
        <v>33350</v>
      </c>
      <c r="K115" s="137">
        <v>50399.950000000012</v>
      </c>
      <c r="L115" s="137">
        <v>50399.950000000012</v>
      </c>
      <c r="M115" s="137">
        <v>50399.960000000014</v>
      </c>
      <c r="N115" s="137">
        <v>50399.960000000014</v>
      </c>
      <c r="O115" s="137">
        <v>50399.960000000014</v>
      </c>
      <c r="P115" s="137">
        <v>50401.219999999987</v>
      </c>
      <c r="Q115" s="137">
        <f t="shared" si="4"/>
        <v>502501.00000000006</v>
      </c>
      <c r="R115" s="133"/>
      <c r="S115" s="134"/>
      <c r="T115" s="131"/>
      <c r="U115" s="137">
        <f>IF($E$5=Master!$D$4,E115,
IF($F$5=Master!$D$4,SUM(E115:F115),
IF($G$5=Master!$D$4,SUM(E115:G115),
IF($H$5=Master!$D$4,SUM(E115:H115),
IF($I$5=Master!$D$4,SUM(E115:I115),
IF($J$5=Master!$D$4,SUM(E115:J115),
IF($K$5=Master!$D$4,SUM(E115:K115),
IF($L$5=Master!$D$4,SUM(E115:L115),
IF($M$5=Master!$D$4,SUM(E115:M115),
IF($N$5=Master!$D$4,SUM(E115:N115),
IF($O$5=Master!$D$4,SUM(E115:O115),
IF($P$5=Master!$D$4,SUM(E115:P115),0))))))))))))</f>
        <v>166750</v>
      </c>
      <c r="V115" s="133"/>
    </row>
    <row r="116" spans="2:22" x14ac:dyDescent="0.2">
      <c r="B116" s="131"/>
      <c r="C116" s="135">
        <v>40105</v>
      </c>
      <c r="D116" s="136" t="s">
        <v>31</v>
      </c>
      <c r="E116" s="137">
        <v>30283.490000000005</v>
      </c>
      <c r="F116" s="137">
        <v>30383.490000000005</v>
      </c>
      <c r="G116" s="137">
        <v>32483.490000000005</v>
      </c>
      <c r="H116" s="137">
        <v>30441.490000000005</v>
      </c>
      <c r="I116" s="137">
        <v>29933.490000000005</v>
      </c>
      <c r="J116" s="137">
        <v>29232.490000000005</v>
      </c>
      <c r="K116" s="137">
        <v>41722.990000000005</v>
      </c>
      <c r="L116" s="137">
        <v>42046.990000000005</v>
      </c>
      <c r="M116" s="137">
        <v>41819.110000000008</v>
      </c>
      <c r="N116" s="137">
        <v>41052.990000000005</v>
      </c>
      <c r="O116" s="137">
        <v>40952.990000000005</v>
      </c>
      <c r="P116" s="137">
        <v>41229.710000000006</v>
      </c>
      <c r="Q116" s="137">
        <f t="shared" si="4"/>
        <v>431582.71999999997</v>
      </c>
      <c r="R116" s="133"/>
      <c r="S116" s="134"/>
      <c r="T116" s="131"/>
      <c r="U116" s="137">
        <f>IF($E$5=Master!$D$4,E116,
IF($F$5=Master!$D$4,SUM(E116:F116),
IF($G$5=Master!$D$4,SUM(E116:G116),
IF($H$5=Master!$D$4,SUM(E116:H116),
IF($I$5=Master!$D$4,SUM(E116:I116),
IF($J$5=Master!$D$4,SUM(E116:J116),
IF($K$5=Master!$D$4,SUM(E116:K116),
IF($L$5=Master!$D$4,SUM(E116:L116),
IF($M$5=Master!$D$4,SUM(E116:M116),
IF($N$5=Master!$D$4,SUM(E116:N116),
IF($O$5=Master!$D$4,SUM(E116:O116),
IF($P$5=Master!$D$4,SUM(E116:P116),0))))))))))))</f>
        <v>153525.45000000001</v>
      </c>
      <c r="V116" s="133"/>
    </row>
    <row r="117" spans="2:22" x14ac:dyDescent="0.2">
      <c r="B117" s="131"/>
      <c r="C117" s="135">
        <v>40116</v>
      </c>
      <c r="D117" s="136" t="s">
        <v>32</v>
      </c>
      <c r="E117" s="137">
        <v>2522.9199999999996</v>
      </c>
      <c r="F117" s="137">
        <v>2522.9199999999996</v>
      </c>
      <c r="G117" s="137">
        <v>2522.9199999999996</v>
      </c>
      <c r="H117" s="137">
        <v>2522.9199999999996</v>
      </c>
      <c r="I117" s="137">
        <v>2522.9199999999996</v>
      </c>
      <c r="J117" s="137">
        <v>2523.3999999999996</v>
      </c>
      <c r="K117" s="137">
        <v>4220.33</v>
      </c>
      <c r="L117" s="137">
        <v>3693.33</v>
      </c>
      <c r="M117" s="137">
        <v>3693.33</v>
      </c>
      <c r="N117" s="137">
        <v>3693.33</v>
      </c>
      <c r="O117" s="137">
        <v>3693.33</v>
      </c>
      <c r="P117" s="137">
        <v>3718.35</v>
      </c>
      <c r="Q117" s="137">
        <f t="shared" si="4"/>
        <v>37850</v>
      </c>
      <c r="R117" s="133"/>
      <c r="S117" s="134"/>
      <c r="T117" s="131"/>
      <c r="U117" s="137">
        <f>IF($E$5=Master!$D$4,E117,
IF($F$5=Master!$D$4,SUM(E117:F117),
IF($G$5=Master!$D$4,SUM(E117:G117),
IF($H$5=Master!$D$4,SUM(E117:H117),
IF($I$5=Master!$D$4,SUM(E117:I117),
IF($J$5=Master!$D$4,SUM(E117:J117),
IF($K$5=Master!$D$4,SUM(E117:K117),
IF($L$5=Master!$D$4,SUM(E117:L117),
IF($M$5=Master!$D$4,SUM(E117:M117),
IF($N$5=Master!$D$4,SUM(E117:N117),
IF($O$5=Master!$D$4,SUM(E117:O117),
IF($P$5=Master!$D$4,SUM(E117:P117),0))))))))))))</f>
        <v>12614.599999999999</v>
      </c>
      <c r="V117" s="133"/>
    </row>
    <row r="118" spans="2:22" x14ac:dyDescent="0.2">
      <c r="B118" s="131"/>
      <c r="C118" s="135">
        <v>40122</v>
      </c>
      <c r="D118" s="136" t="s">
        <v>33</v>
      </c>
      <c r="E118" s="137">
        <v>933.33</v>
      </c>
      <c r="F118" s="137">
        <v>933.33</v>
      </c>
      <c r="G118" s="137">
        <v>933.33</v>
      </c>
      <c r="H118" s="137">
        <v>933.33</v>
      </c>
      <c r="I118" s="137">
        <v>933.33</v>
      </c>
      <c r="J118" s="137">
        <v>933.35</v>
      </c>
      <c r="K118" s="137">
        <v>1400</v>
      </c>
      <c r="L118" s="137">
        <v>1400</v>
      </c>
      <c r="M118" s="137">
        <v>1400</v>
      </c>
      <c r="N118" s="137">
        <v>1400</v>
      </c>
      <c r="O118" s="137">
        <v>1400</v>
      </c>
      <c r="P118" s="137">
        <v>1400</v>
      </c>
      <c r="Q118" s="137">
        <f t="shared" si="4"/>
        <v>14000</v>
      </c>
      <c r="R118" s="133"/>
      <c r="S118" s="134"/>
      <c r="T118" s="131"/>
      <c r="U118" s="137">
        <f>IF($E$5=Master!$D$4,E118,
IF($F$5=Master!$D$4,SUM(E118:F118),
IF($G$5=Master!$D$4,SUM(E118:G118),
IF($H$5=Master!$D$4,SUM(E118:H118),
IF($I$5=Master!$D$4,SUM(E118:I118),
IF($J$5=Master!$D$4,SUM(E118:J118),
IF($K$5=Master!$D$4,SUM(E118:K118),
IF($L$5=Master!$D$4,SUM(E118:L118),
IF($M$5=Master!$D$4,SUM(E118:M118),
IF($N$5=Master!$D$4,SUM(E118:N118),
IF($O$5=Master!$D$4,SUM(E118:O118),
IF($P$5=Master!$D$4,SUM(E118:P118),0))))))))))))</f>
        <v>4666.6500000000005</v>
      </c>
      <c r="V118" s="133"/>
    </row>
    <row r="119" spans="2:22" x14ac:dyDescent="0.2">
      <c r="B119" s="131"/>
      <c r="C119" s="135">
        <v>40201</v>
      </c>
      <c r="D119" s="136" t="s">
        <v>34</v>
      </c>
      <c r="E119" s="137">
        <v>139695.32999999999</v>
      </c>
      <c r="F119" s="137">
        <v>237163.96000000005</v>
      </c>
      <c r="G119" s="137">
        <v>285560.32000000007</v>
      </c>
      <c r="H119" s="137">
        <v>276881.93000000005</v>
      </c>
      <c r="I119" s="137">
        <v>382211.93</v>
      </c>
      <c r="J119" s="137">
        <v>316881.92000000004</v>
      </c>
      <c r="K119" s="137">
        <v>658338.25000000012</v>
      </c>
      <c r="L119" s="137">
        <v>393244.26000000013</v>
      </c>
      <c r="M119" s="137">
        <v>497138.30000000016</v>
      </c>
      <c r="N119" s="137">
        <v>282771.63</v>
      </c>
      <c r="O119" s="137">
        <v>465466.76000000013</v>
      </c>
      <c r="P119" s="137">
        <v>277433.88999999996</v>
      </c>
      <c r="Q119" s="137">
        <f t="shared" si="4"/>
        <v>4212788.4800000004</v>
      </c>
      <c r="R119" s="133"/>
      <c r="S119" s="134"/>
      <c r="T119" s="131"/>
      <c r="U119" s="137">
        <f>IF($E$5=Master!$D$4,E119,
IF($F$5=Master!$D$4,SUM(E119:F119),
IF($G$5=Master!$D$4,SUM(E119:G119),
IF($H$5=Master!$D$4,SUM(E119:H119),
IF($I$5=Master!$D$4,SUM(E119:I119),
IF($J$5=Master!$D$4,SUM(E119:J119),
IF($K$5=Master!$D$4,SUM(E119:K119),
IF($L$5=Master!$D$4,SUM(E119:L119),
IF($M$5=Master!$D$4,SUM(E119:M119),
IF($N$5=Master!$D$4,SUM(E119:N119),
IF($O$5=Master!$D$4,SUM(E119:O119),
IF($P$5=Master!$D$4,SUM(E119:P119),0))))))))))))</f>
        <v>1321513.4700000002</v>
      </c>
      <c r="V119" s="133"/>
    </row>
    <row r="120" spans="2:22" x14ac:dyDescent="0.2">
      <c r="B120" s="131"/>
      <c r="C120" s="135">
        <v>40202</v>
      </c>
      <c r="D120" s="136" t="s">
        <v>35</v>
      </c>
      <c r="E120" s="137">
        <v>1032367.9200000003</v>
      </c>
      <c r="F120" s="137">
        <v>1032367.9200000003</v>
      </c>
      <c r="G120" s="137">
        <v>1032367.9200000003</v>
      </c>
      <c r="H120" s="137">
        <v>1032367.9200000003</v>
      </c>
      <c r="I120" s="137">
        <v>1032367.9500000003</v>
      </c>
      <c r="J120" s="137">
        <v>1032367.64</v>
      </c>
      <c r="K120" s="137">
        <v>1063316.5299999998</v>
      </c>
      <c r="L120" s="137">
        <v>1063296.5299999998</v>
      </c>
      <c r="M120" s="137">
        <v>1063296.5299999998</v>
      </c>
      <c r="N120" s="137">
        <v>1063296.5299999998</v>
      </c>
      <c r="O120" s="137">
        <v>1063296.5299999998</v>
      </c>
      <c r="P120" s="137">
        <v>1063296.6000000001</v>
      </c>
      <c r="Q120" s="137">
        <f t="shared" si="4"/>
        <v>12574006.519999998</v>
      </c>
      <c r="R120" s="133"/>
      <c r="S120" s="134"/>
      <c r="T120" s="131"/>
      <c r="U120" s="137">
        <f>IF($E$5=Master!$D$4,E120,
IF($F$5=Master!$D$4,SUM(E120:F120),
IF($G$5=Master!$D$4,SUM(E120:G120),
IF($H$5=Master!$D$4,SUM(E120:H120),
IF($I$5=Master!$D$4,SUM(E120:I120),
IF($J$5=Master!$D$4,SUM(E120:J120),
IF($K$5=Master!$D$4,SUM(E120:K120),
IF($L$5=Master!$D$4,SUM(E120:L120),
IF($M$5=Master!$D$4,SUM(E120:M120),
IF($N$5=Master!$D$4,SUM(E120:N120),
IF($O$5=Master!$D$4,SUM(E120:O120),
IF($P$5=Master!$D$4,SUM(E120:P120),0))))))))))))</f>
        <v>5161839.6300000018</v>
      </c>
      <c r="V120" s="133"/>
    </row>
    <row r="121" spans="2:22" x14ac:dyDescent="0.2">
      <c r="B121" s="131"/>
      <c r="C121" s="135">
        <v>40204</v>
      </c>
      <c r="D121" s="136" t="s">
        <v>36</v>
      </c>
      <c r="E121" s="137">
        <v>32264.850000000002</v>
      </c>
      <c r="F121" s="137">
        <v>37243.83</v>
      </c>
      <c r="G121" s="137">
        <v>36012.81</v>
      </c>
      <c r="H121" s="137">
        <v>29872.89</v>
      </c>
      <c r="I121" s="137">
        <v>24993.94</v>
      </c>
      <c r="J121" s="137">
        <v>21520.229999999996</v>
      </c>
      <c r="K121" s="137">
        <v>31315.12000000001</v>
      </c>
      <c r="L121" s="137">
        <v>34276.500000000007</v>
      </c>
      <c r="M121" s="137">
        <v>44056.500000000007</v>
      </c>
      <c r="N121" s="137">
        <v>44121.500000000007</v>
      </c>
      <c r="O121" s="137">
        <v>31828.770000000008</v>
      </c>
      <c r="P121" s="137">
        <v>28771.629999999997</v>
      </c>
      <c r="Q121" s="137">
        <f t="shared" si="4"/>
        <v>396278.57</v>
      </c>
      <c r="R121" s="133"/>
      <c r="S121" s="134"/>
      <c r="T121" s="131"/>
      <c r="U121" s="137">
        <f>IF($E$5=Master!$D$4,E121,
IF($F$5=Master!$D$4,SUM(E121:F121),
IF($G$5=Master!$D$4,SUM(E121:G121),
IF($H$5=Master!$D$4,SUM(E121:H121),
IF($I$5=Master!$D$4,SUM(E121:I121),
IF($J$5=Master!$D$4,SUM(E121:J121),
IF($K$5=Master!$D$4,SUM(E121:K121),
IF($L$5=Master!$D$4,SUM(E121:L121),
IF($M$5=Master!$D$4,SUM(E121:M121),
IF($N$5=Master!$D$4,SUM(E121:N121),
IF($O$5=Master!$D$4,SUM(E121:O121),
IF($P$5=Master!$D$4,SUM(E121:P121),0))))))))))))</f>
        <v>160388.32</v>
      </c>
      <c r="V121" s="133"/>
    </row>
    <row r="122" spans="2:22" x14ac:dyDescent="0.2">
      <c r="B122" s="131"/>
      <c r="C122" s="135">
        <v>40301</v>
      </c>
      <c r="D122" s="136" t="s">
        <v>37</v>
      </c>
      <c r="E122" s="137">
        <v>12676830.169999994</v>
      </c>
      <c r="F122" s="137">
        <v>11567254.749999996</v>
      </c>
      <c r="G122" s="137">
        <v>11123473.289999995</v>
      </c>
      <c r="H122" s="137">
        <v>8822873.299999997</v>
      </c>
      <c r="I122" s="137">
        <v>8740499.8699999992</v>
      </c>
      <c r="J122" s="137">
        <v>8724892.7700000014</v>
      </c>
      <c r="K122" s="137">
        <v>10223646.179999998</v>
      </c>
      <c r="L122" s="137">
        <v>10155173.679999998</v>
      </c>
      <c r="M122" s="137">
        <v>10046621.639999999</v>
      </c>
      <c r="N122" s="137">
        <v>9911129.5399999991</v>
      </c>
      <c r="O122" s="137">
        <v>9782704.5800000001</v>
      </c>
      <c r="P122" s="137">
        <v>9751044.8799999971</v>
      </c>
      <c r="Q122" s="137">
        <f t="shared" si="4"/>
        <v>121526144.64999996</v>
      </c>
      <c r="R122" s="133"/>
      <c r="S122" s="134"/>
      <c r="T122" s="131"/>
      <c r="U122" s="137">
        <f>IF($E$5=Master!$D$4,E122,
IF($F$5=Master!$D$4,SUM(E122:F122),
IF($G$5=Master!$D$4,SUM(E122:G122),
IF($H$5=Master!$D$4,SUM(E122:H122),
IF($I$5=Master!$D$4,SUM(E122:I122),
IF($J$5=Master!$D$4,SUM(E122:J122),
IF($K$5=Master!$D$4,SUM(E122:K122),
IF($L$5=Master!$D$4,SUM(E122:L122),
IF($M$5=Master!$D$4,SUM(E122:M122),
IF($N$5=Master!$D$4,SUM(E122:N122),
IF($O$5=Master!$D$4,SUM(E122:O122),
IF($P$5=Master!$D$4,SUM(E122:P122),0))))))))))))</f>
        <v>52930931.37999998</v>
      </c>
      <c r="V122" s="133"/>
    </row>
    <row r="123" spans="2:22" x14ac:dyDescent="0.2">
      <c r="B123" s="131"/>
      <c r="C123" s="135">
        <v>40401</v>
      </c>
      <c r="D123" s="136" t="s">
        <v>38</v>
      </c>
      <c r="E123" s="137">
        <v>6143463.8000000017</v>
      </c>
      <c r="F123" s="137">
        <v>5003626.9299999978</v>
      </c>
      <c r="G123" s="137">
        <v>4779860.9999999981</v>
      </c>
      <c r="H123" s="137">
        <v>4747836.0199999977</v>
      </c>
      <c r="I123" s="137">
        <v>4635035.959999999</v>
      </c>
      <c r="J123" s="137">
        <v>4646840.8800000008</v>
      </c>
      <c r="K123" s="137">
        <v>6981782.1000000015</v>
      </c>
      <c r="L123" s="137">
        <v>6723786.6799999997</v>
      </c>
      <c r="M123" s="137">
        <v>6429285.7600000007</v>
      </c>
      <c r="N123" s="137">
        <v>6083239.5800000001</v>
      </c>
      <c r="O123" s="137">
        <v>5872413.5699999994</v>
      </c>
      <c r="P123" s="137">
        <v>5315777.9000000004</v>
      </c>
      <c r="Q123" s="137">
        <f t="shared" si="4"/>
        <v>67362950.179999992</v>
      </c>
      <c r="R123" s="133"/>
      <c r="S123" s="134"/>
      <c r="T123" s="131"/>
      <c r="U123" s="137">
        <f>IF($E$5=Master!$D$4,E123,
IF($F$5=Master!$D$4,SUM(E123:F123),
IF($G$5=Master!$D$4,SUM(E123:G123),
IF($H$5=Master!$D$4,SUM(E123:H123),
IF($I$5=Master!$D$4,SUM(E123:I123),
IF($J$5=Master!$D$4,SUM(E123:J123),
IF($K$5=Master!$D$4,SUM(E123:K123),
IF($L$5=Master!$D$4,SUM(E123:L123),
IF($M$5=Master!$D$4,SUM(E123:M123),
IF($N$5=Master!$D$4,SUM(E123:N123),
IF($O$5=Master!$D$4,SUM(E123:O123),
IF($P$5=Master!$D$4,SUM(E123:P123),0))))))))))))</f>
        <v>25309823.709999993</v>
      </c>
      <c r="V123" s="133"/>
    </row>
    <row r="124" spans="2:22" x14ac:dyDescent="0.2">
      <c r="B124" s="131"/>
      <c r="C124" s="135">
        <v>40402</v>
      </c>
      <c r="D124" s="136" t="s">
        <v>39</v>
      </c>
      <c r="E124" s="137">
        <v>41264.560000000005</v>
      </c>
      <c r="F124" s="137">
        <v>35073.770000000004</v>
      </c>
      <c r="G124" s="137">
        <v>33823.770000000004</v>
      </c>
      <c r="H124" s="137">
        <v>33823.770000000004</v>
      </c>
      <c r="I124" s="137">
        <v>33754.770000000004</v>
      </c>
      <c r="J124" s="137">
        <v>33754.770000000004</v>
      </c>
      <c r="K124" s="137">
        <v>103021.44</v>
      </c>
      <c r="L124" s="137">
        <v>60371.44</v>
      </c>
      <c r="M124" s="137">
        <v>60353.440000000002</v>
      </c>
      <c r="N124" s="137">
        <v>34049.440000000002</v>
      </c>
      <c r="O124" s="137">
        <v>34049.440000000002</v>
      </c>
      <c r="P124" s="137">
        <v>34049.650000000016</v>
      </c>
      <c r="Q124" s="137">
        <f t="shared" si="4"/>
        <v>537390.26</v>
      </c>
      <c r="R124" s="133"/>
      <c r="S124" s="134"/>
      <c r="T124" s="131"/>
      <c r="U124" s="137">
        <f>IF($E$5=Master!$D$4,E124,
IF($F$5=Master!$D$4,SUM(E124:F124),
IF($G$5=Master!$D$4,SUM(E124:G124),
IF($H$5=Master!$D$4,SUM(E124:H124),
IF($I$5=Master!$D$4,SUM(E124:I124),
IF($J$5=Master!$D$4,SUM(E124:J124),
IF($K$5=Master!$D$4,SUM(E124:K124),
IF($L$5=Master!$D$4,SUM(E124:L124),
IF($M$5=Master!$D$4,SUM(E124:M124),
IF($N$5=Master!$D$4,SUM(E124:N124),
IF($O$5=Master!$D$4,SUM(E124:O124),
IF($P$5=Master!$D$4,SUM(E124:P124),0))))))))))))</f>
        <v>177740.64</v>
      </c>
      <c r="V124" s="133"/>
    </row>
    <row r="125" spans="2:22" x14ac:dyDescent="0.2">
      <c r="B125" s="131"/>
      <c r="C125" s="135">
        <v>40501</v>
      </c>
      <c r="D125" s="136" t="s">
        <v>1</v>
      </c>
      <c r="E125" s="137">
        <v>44334389.329999976</v>
      </c>
      <c r="F125" s="137">
        <v>17323520.239999995</v>
      </c>
      <c r="G125" s="137">
        <v>23045269.700000029</v>
      </c>
      <c r="H125" s="137">
        <v>40966076.269999981</v>
      </c>
      <c r="I125" s="137">
        <v>111128768.51000002</v>
      </c>
      <c r="J125" s="137">
        <v>25271991.400000025</v>
      </c>
      <c r="K125" s="137">
        <v>60373378.81999997</v>
      </c>
      <c r="L125" s="137">
        <v>20207817.759999987</v>
      </c>
      <c r="M125" s="137">
        <v>33004477.230000027</v>
      </c>
      <c r="N125" s="137">
        <v>42548678.659999989</v>
      </c>
      <c r="O125" s="137">
        <v>81585347.170000032</v>
      </c>
      <c r="P125" s="137">
        <v>53965250.510000043</v>
      </c>
      <c r="Q125" s="137">
        <f t="shared" si="4"/>
        <v>553754965.60000002</v>
      </c>
      <c r="R125" s="133"/>
      <c r="S125" s="134"/>
      <c r="T125" s="131"/>
      <c r="U125" s="137">
        <f>IF($E$5=Master!$D$4,E125,
IF($F$5=Master!$D$4,SUM(E125:F125),
IF($G$5=Master!$D$4,SUM(E125:G125),
IF($H$5=Master!$D$4,SUM(E125:H125),
IF($I$5=Master!$D$4,SUM(E125:I125),
IF($J$5=Master!$D$4,SUM(E125:J125),
IF($K$5=Master!$D$4,SUM(E125:K125),
IF($L$5=Master!$D$4,SUM(E125:L125),
IF($M$5=Master!$D$4,SUM(E125:M125),
IF($N$5=Master!$D$4,SUM(E125:N125),
IF($O$5=Master!$D$4,SUM(E125:O125),
IF($P$5=Master!$D$4,SUM(E125:P125),0))))))))))))</f>
        <v>236798024.05000001</v>
      </c>
      <c r="V125" s="133"/>
    </row>
    <row r="126" spans="2:22" x14ac:dyDescent="0.2">
      <c r="B126" s="131"/>
      <c r="C126" s="135">
        <v>40510</v>
      </c>
      <c r="D126" s="136" t="s">
        <v>40</v>
      </c>
      <c r="E126" s="137">
        <v>215505.72</v>
      </c>
      <c r="F126" s="137">
        <v>241537.74999999997</v>
      </c>
      <c r="G126" s="137">
        <v>220765.59999999998</v>
      </c>
      <c r="H126" s="137">
        <v>216934.86999999994</v>
      </c>
      <c r="I126" s="137">
        <v>216902.11000000002</v>
      </c>
      <c r="J126" s="137">
        <v>213033.2</v>
      </c>
      <c r="K126" s="137">
        <v>583698.54</v>
      </c>
      <c r="L126" s="137">
        <v>194286.64</v>
      </c>
      <c r="M126" s="137">
        <v>225823.64</v>
      </c>
      <c r="N126" s="137">
        <v>393568.00999999995</v>
      </c>
      <c r="O126" s="137">
        <v>4178257.3899999992</v>
      </c>
      <c r="P126" s="137">
        <v>193347.11999999997</v>
      </c>
      <c r="Q126" s="137">
        <f t="shared" si="4"/>
        <v>7093660.5899999989</v>
      </c>
      <c r="R126" s="133"/>
      <c r="S126" s="134"/>
      <c r="T126" s="131"/>
      <c r="U126" s="137">
        <f>IF($E$5=Master!$D$4,E126,
IF($F$5=Master!$D$4,SUM(E126:F126),
IF($G$5=Master!$D$4,SUM(E126:G126),
IF($H$5=Master!$D$4,SUM(E126:H126),
IF($I$5=Master!$D$4,SUM(E126:I126),
IF($J$5=Master!$D$4,SUM(E126:J126),
IF($K$5=Master!$D$4,SUM(E126:K126),
IF($L$5=Master!$D$4,SUM(E126:L126),
IF($M$5=Master!$D$4,SUM(E126:M126),
IF($N$5=Master!$D$4,SUM(E126:N126),
IF($O$5=Master!$D$4,SUM(E126:O126),
IF($P$5=Master!$D$4,SUM(E126:P126),0))))))))))))</f>
        <v>1111646.05</v>
      </c>
      <c r="V126" s="133"/>
    </row>
    <row r="127" spans="2:22" x14ac:dyDescent="0.2">
      <c r="B127" s="131"/>
      <c r="C127" s="135">
        <v>40514</v>
      </c>
      <c r="D127" s="136" t="s">
        <v>41</v>
      </c>
      <c r="E127" s="137">
        <v>34045.81</v>
      </c>
      <c r="F127" s="137">
        <v>34045.81</v>
      </c>
      <c r="G127" s="137">
        <v>34045.81</v>
      </c>
      <c r="H127" s="137">
        <v>34045.829999999994</v>
      </c>
      <c r="I127" s="137">
        <v>34045.789999999994</v>
      </c>
      <c r="J127" s="137">
        <v>34045.73000000001</v>
      </c>
      <c r="K127" s="137">
        <v>41000.700000000004</v>
      </c>
      <c r="L127" s="137">
        <v>41000.720000000001</v>
      </c>
      <c r="M127" s="137">
        <v>41000.71</v>
      </c>
      <c r="N127" s="137">
        <v>41000.730000000003</v>
      </c>
      <c r="O127" s="137">
        <v>41000.720000000001</v>
      </c>
      <c r="P127" s="137">
        <v>41000.71</v>
      </c>
      <c r="Q127" s="137">
        <f t="shared" si="4"/>
        <v>450279.07</v>
      </c>
      <c r="R127" s="133"/>
      <c r="S127" s="134"/>
      <c r="T127" s="131"/>
      <c r="U127" s="137">
        <f>IF($E$5=Master!$D$4,E127,
IF($F$5=Master!$D$4,SUM(E127:F127),
IF($G$5=Master!$D$4,SUM(E127:G127),
IF($H$5=Master!$D$4,SUM(E127:H127),
IF($I$5=Master!$D$4,SUM(E127:I127),
IF($J$5=Master!$D$4,SUM(E127:J127),
IF($K$5=Master!$D$4,SUM(E127:K127),
IF($L$5=Master!$D$4,SUM(E127:L127),
IF($M$5=Master!$D$4,SUM(E127:M127),
IF($N$5=Master!$D$4,SUM(E127:N127),
IF($O$5=Master!$D$4,SUM(E127:O127),
IF($P$5=Master!$D$4,SUM(E127:P127),0))))))))))))</f>
        <v>170229.05</v>
      </c>
      <c r="V127" s="133"/>
    </row>
    <row r="128" spans="2:22" x14ac:dyDescent="0.2">
      <c r="B128" s="131"/>
      <c r="C128" s="135">
        <v>40515</v>
      </c>
      <c r="D128" s="136" t="s">
        <v>42</v>
      </c>
      <c r="E128" s="137">
        <v>76929.170000000013</v>
      </c>
      <c r="F128" s="137">
        <v>76929.170000000013</v>
      </c>
      <c r="G128" s="137">
        <v>76429.190000000017</v>
      </c>
      <c r="H128" s="137">
        <v>74562.510000000009</v>
      </c>
      <c r="I128" s="137">
        <v>74562.540000000008</v>
      </c>
      <c r="J128" s="137">
        <v>74162.540000000023</v>
      </c>
      <c r="K128" s="137">
        <v>82372.669999999984</v>
      </c>
      <c r="L128" s="137">
        <v>82370.239999999976</v>
      </c>
      <c r="M128" s="137">
        <v>82370.27999999997</v>
      </c>
      <c r="N128" s="137">
        <v>82370.179999999978</v>
      </c>
      <c r="O128" s="137">
        <v>82369.62</v>
      </c>
      <c r="P128" s="137">
        <v>82371.38999999997</v>
      </c>
      <c r="Q128" s="137">
        <f t="shared" si="4"/>
        <v>947799.5</v>
      </c>
      <c r="R128" s="133"/>
      <c r="S128" s="134"/>
      <c r="T128" s="131"/>
      <c r="U128" s="137">
        <f>IF($E$5=Master!$D$4,E128,
IF($F$5=Master!$D$4,SUM(E128:F128),
IF($G$5=Master!$D$4,SUM(E128:G128),
IF($H$5=Master!$D$4,SUM(E128:H128),
IF($I$5=Master!$D$4,SUM(E128:I128),
IF($J$5=Master!$D$4,SUM(E128:J128),
IF($K$5=Master!$D$4,SUM(E128:K128),
IF($L$5=Master!$D$4,SUM(E128:L128),
IF($M$5=Master!$D$4,SUM(E128:M128),
IF($N$5=Master!$D$4,SUM(E128:N128),
IF($O$5=Master!$D$4,SUM(E128:O128),
IF($P$5=Master!$D$4,SUM(E128:P128),0))))))))))))</f>
        <v>379412.58000000007</v>
      </c>
      <c r="V128" s="133"/>
    </row>
    <row r="129" spans="2:22" x14ac:dyDescent="0.2">
      <c r="B129" s="131"/>
      <c r="C129" s="135">
        <v>40516</v>
      </c>
      <c r="D129" s="136" t="s">
        <v>43</v>
      </c>
      <c r="E129" s="137">
        <v>60185.260000000009</v>
      </c>
      <c r="F129" s="137">
        <v>59785.260000000009</v>
      </c>
      <c r="G129" s="137">
        <v>56985.260000000009</v>
      </c>
      <c r="H129" s="137">
        <v>56985.260000000009</v>
      </c>
      <c r="I129" s="137">
        <v>56985.310000000005</v>
      </c>
      <c r="J129" s="137">
        <v>56985.330000000009</v>
      </c>
      <c r="K129" s="137">
        <v>67082.760000000009</v>
      </c>
      <c r="L129" s="137">
        <v>67082.790000000008</v>
      </c>
      <c r="M129" s="137">
        <v>67082.77</v>
      </c>
      <c r="N129" s="137">
        <v>67082.75</v>
      </c>
      <c r="O129" s="137">
        <v>67082.75</v>
      </c>
      <c r="P129" s="137">
        <v>67082.91</v>
      </c>
      <c r="Q129" s="137">
        <f t="shared" si="4"/>
        <v>750408.41000000015</v>
      </c>
      <c r="R129" s="133"/>
      <c r="S129" s="134"/>
      <c r="T129" s="131"/>
      <c r="U129" s="137">
        <f>IF($E$5=Master!$D$4,E129,
IF($F$5=Master!$D$4,SUM(E129:F129),
IF($G$5=Master!$D$4,SUM(E129:G129),
IF($H$5=Master!$D$4,SUM(E129:H129),
IF($I$5=Master!$D$4,SUM(E129:I129),
IF($J$5=Master!$D$4,SUM(E129:J129),
IF($K$5=Master!$D$4,SUM(E129:K129),
IF($L$5=Master!$D$4,SUM(E129:L129),
IF($M$5=Master!$D$4,SUM(E129:M129),
IF($N$5=Master!$D$4,SUM(E129:N129),
IF($O$5=Master!$D$4,SUM(E129:O129),
IF($P$5=Master!$D$4,SUM(E129:P129),0))))))))))))</f>
        <v>290926.35000000003</v>
      </c>
      <c r="V129" s="133"/>
    </row>
    <row r="130" spans="2:22" x14ac:dyDescent="0.2">
      <c r="B130" s="131"/>
      <c r="C130" s="135">
        <v>40519</v>
      </c>
      <c r="D130" s="136" t="s">
        <v>46</v>
      </c>
      <c r="E130" s="137">
        <v>2393528.5899999989</v>
      </c>
      <c r="F130" s="137">
        <v>2393358.7199999997</v>
      </c>
      <c r="G130" s="137">
        <v>2407138.9199999995</v>
      </c>
      <c r="H130" s="137">
        <v>2409788.9199999995</v>
      </c>
      <c r="I130" s="137">
        <v>2408450.1199999992</v>
      </c>
      <c r="J130" s="137">
        <v>2415768.5599999991</v>
      </c>
      <c r="K130" s="137">
        <v>3076452.2500000005</v>
      </c>
      <c r="L130" s="137">
        <v>3070738.1500000008</v>
      </c>
      <c r="M130" s="137">
        <v>3071238.1500000008</v>
      </c>
      <c r="N130" s="137">
        <v>3074554.0500000007</v>
      </c>
      <c r="O130" s="137">
        <v>3071481.850000001</v>
      </c>
      <c r="P130" s="137">
        <v>3066499.0700000003</v>
      </c>
      <c r="Q130" s="137">
        <f t="shared" si="4"/>
        <v>32858997.350000005</v>
      </c>
      <c r="R130" s="133"/>
      <c r="S130" s="134"/>
      <c r="T130" s="131"/>
      <c r="U130" s="137">
        <f>IF($E$5=Master!$D$4,E130,
IF($F$5=Master!$D$4,SUM(E130:F130),
IF($G$5=Master!$D$4,SUM(E130:G130),
IF($H$5=Master!$D$4,SUM(E130:H130),
IF($I$5=Master!$D$4,SUM(E130:I130),
IF($J$5=Master!$D$4,SUM(E130:J130),
IF($K$5=Master!$D$4,SUM(E130:K130),
IF($L$5=Master!$D$4,SUM(E130:L130),
IF($M$5=Master!$D$4,SUM(E130:M130),
IF($N$5=Master!$D$4,SUM(E130:N130),
IF($O$5=Master!$D$4,SUM(E130:O130),
IF($P$5=Master!$D$4,SUM(E130:P130),0))))))))))))</f>
        <v>12012265.269999998</v>
      </c>
      <c r="V130" s="133"/>
    </row>
    <row r="131" spans="2:22" x14ac:dyDescent="0.2">
      <c r="B131" s="131"/>
      <c r="C131" s="135">
        <v>40520</v>
      </c>
      <c r="D131" s="136" t="s">
        <v>47</v>
      </c>
      <c r="E131" s="137">
        <v>1504396.5400000007</v>
      </c>
      <c r="F131" s="137">
        <v>1411269.7200000007</v>
      </c>
      <c r="G131" s="137">
        <v>1423139.6400000006</v>
      </c>
      <c r="H131" s="137">
        <v>1428339.6300000006</v>
      </c>
      <c r="I131" s="137">
        <v>1425839.6100000006</v>
      </c>
      <c r="J131" s="137">
        <v>1423825.3200000005</v>
      </c>
      <c r="K131" s="137">
        <v>2318754.870000001</v>
      </c>
      <c r="L131" s="137">
        <v>1499977.3700000006</v>
      </c>
      <c r="M131" s="137">
        <v>1478185.5900000008</v>
      </c>
      <c r="N131" s="137">
        <v>1486485.6200000006</v>
      </c>
      <c r="O131" s="137">
        <v>1983152.6800000009</v>
      </c>
      <c r="P131" s="137">
        <v>1436156.0300000012</v>
      </c>
      <c r="Q131" s="137">
        <f t="shared" si="4"/>
        <v>18819522.620000008</v>
      </c>
      <c r="R131" s="133"/>
      <c r="S131" s="134"/>
      <c r="T131" s="131"/>
      <c r="U131" s="137">
        <f>IF($E$5=Master!$D$4,E131,
IF($F$5=Master!$D$4,SUM(E131:F131),
IF($G$5=Master!$D$4,SUM(E131:G131),
IF($H$5=Master!$D$4,SUM(E131:H131),
IF($I$5=Master!$D$4,SUM(E131:I131),
IF($J$5=Master!$D$4,SUM(E131:J131),
IF($K$5=Master!$D$4,SUM(E131:K131),
IF($L$5=Master!$D$4,SUM(E131:L131),
IF($M$5=Master!$D$4,SUM(E131:M131),
IF($N$5=Master!$D$4,SUM(E131:N131),
IF($O$5=Master!$D$4,SUM(E131:O131),
IF($P$5=Master!$D$4,SUM(E131:P131),0))))))))))))</f>
        <v>7192985.1400000034</v>
      </c>
      <c r="V131" s="133"/>
    </row>
    <row r="132" spans="2:22" x14ac:dyDescent="0.2">
      <c r="B132" s="131"/>
      <c r="C132" s="135">
        <v>40601</v>
      </c>
      <c r="D132" s="136" t="s">
        <v>48</v>
      </c>
      <c r="E132" s="137">
        <v>1716786.9900000012</v>
      </c>
      <c r="F132" s="137">
        <v>1473602.2600000014</v>
      </c>
      <c r="G132" s="137">
        <v>1882628.6800000016</v>
      </c>
      <c r="H132" s="137">
        <v>1617481.1400000015</v>
      </c>
      <c r="I132" s="137">
        <v>1426165.0100000019</v>
      </c>
      <c r="J132" s="137">
        <v>1662863.9700000018</v>
      </c>
      <c r="K132" s="137">
        <v>1445664.410000002</v>
      </c>
      <c r="L132" s="137">
        <v>1437175.660000002</v>
      </c>
      <c r="M132" s="137">
        <v>1468005.670000002</v>
      </c>
      <c r="N132" s="137">
        <v>1463005.670000002</v>
      </c>
      <c r="O132" s="137">
        <v>1532195.670000002</v>
      </c>
      <c r="P132" s="137">
        <v>1562611.6100000027</v>
      </c>
      <c r="Q132" s="137">
        <f t="shared" si="4"/>
        <v>18688186.740000024</v>
      </c>
      <c r="R132" s="133"/>
      <c r="S132" s="134"/>
      <c r="T132" s="131"/>
      <c r="U132" s="137">
        <f>IF($E$5=Master!$D$4,E132,
IF($F$5=Master!$D$4,SUM(E132:F132),
IF($G$5=Master!$D$4,SUM(E132:G132),
IF($H$5=Master!$D$4,SUM(E132:H132),
IF($I$5=Master!$D$4,SUM(E132:I132),
IF($J$5=Master!$D$4,SUM(E132:J132),
IF($K$5=Master!$D$4,SUM(E132:K132),
IF($L$5=Master!$D$4,SUM(E132:L132),
IF($M$5=Master!$D$4,SUM(E132:M132),
IF($N$5=Master!$D$4,SUM(E132:N132),
IF($O$5=Master!$D$4,SUM(E132:O132),
IF($P$5=Master!$D$4,SUM(E132:P132),0))))))))))))</f>
        <v>8116664.0800000075</v>
      </c>
      <c r="V132" s="133"/>
    </row>
    <row r="133" spans="2:22" x14ac:dyDescent="0.2">
      <c r="B133" s="131"/>
      <c r="C133" s="135">
        <v>40603</v>
      </c>
      <c r="D133" s="136" t="s">
        <v>49</v>
      </c>
      <c r="E133" s="137">
        <v>27043.649999999994</v>
      </c>
      <c r="F133" s="137">
        <v>54978.65</v>
      </c>
      <c r="G133" s="137">
        <v>54003.65</v>
      </c>
      <c r="H133" s="137">
        <v>53663.65</v>
      </c>
      <c r="I133" s="137">
        <v>231772.68999999997</v>
      </c>
      <c r="J133" s="137">
        <v>72773.59</v>
      </c>
      <c r="K133" s="137">
        <v>114708.83000000002</v>
      </c>
      <c r="L133" s="137">
        <v>51748.829999999994</v>
      </c>
      <c r="M133" s="137">
        <v>47611.369999999988</v>
      </c>
      <c r="N133" s="137">
        <v>48306.989999999991</v>
      </c>
      <c r="O133" s="137">
        <v>47456.989999999991</v>
      </c>
      <c r="P133" s="137">
        <v>88431.11</v>
      </c>
      <c r="Q133" s="137">
        <f t="shared" si="4"/>
        <v>892499.99999999988</v>
      </c>
      <c r="R133" s="133"/>
      <c r="S133" s="134"/>
      <c r="T133" s="131"/>
      <c r="U133" s="137">
        <f>IF($E$5=Master!$D$4,E133,
IF($F$5=Master!$D$4,SUM(E133:F133),
IF($G$5=Master!$D$4,SUM(E133:G133),
IF($H$5=Master!$D$4,SUM(E133:H133),
IF($I$5=Master!$D$4,SUM(E133:I133),
IF($J$5=Master!$D$4,SUM(E133:J133),
IF($K$5=Master!$D$4,SUM(E133:K133),
IF($L$5=Master!$D$4,SUM(E133:L133),
IF($M$5=Master!$D$4,SUM(E133:M133),
IF($N$5=Master!$D$4,SUM(E133:N133),
IF($O$5=Master!$D$4,SUM(E133:O133),
IF($P$5=Master!$D$4,SUM(E133:P133),0))))))))))))</f>
        <v>421462.28999999992</v>
      </c>
      <c r="V133" s="133"/>
    </row>
    <row r="134" spans="2:22" x14ac:dyDescent="0.2">
      <c r="B134" s="131"/>
      <c r="C134" s="135">
        <v>40701</v>
      </c>
      <c r="D134" s="136" t="s">
        <v>50</v>
      </c>
      <c r="E134" s="137">
        <v>21256478.099999987</v>
      </c>
      <c r="F134" s="137">
        <v>24139903.699999988</v>
      </c>
      <c r="G134" s="137">
        <v>22899990.429999989</v>
      </c>
      <c r="H134" s="137">
        <v>22908666.429999989</v>
      </c>
      <c r="I134" s="137">
        <v>23342460.429999989</v>
      </c>
      <c r="J134" s="137">
        <v>24890563.549999982</v>
      </c>
      <c r="K134" s="137">
        <v>24880271.429999985</v>
      </c>
      <c r="L134" s="137">
        <v>22851787.18999999</v>
      </c>
      <c r="M134" s="137">
        <v>23731961.429999989</v>
      </c>
      <c r="N134" s="137">
        <v>23170597.429999989</v>
      </c>
      <c r="O134" s="137">
        <v>22792188.889999986</v>
      </c>
      <c r="P134" s="137">
        <v>22644077.560000002</v>
      </c>
      <c r="Q134" s="137">
        <f t="shared" si="4"/>
        <v>279508946.56999981</v>
      </c>
      <c r="R134" s="133"/>
      <c r="S134" s="134"/>
      <c r="T134" s="131"/>
      <c r="U134" s="137">
        <f>IF($E$5=Master!$D$4,E134,
IF($F$5=Master!$D$4,SUM(E134:F134),
IF($G$5=Master!$D$4,SUM(E134:G134),
IF($H$5=Master!$D$4,SUM(E134:H134),
IF($I$5=Master!$D$4,SUM(E134:I134),
IF($J$5=Master!$D$4,SUM(E134:J134),
IF($K$5=Master!$D$4,SUM(E134:K134),
IF($L$5=Master!$D$4,SUM(E134:L134),
IF($M$5=Master!$D$4,SUM(E134:M134),
IF($N$5=Master!$D$4,SUM(E134:N134),
IF($O$5=Master!$D$4,SUM(E134:O134),
IF($P$5=Master!$D$4,SUM(E134:P134),0))))))))))))</f>
        <v>114547499.08999994</v>
      </c>
      <c r="V134" s="133"/>
    </row>
    <row r="135" spans="2:22" x14ac:dyDescent="0.2">
      <c r="B135" s="131"/>
      <c r="C135" s="135">
        <v>40704</v>
      </c>
      <c r="D135" s="136" t="s">
        <v>51</v>
      </c>
      <c r="E135" s="137">
        <v>125540.48000000001</v>
      </c>
      <c r="F135" s="137">
        <v>125599.80000000002</v>
      </c>
      <c r="G135" s="137">
        <v>125620.14000000001</v>
      </c>
      <c r="H135" s="137">
        <v>124332.14000000001</v>
      </c>
      <c r="I135" s="137">
        <v>124334.14000000001</v>
      </c>
      <c r="J135" s="137">
        <v>124775.14000000001</v>
      </c>
      <c r="K135" s="137">
        <v>150386.46999999997</v>
      </c>
      <c r="L135" s="137">
        <v>150553.46999999997</v>
      </c>
      <c r="M135" s="137">
        <v>150553.46999999997</v>
      </c>
      <c r="N135" s="137">
        <v>150553.46999999997</v>
      </c>
      <c r="O135" s="137">
        <v>150555.46999999997</v>
      </c>
      <c r="P135" s="137">
        <v>150459.25999999998</v>
      </c>
      <c r="Q135" s="137">
        <f t="shared" si="4"/>
        <v>1653263.45</v>
      </c>
      <c r="R135" s="133"/>
      <c r="S135" s="134"/>
      <c r="T135" s="131"/>
      <c r="U135" s="137">
        <f>IF($E$5=Master!$D$4,E135,
IF($F$5=Master!$D$4,SUM(E135:F135),
IF($G$5=Master!$D$4,SUM(E135:G135),
IF($H$5=Master!$D$4,SUM(E135:H135),
IF($I$5=Master!$D$4,SUM(E135:I135),
IF($J$5=Master!$D$4,SUM(E135:J135),
IF($K$5=Master!$D$4,SUM(E135:K135),
IF($L$5=Master!$D$4,SUM(E135:L135),
IF($M$5=Master!$D$4,SUM(E135:M135),
IF($N$5=Master!$D$4,SUM(E135:N135),
IF($O$5=Master!$D$4,SUM(E135:O135),
IF($P$5=Master!$D$4,SUM(E135:P135),0))))))))))))</f>
        <v>625426.70000000007</v>
      </c>
      <c r="V135" s="133"/>
    </row>
    <row r="136" spans="2:22" x14ac:dyDescent="0.2">
      <c r="B136" s="131"/>
      <c r="C136" s="135">
        <v>40705</v>
      </c>
      <c r="D136" s="136" t="s">
        <v>52</v>
      </c>
      <c r="E136" s="137">
        <v>62800.290000000008</v>
      </c>
      <c r="F136" s="137">
        <v>62800.290000000008</v>
      </c>
      <c r="G136" s="137">
        <v>62801.290000000008</v>
      </c>
      <c r="H136" s="137">
        <v>62800.290000000008</v>
      </c>
      <c r="I136" s="137">
        <v>62801.290000000008</v>
      </c>
      <c r="J136" s="137">
        <v>63824.660000000011</v>
      </c>
      <c r="K136" s="137">
        <v>75923.290000000008</v>
      </c>
      <c r="L136" s="137">
        <v>75447.290000000008</v>
      </c>
      <c r="M136" s="137">
        <v>75357.290000000008</v>
      </c>
      <c r="N136" s="137">
        <v>74757.290000000008</v>
      </c>
      <c r="O136" s="137">
        <v>74759.290000000008</v>
      </c>
      <c r="P136" s="137">
        <v>73683.95</v>
      </c>
      <c r="Q136" s="137">
        <f t="shared" si="4"/>
        <v>827756.51000000024</v>
      </c>
      <c r="R136" s="133"/>
      <c r="S136" s="134"/>
      <c r="T136" s="131"/>
      <c r="U136" s="137">
        <f>IF($E$5=Master!$D$4,E136,
IF($F$5=Master!$D$4,SUM(E136:F136),
IF($G$5=Master!$D$4,SUM(E136:G136),
IF($H$5=Master!$D$4,SUM(E136:H136),
IF($I$5=Master!$D$4,SUM(E136:I136),
IF($J$5=Master!$D$4,SUM(E136:J136),
IF($K$5=Master!$D$4,SUM(E136:K136),
IF($L$5=Master!$D$4,SUM(E136:L136),
IF($M$5=Master!$D$4,SUM(E136:M136),
IF($N$5=Master!$D$4,SUM(E136:N136),
IF($O$5=Master!$D$4,SUM(E136:O136),
IF($P$5=Master!$D$4,SUM(E136:P136),0))))))))))))</f>
        <v>314003.45000000007</v>
      </c>
      <c r="V136" s="133"/>
    </row>
    <row r="137" spans="2:22" x14ac:dyDescent="0.2">
      <c r="B137" s="131"/>
      <c r="C137" s="135">
        <v>40709</v>
      </c>
      <c r="D137" s="136" t="s">
        <v>53</v>
      </c>
      <c r="E137" s="137">
        <v>57730.470000000008</v>
      </c>
      <c r="F137" s="137">
        <v>60539.470000000008</v>
      </c>
      <c r="G137" s="137">
        <v>58826.470000000008</v>
      </c>
      <c r="H137" s="137">
        <v>57276.470000000008</v>
      </c>
      <c r="I137" s="137">
        <v>57376.470000000008</v>
      </c>
      <c r="J137" s="137">
        <v>57576.880000000012</v>
      </c>
      <c r="K137" s="137">
        <v>64765.880000000012</v>
      </c>
      <c r="L137" s="137">
        <v>65748.880000000019</v>
      </c>
      <c r="M137" s="137">
        <v>73956.880000000019</v>
      </c>
      <c r="N137" s="137">
        <v>72640.880000000019</v>
      </c>
      <c r="O137" s="137">
        <v>72636.880000000019</v>
      </c>
      <c r="P137" s="137">
        <v>72481.03</v>
      </c>
      <c r="Q137" s="137">
        <f t="shared" si="4"/>
        <v>771556.66000000015</v>
      </c>
      <c r="R137" s="133"/>
      <c r="S137" s="134"/>
      <c r="T137" s="131"/>
      <c r="U137" s="137">
        <f>IF($E$5=Master!$D$4,E137,
IF($F$5=Master!$D$4,SUM(E137:F137),
IF($G$5=Master!$D$4,SUM(E137:G137),
IF($H$5=Master!$D$4,SUM(E137:H137),
IF($I$5=Master!$D$4,SUM(E137:I137),
IF($J$5=Master!$D$4,SUM(E137:J137),
IF($K$5=Master!$D$4,SUM(E137:K137),
IF($L$5=Master!$D$4,SUM(E137:L137),
IF($M$5=Master!$D$4,SUM(E137:M137),
IF($N$5=Master!$D$4,SUM(E137:N137),
IF($O$5=Master!$D$4,SUM(E137:O137),
IF($P$5=Master!$D$4,SUM(E137:P137),0))))))))))))</f>
        <v>291749.35000000003</v>
      </c>
      <c r="V137" s="133"/>
    </row>
    <row r="138" spans="2:22" x14ac:dyDescent="0.2">
      <c r="B138" s="131"/>
      <c r="C138" s="135">
        <v>40710</v>
      </c>
      <c r="D138" s="136" t="s">
        <v>54</v>
      </c>
      <c r="E138" s="137">
        <v>29440.330000000009</v>
      </c>
      <c r="F138" s="137">
        <v>29557.330000000009</v>
      </c>
      <c r="G138" s="137">
        <v>29573.48000000001</v>
      </c>
      <c r="H138" s="137">
        <v>29445.330000000009</v>
      </c>
      <c r="I138" s="137">
        <v>29454.330000000009</v>
      </c>
      <c r="J138" s="137">
        <v>29448.330000000009</v>
      </c>
      <c r="K138" s="137">
        <v>34919.330000000009</v>
      </c>
      <c r="L138" s="137">
        <v>34167.330000000009</v>
      </c>
      <c r="M138" s="137">
        <v>34167.330000000009</v>
      </c>
      <c r="N138" s="137">
        <v>34159.330000000009</v>
      </c>
      <c r="O138" s="137">
        <v>34157.330000000009</v>
      </c>
      <c r="P138" s="137">
        <v>33569.33</v>
      </c>
      <c r="Q138" s="137">
        <f t="shared" si="4"/>
        <v>382059.11000000016</v>
      </c>
      <c r="R138" s="133"/>
      <c r="S138" s="134"/>
      <c r="T138" s="131"/>
      <c r="U138" s="137">
        <f>IF($E$5=Master!$D$4,E138,
IF($F$5=Master!$D$4,SUM(E138:F138),
IF($G$5=Master!$D$4,SUM(E138:G138),
IF($H$5=Master!$D$4,SUM(E138:H138),
IF($I$5=Master!$D$4,SUM(E138:I138),
IF($J$5=Master!$D$4,SUM(E138:J138),
IF($K$5=Master!$D$4,SUM(E138:K138),
IF($L$5=Master!$D$4,SUM(E138:L138),
IF($M$5=Master!$D$4,SUM(E138:M138),
IF($N$5=Master!$D$4,SUM(E138:N138),
IF($O$5=Master!$D$4,SUM(E138:O138),
IF($P$5=Master!$D$4,SUM(E138:P138),0))))))))))))</f>
        <v>147470.80000000005</v>
      </c>
      <c r="V138" s="133"/>
    </row>
    <row r="139" spans="2:22" x14ac:dyDescent="0.2">
      <c r="B139" s="131"/>
      <c r="C139" s="135">
        <v>40801</v>
      </c>
      <c r="D139" s="136" t="s">
        <v>57</v>
      </c>
      <c r="E139" s="137">
        <v>1515077.080000001</v>
      </c>
      <c r="F139" s="137">
        <v>1761063.6300000006</v>
      </c>
      <c r="G139" s="137">
        <v>2217387.2400000016</v>
      </c>
      <c r="H139" s="137">
        <v>1909617.6700000009</v>
      </c>
      <c r="I139" s="137">
        <v>2075599.0700000008</v>
      </c>
      <c r="J139" s="137">
        <v>1935722.830000001</v>
      </c>
      <c r="K139" s="137">
        <v>2507637.1900000023</v>
      </c>
      <c r="L139" s="137">
        <v>2362510.6300000018</v>
      </c>
      <c r="M139" s="137">
        <v>2337498.3100000019</v>
      </c>
      <c r="N139" s="137">
        <v>2316710.1800000016</v>
      </c>
      <c r="O139" s="137">
        <v>2460526.9800000018</v>
      </c>
      <c r="P139" s="137">
        <v>2480146.5000000005</v>
      </c>
      <c r="Q139" s="137">
        <f t="shared" si="4"/>
        <v>25879497.310000014</v>
      </c>
      <c r="R139" s="133"/>
      <c r="S139" s="134"/>
      <c r="T139" s="131"/>
      <c r="U139" s="137">
        <f>IF($E$5=Master!$D$4,E139,
IF($F$5=Master!$D$4,SUM(E139:F139),
IF($G$5=Master!$D$4,SUM(E139:G139),
IF($H$5=Master!$D$4,SUM(E139:H139),
IF($I$5=Master!$D$4,SUM(E139:I139),
IF($J$5=Master!$D$4,SUM(E139:J139),
IF($K$5=Master!$D$4,SUM(E139:K139),
IF($L$5=Master!$D$4,SUM(E139:L139),
IF($M$5=Master!$D$4,SUM(E139:M139),
IF($N$5=Master!$D$4,SUM(E139:N139),
IF($O$5=Master!$D$4,SUM(E139:O139),
IF($P$5=Master!$D$4,SUM(E139:P139),0))))))))))))</f>
        <v>9478744.6900000051</v>
      </c>
      <c r="V139" s="133"/>
    </row>
    <row r="140" spans="2:22" x14ac:dyDescent="0.2">
      <c r="B140" s="131"/>
      <c r="C140" s="135">
        <v>40802</v>
      </c>
      <c r="D140" s="136" t="s">
        <v>55</v>
      </c>
      <c r="E140" s="137">
        <v>173886.75000000003</v>
      </c>
      <c r="F140" s="137">
        <v>175586.75000000003</v>
      </c>
      <c r="G140" s="137">
        <v>176566.75000000003</v>
      </c>
      <c r="H140" s="137">
        <v>175726.75000000003</v>
      </c>
      <c r="I140" s="137">
        <v>176651.77000000002</v>
      </c>
      <c r="J140" s="137">
        <v>177675.83000000005</v>
      </c>
      <c r="K140" s="137">
        <v>206754.52</v>
      </c>
      <c r="L140" s="137">
        <v>207016.52</v>
      </c>
      <c r="M140" s="137">
        <v>207004.52</v>
      </c>
      <c r="N140" s="137">
        <v>206804.52</v>
      </c>
      <c r="O140" s="137">
        <v>206804.52</v>
      </c>
      <c r="P140" s="137">
        <v>206904.69000000003</v>
      </c>
      <c r="Q140" s="137">
        <f t="shared" si="4"/>
        <v>2297383.89</v>
      </c>
      <c r="R140" s="133"/>
      <c r="S140" s="134"/>
      <c r="T140" s="131"/>
      <c r="U140" s="137">
        <f>IF($E$5=Master!$D$4,E140,
IF($F$5=Master!$D$4,SUM(E140:F140),
IF($G$5=Master!$D$4,SUM(E140:G140),
IF($H$5=Master!$D$4,SUM(E140:H140),
IF($I$5=Master!$D$4,SUM(E140:I140),
IF($J$5=Master!$D$4,SUM(E140:J140),
IF($K$5=Master!$D$4,SUM(E140:K140),
IF($L$5=Master!$D$4,SUM(E140:L140),
IF($M$5=Master!$D$4,SUM(E140:M140),
IF($N$5=Master!$D$4,SUM(E140:N140),
IF($O$5=Master!$D$4,SUM(E140:O140),
IF($P$5=Master!$D$4,SUM(E140:P140),0))))))))))))</f>
        <v>878418.77000000014</v>
      </c>
      <c r="V140" s="133"/>
    </row>
    <row r="141" spans="2:22" x14ac:dyDescent="0.2">
      <c r="B141" s="131"/>
      <c r="C141" s="135">
        <v>40817</v>
      </c>
      <c r="D141" s="136" t="s">
        <v>56</v>
      </c>
      <c r="E141" s="137">
        <v>78249.210000000021</v>
      </c>
      <c r="F141" s="137">
        <v>89628.21</v>
      </c>
      <c r="G141" s="137">
        <v>90291.21</v>
      </c>
      <c r="H141" s="137">
        <v>93599.210000000021</v>
      </c>
      <c r="I141" s="137">
        <v>78699.210000000021</v>
      </c>
      <c r="J141" s="137">
        <v>78799.210000000021</v>
      </c>
      <c r="K141" s="137">
        <v>78299.210000000006</v>
      </c>
      <c r="L141" s="137">
        <v>78299.210000000006</v>
      </c>
      <c r="M141" s="137">
        <v>109819.24</v>
      </c>
      <c r="N141" s="137">
        <v>93819.260000000009</v>
      </c>
      <c r="O141" s="137">
        <v>93819.260000000009</v>
      </c>
      <c r="P141" s="137">
        <v>93819.569999999992</v>
      </c>
      <c r="Q141" s="137">
        <f t="shared" si="4"/>
        <v>1057142.01</v>
      </c>
      <c r="R141" s="133"/>
      <c r="S141" s="134"/>
      <c r="T141" s="131"/>
      <c r="U141" s="137">
        <f>IF($E$5=Master!$D$4,E141,
IF($F$5=Master!$D$4,SUM(E141:F141),
IF($G$5=Master!$D$4,SUM(E141:G141),
IF($H$5=Master!$D$4,SUM(E141:H141),
IF($I$5=Master!$D$4,SUM(E141:I141),
IF($J$5=Master!$D$4,SUM(E141:J141),
IF($K$5=Master!$D$4,SUM(E141:K141),
IF($L$5=Master!$D$4,SUM(E141:L141),
IF($M$5=Master!$D$4,SUM(E141:M141),
IF($N$5=Master!$D$4,SUM(E141:N141),
IF($O$5=Master!$D$4,SUM(E141:O141),
IF($P$5=Master!$D$4,SUM(E141:P141),0))))))))))))</f>
        <v>430467.0500000001</v>
      </c>
      <c r="V141" s="133"/>
    </row>
    <row r="142" spans="2:22" x14ac:dyDescent="0.2">
      <c r="B142" s="131"/>
      <c r="C142" s="135">
        <v>40901</v>
      </c>
      <c r="D142" s="136" t="s">
        <v>58</v>
      </c>
      <c r="E142" s="137">
        <v>419112.37000000023</v>
      </c>
      <c r="F142" s="137">
        <v>1437007.8300000005</v>
      </c>
      <c r="G142" s="137">
        <v>978549.23999999987</v>
      </c>
      <c r="H142" s="137">
        <v>550036.30000000028</v>
      </c>
      <c r="I142" s="137">
        <v>910946.95999999938</v>
      </c>
      <c r="J142" s="137">
        <v>1748727.8200000012</v>
      </c>
      <c r="K142" s="137">
        <v>1398874.5300000017</v>
      </c>
      <c r="L142" s="137">
        <v>1377839.6400000015</v>
      </c>
      <c r="M142" s="137">
        <v>1329633.6400000015</v>
      </c>
      <c r="N142" s="137">
        <v>1449600.6400000015</v>
      </c>
      <c r="O142" s="137">
        <v>1356080.8300000017</v>
      </c>
      <c r="P142" s="137">
        <v>1457269.7700000016</v>
      </c>
      <c r="Q142" s="137">
        <f t="shared" si="4"/>
        <v>14413679.57000001</v>
      </c>
      <c r="R142" s="133"/>
      <c r="S142" s="134"/>
      <c r="T142" s="131"/>
      <c r="U142" s="137">
        <f>IF($E$5=Master!$D$4,E142,
IF($F$5=Master!$D$4,SUM(E142:F142),
IF($G$5=Master!$D$4,SUM(E142:G142),
IF($H$5=Master!$D$4,SUM(E142:H142),
IF($I$5=Master!$D$4,SUM(E142:I142),
IF($J$5=Master!$D$4,SUM(E142:J142),
IF($K$5=Master!$D$4,SUM(E142:K142),
IF($L$5=Master!$D$4,SUM(E142:L142),
IF($M$5=Master!$D$4,SUM(E142:M142),
IF($N$5=Master!$D$4,SUM(E142:N142),
IF($O$5=Master!$D$4,SUM(E142:O142),
IF($P$5=Master!$D$4,SUM(E142:P142),0))))))))))))</f>
        <v>4295652.7</v>
      </c>
      <c r="V142" s="133"/>
    </row>
    <row r="143" spans="2:22" x14ac:dyDescent="0.2">
      <c r="B143" s="131"/>
      <c r="C143" s="135">
        <v>40904</v>
      </c>
      <c r="D143" s="136" t="s">
        <v>59</v>
      </c>
      <c r="E143" s="137">
        <v>75474.53</v>
      </c>
      <c r="F143" s="137">
        <v>75474.53</v>
      </c>
      <c r="G143" s="137">
        <v>75474.53</v>
      </c>
      <c r="H143" s="137">
        <v>75474.53</v>
      </c>
      <c r="I143" s="137">
        <v>75474.490000000005</v>
      </c>
      <c r="J143" s="137">
        <v>75474.430000000008</v>
      </c>
      <c r="K143" s="137">
        <v>87799.950000000012</v>
      </c>
      <c r="L143" s="137">
        <v>87560.640000000014</v>
      </c>
      <c r="M143" s="137">
        <v>82720.62000000001</v>
      </c>
      <c r="N143" s="137">
        <v>82627.020000000019</v>
      </c>
      <c r="O143" s="137">
        <v>82627.010000000009</v>
      </c>
      <c r="P143" s="137">
        <v>82627.109999999986</v>
      </c>
      <c r="Q143" s="137">
        <f t="shared" si="4"/>
        <v>958809.39</v>
      </c>
      <c r="R143" s="133"/>
      <c r="S143" s="134"/>
      <c r="T143" s="131"/>
      <c r="U143" s="137">
        <f>IF($E$5=Master!$D$4,E143,
IF($F$5=Master!$D$4,SUM(E143:F143),
IF($G$5=Master!$D$4,SUM(E143:G143),
IF($H$5=Master!$D$4,SUM(E143:H143),
IF($I$5=Master!$D$4,SUM(E143:I143),
IF($J$5=Master!$D$4,SUM(E143:J143),
IF($K$5=Master!$D$4,SUM(E143:K143),
IF($L$5=Master!$D$4,SUM(E143:L143),
IF($M$5=Master!$D$4,SUM(E143:M143),
IF($N$5=Master!$D$4,SUM(E143:N143),
IF($O$5=Master!$D$4,SUM(E143:O143),
IF($P$5=Master!$D$4,SUM(E143:P143),0))))))))))))</f>
        <v>377372.61</v>
      </c>
      <c r="V143" s="133"/>
    </row>
    <row r="144" spans="2:22" x14ac:dyDescent="0.2">
      <c r="B144" s="131"/>
      <c r="C144" s="135">
        <v>40911</v>
      </c>
      <c r="D144" s="136" t="s">
        <v>60</v>
      </c>
      <c r="E144" s="137">
        <v>58555.750000000022</v>
      </c>
      <c r="F144" s="137">
        <v>60558.630000000019</v>
      </c>
      <c r="G144" s="137">
        <v>58655.750000000022</v>
      </c>
      <c r="H144" s="137">
        <v>58655.770000000019</v>
      </c>
      <c r="I144" s="137">
        <v>58655.790000000015</v>
      </c>
      <c r="J144" s="137">
        <v>59455.830000000009</v>
      </c>
      <c r="K144" s="137">
        <v>81184.669999999984</v>
      </c>
      <c r="L144" s="137">
        <v>63984.759999999995</v>
      </c>
      <c r="M144" s="137">
        <v>63174.77</v>
      </c>
      <c r="N144" s="137">
        <v>63174.710000000006</v>
      </c>
      <c r="O144" s="137">
        <v>63174.770000000004</v>
      </c>
      <c r="P144" s="137">
        <v>63174.790000000008</v>
      </c>
      <c r="Q144" s="137">
        <f t="shared" si="4"/>
        <v>752405.99000000011</v>
      </c>
      <c r="R144" s="133"/>
      <c r="S144" s="134"/>
      <c r="T144" s="131"/>
      <c r="U144" s="137">
        <f>IF($E$5=Master!$D$4,E144,
IF($F$5=Master!$D$4,SUM(E144:F144),
IF($G$5=Master!$D$4,SUM(E144:G144),
IF($H$5=Master!$D$4,SUM(E144:H144),
IF($I$5=Master!$D$4,SUM(E144:I144),
IF($J$5=Master!$D$4,SUM(E144:J144),
IF($K$5=Master!$D$4,SUM(E144:K144),
IF($L$5=Master!$D$4,SUM(E144:L144),
IF($M$5=Master!$D$4,SUM(E144:M144),
IF($N$5=Master!$D$4,SUM(E144:N144),
IF($O$5=Master!$D$4,SUM(E144:O144),
IF($P$5=Master!$D$4,SUM(E144:P144),0))))))))))))</f>
        <v>295081.69000000012</v>
      </c>
      <c r="V144" s="133"/>
    </row>
    <row r="145" spans="2:22" x14ac:dyDescent="0.2">
      <c r="B145" s="131"/>
      <c r="C145" s="135">
        <v>40912</v>
      </c>
      <c r="D145" s="136" t="s">
        <v>61</v>
      </c>
      <c r="E145" s="137">
        <v>209584.37999999998</v>
      </c>
      <c r="F145" s="137">
        <v>210226.71999999994</v>
      </c>
      <c r="G145" s="137">
        <v>209906.71999999994</v>
      </c>
      <c r="H145" s="137">
        <v>209906.71999999994</v>
      </c>
      <c r="I145" s="137">
        <v>209906.71999999994</v>
      </c>
      <c r="J145" s="137">
        <v>209894.71999999994</v>
      </c>
      <c r="K145" s="137">
        <v>291859.72000000003</v>
      </c>
      <c r="L145" s="137">
        <v>292755.72000000003</v>
      </c>
      <c r="M145" s="137">
        <v>292755.72000000003</v>
      </c>
      <c r="N145" s="137">
        <v>292755.72000000003</v>
      </c>
      <c r="O145" s="137">
        <v>292753.72000000003</v>
      </c>
      <c r="P145" s="137">
        <v>292087.77999999997</v>
      </c>
      <c r="Q145" s="137">
        <f t="shared" si="4"/>
        <v>3014394.36</v>
      </c>
      <c r="R145" s="133"/>
      <c r="S145" s="134"/>
      <c r="T145" s="131"/>
      <c r="U145" s="137">
        <f>IF($E$5=Master!$D$4,E145,
IF($F$5=Master!$D$4,SUM(E145:F145),
IF($G$5=Master!$D$4,SUM(E145:G145),
IF($H$5=Master!$D$4,SUM(E145:H145),
IF($I$5=Master!$D$4,SUM(E145:I145),
IF($J$5=Master!$D$4,SUM(E145:J145),
IF($K$5=Master!$D$4,SUM(E145:K145),
IF($L$5=Master!$D$4,SUM(E145:L145),
IF($M$5=Master!$D$4,SUM(E145:M145),
IF($N$5=Master!$D$4,SUM(E145:N145),
IF($O$5=Master!$D$4,SUM(E145:O145),
IF($P$5=Master!$D$4,SUM(E145:P145),0))))))))))))</f>
        <v>1049531.2599999998</v>
      </c>
      <c r="V145" s="133"/>
    </row>
    <row r="146" spans="2:22" x14ac:dyDescent="0.2">
      <c r="B146" s="131"/>
      <c r="C146" s="135">
        <v>40913</v>
      </c>
      <c r="D146" s="136" t="s">
        <v>62</v>
      </c>
      <c r="E146" s="137">
        <v>32396.1</v>
      </c>
      <c r="F146" s="137">
        <v>34740.46</v>
      </c>
      <c r="G146" s="137">
        <v>35395.78</v>
      </c>
      <c r="H146" s="137">
        <v>33935.78</v>
      </c>
      <c r="I146" s="137">
        <v>33355.78</v>
      </c>
      <c r="J146" s="137">
        <v>34385.78</v>
      </c>
      <c r="K146" s="137">
        <v>35455.78</v>
      </c>
      <c r="L146" s="137">
        <v>36345.78</v>
      </c>
      <c r="M146" s="137">
        <v>40885.78</v>
      </c>
      <c r="N146" s="137">
        <v>115115.78</v>
      </c>
      <c r="O146" s="137">
        <v>35395.78</v>
      </c>
      <c r="P146" s="137">
        <v>42591.419999999991</v>
      </c>
      <c r="Q146" s="137">
        <f t="shared" si="4"/>
        <v>510000.00000000006</v>
      </c>
      <c r="R146" s="133"/>
      <c r="S146" s="134"/>
      <c r="T146" s="131"/>
      <c r="U146" s="137">
        <f>IF($E$5=Master!$D$4,E146,
IF($F$5=Master!$D$4,SUM(E146:F146),
IF($G$5=Master!$D$4,SUM(E146:G146),
IF($H$5=Master!$D$4,SUM(E146:H146),
IF($I$5=Master!$D$4,SUM(E146:I146),
IF($J$5=Master!$D$4,SUM(E146:J146),
IF($K$5=Master!$D$4,SUM(E146:K146),
IF($L$5=Master!$D$4,SUM(E146:L146),
IF($M$5=Master!$D$4,SUM(E146:M146),
IF($N$5=Master!$D$4,SUM(E146:N146),
IF($O$5=Master!$D$4,SUM(E146:O146),
IF($P$5=Master!$D$4,SUM(E146:P146),0))))))))))))</f>
        <v>169823.9</v>
      </c>
      <c r="V146" s="133"/>
    </row>
    <row r="147" spans="2:22" x14ac:dyDescent="0.2">
      <c r="B147" s="131"/>
      <c r="C147" s="135">
        <v>41001</v>
      </c>
      <c r="D147" s="136" t="s">
        <v>63</v>
      </c>
      <c r="E147" s="137">
        <v>596540.83999999973</v>
      </c>
      <c r="F147" s="137">
        <v>537004.81999999948</v>
      </c>
      <c r="G147" s="137">
        <v>583438.16999999958</v>
      </c>
      <c r="H147" s="137">
        <v>530338.17999999947</v>
      </c>
      <c r="I147" s="137">
        <v>530737.69999999949</v>
      </c>
      <c r="J147" s="137">
        <v>528737.7799999998</v>
      </c>
      <c r="K147" s="137">
        <v>1073619.9900000002</v>
      </c>
      <c r="L147" s="137">
        <v>794936.7000000003</v>
      </c>
      <c r="M147" s="137">
        <v>698323.34000000032</v>
      </c>
      <c r="N147" s="137">
        <v>666486.16000000038</v>
      </c>
      <c r="O147" s="137">
        <v>665401.68000000028</v>
      </c>
      <c r="P147" s="137">
        <v>654763.10999999987</v>
      </c>
      <c r="Q147" s="137">
        <f t="shared" si="4"/>
        <v>7860328.4699999988</v>
      </c>
      <c r="R147" s="133"/>
      <c r="S147" s="134"/>
      <c r="T147" s="131"/>
      <c r="U147" s="137">
        <f>IF($E$5=Master!$D$4,E147,
IF($F$5=Master!$D$4,SUM(E147:F147),
IF($G$5=Master!$D$4,SUM(E147:G147),
IF($H$5=Master!$D$4,SUM(E147:H147),
IF($I$5=Master!$D$4,SUM(E147:I147),
IF($J$5=Master!$D$4,SUM(E147:J147),
IF($K$5=Master!$D$4,SUM(E147:K147),
IF($L$5=Master!$D$4,SUM(E147:L147),
IF($M$5=Master!$D$4,SUM(E147:M147),
IF($N$5=Master!$D$4,SUM(E147:N147),
IF($O$5=Master!$D$4,SUM(E147:O147),
IF($P$5=Master!$D$4,SUM(E147:P147),0))))))))))))</f>
        <v>2778059.7099999972</v>
      </c>
      <c r="V147" s="133"/>
    </row>
    <row r="148" spans="2:22" x14ac:dyDescent="0.2">
      <c r="B148" s="131"/>
      <c r="C148" s="135">
        <v>41002</v>
      </c>
      <c r="D148" s="136" t="s">
        <v>64</v>
      </c>
      <c r="E148" s="137">
        <v>100456.33000000003</v>
      </c>
      <c r="F148" s="137">
        <v>100994.51000000002</v>
      </c>
      <c r="G148" s="137">
        <v>99794.510000000024</v>
      </c>
      <c r="H148" s="137">
        <v>86765.510000000024</v>
      </c>
      <c r="I148" s="137">
        <v>92584.260000000024</v>
      </c>
      <c r="J148" s="137">
        <v>92584.260000000024</v>
      </c>
      <c r="K148" s="137">
        <v>141818.23999999993</v>
      </c>
      <c r="L148" s="137">
        <v>141818.23999999993</v>
      </c>
      <c r="M148" s="137">
        <v>141818.23999999993</v>
      </c>
      <c r="N148" s="137">
        <v>141818.23999999993</v>
      </c>
      <c r="O148" s="137">
        <v>141818.29999999993</v>
      </c>
      <c r="P148" s="137">
        <v>146818.75999999992</v>
      </c>
      <c r="Q148" s="137">
        <f t="shared" si="4"/>
        <v>1429089.4000000001</v>
      </c>
      <c r="R148" s="133"/>
      <c r="S148" s="134"/>
      <c r="T148" s="131"/>
      <c r="U148" s="137">
        <f>IF($E$5=Master!$D$4,E148,
IF($F$5=Master!$D$4,SUM(E148:F148),
IF($G$5=Master!$D$4,SUM(E148:G148),
IF($H$5=Master!$D$4,SUM(E148:H148),
IF($I$5=Master!$D$4,SUM(E148:I148),
IF($J$5=Master!$D$4,SUM(E148:J148),
IF($K$5=Master!$D$4,SUM(E148:K148),
IF($L$5=Master!$D$4,SUM(E148:L148),
IF($M$5=Master!$D$4,SUM(E148:M148),
IF($N$5=Master!$D$4,SUM(E148:N148),
IF($O$5=Master!$D$4,SUM(E148:O148),
IF($P$5=Master!$D$4,SUM(E148:P148),0))))))))))))</f>
        <v>480595.12000000011</v>
      </c>
      <c r="V148" s="133"/>
    </row>
    <row r="149" spans="2:22" x14ac:dyDescent="0.2">
      <c r="B149" s="131"/>
      <c r="C149" s="135">
        <v>41003</v>
      </c>
      <c r="D149" s="136" t="s">
        <v>65</v>
      </c>
      <c r="E149" s="137">
        <v>6668307.200000002</v>
      </c>
      <c r="F149" s="137">
        <v>5474211.7100000009</v>
      </c>
      <c r="G149" s="137">
        <v>6172162.6900000013</v>
      </c>
      <c r="H149" s="137">
        <v>6260210.6900000013</v>
      </c>
      <c r="I149" s="137">
        <v>6650042.4300000016</v>
      </c>
      <c r="J149" s="137">
        <v>6197320.1300000018</v>
      </c>
      <c r="K149" s="137">
        <v>8784829.2100000028</v>
      </c>
      <c r="L149" s="137">
        <v>7757497.7100000028</v>
      </c>
      <c r="M149" s="137">
        <v>6503288.7100000028</v>
      </c>
      <c r="N149" s="137">
        <v>6073789.7100000028</v>
      </c>
      <c r="O149" s="137">
        <v>5927721.6800000025</v>
      </c>
      <c r="P149" s="137">
        <v>4588397.3800000036</v>
      </c>
      <c r="Q149" s="137">
        <f t="shared" si="4"/>
        <v>77057779.25000003</v>
      </c>
      <c r="R149" s="133"/>
      <c r="S149" s="134"/>
      <c r="T149" s="131"/>
      <c r="U149" s="137">
        <f>IF($E$5=Master!$D$4,E149,
IF($F$5=Master!$D$4,SUM(E149:F149),
IF($G$5=Master!$D$4,SUM(E149:G149),
IF($H$5=Master!$D$4,SUM(E149:H149),
IF($I$5=Master!$D$4,SUM(E149:I149),
IF($J$5=Master!$D$4,SUM(E149:J149),
IF($K$5=Master!$D$4,SUM(E149:K149),
IF($L$5=Master!$D$4,SUM(E149:L149),
IF($M$5=Master!$D$4,SUM(E149:M149),
IF($N$5=Master!$D$4,SUM(E149:N149),
IF($O$5=Master!$D$4,SUM(E149:O149),
IF($P$5=Master!$D$4,SUM(E149:P149),0))))))))))))</f>
        <v>31224934.720000006</v>
      </c>
      <c r="V149" s="133"/>
    </row>
    <row r="150" spans="2:22" x14ac:dyDescent="0.2">
      <c r="B150" s="131"/>
      <c r="C150" s="135">
        <v>41005</v>
      </c>
      <c r="D150" s="136" t="s">
        <v>66</v>
      </c>
      <c r="E150" s="137">
        <v>1382026.6400000001</v>
      </c>
      <c r="F150" s="137">
        <v>2573520.3200000003</v>
      </c>
      <c r="G150" s="137">
        <v>3621674.2200000007</v>
      </c>
      <c r="H150" s="137">
        <v>1383026.6400000001</v>
      </c>
      <c r="I150" s="137">
        <v>1404026.56</v>
      </c>
      <c r="J150" s="137">
        <v>1404026.56</v>
      </c>
      <c r="K150" s="137">
        <v>1420161.7100000004</v>
      </c>
      <c r="L150" s="137">
        <v>1417161.7100000004</v>
      </c>
      <c r="M150" s="137">
        <v>3351939.7100000004</v>
      </c>
      <c r="N150" s="137">
        <v>2261242.4500000002</v>
      </c>
      <c r="O150" s="137">
        <v>1382661.7100000004</v>
      </c>
      <c r="P150" s="137">
        <v>1382770.0000000007</v>
      </c>
      <c r="Q150" s="137">
        <f t="shared" si="4"/>
        <v>22984238.230000004</v>
      </c>
      <c r="R150" s="133"/>
      <c r="S150" s="134"/>
      <c r="T150" s="131"/>
      <c r="U150" s="137">
        <f>IF($E$5=Master!$D$4,E150,
IF($F$5=Master!$D$4,SUM(E150:F150),
IF($G$5=Master!$D$4,SUM(E150:G150),
IF($H$5=Master!$D$4,SUM(E150:H150),
IF($I$5=Master!$D$4,SUM(E150:I150),
IF($J$5=Master!$D$4,SUM(E150:J150),
IF($K$5=Master!$D$4,SUM(E150:K150),
IF($L$5=Master!$D$4,SUM(E150:L150),
IF($M$5=Master!$D$4,SUM(E150:M150),
IF($N$5=Master!$D$4,SUM(E150:N150),
IF($O$5=Master!$D$4,SUM(E150:O150),
IF($P$5=Master!$D$4,SUM(E150:P150),0))))))))))))</f>
        <v>10364274.380000003</v>
      </c>
      <c r="V150" s="133"/>
    </row>
    <row r="151" spans="2:22" ht="38.25" x14ac:dyDescent="0.2">
      <c r="B151" s="131"/>
      <c r="C151" s="135">
        <v>41007</v>
      </c>
      <c r="D151" s="136" t="s">
        <v>67</v>
      </c>
      <c r="E151" s="137">
        <v>5036.82</v>
      </c>
      <c r="F151" s="137">
        <v>5641.7999999999993</v>
      </c>
      <c r="G151" s="137">
        <v>4794.0999999999995</v>
      </c>
      <c r="H151" s="137">
        <v>4923.4999999999991</v>
      </c>
      <c r="I151" s="137">
        <v>5936.7500000000018</v>
      </c>
      <c r="J151" s="137">
        <v>5361.7500000000009</v>
      </c>
      <c r="K151" s="137">
        <v>6503.8800000000028</v>
      </c>
      <c r="L151" s="137">
        <v>6503.8800000000028</v>
      </c>
      <c r="M151" s="137">
        <v>6503.8800000000028</v>
      </c>
      <c r="N151" s="137">
        <v>6503.8800000000028</v>
      </c>
      <c r="O151" s="137">
        <v>6503.8800000000028</v>
      </c>
      <c r="P151" s="137">
        <v>7401.7400000000025</v>
      </c>
      <c r="Q151" s="137">
        <f t="shared" si="4"/>
        <v>71615.86000000003</v>
      </c>
      <c r="R151" s="133"/>
      <c r="S151" s="134"/>
      <c r="T151" s="131"/>
      <c r="U151" s="137">
        <f>IF($E$5=Master!$D$4,E151,
IF($F$5=Master!$D$4,SUM(E151:F151),
IF($G$5=Master!$D$4,SUM(E151:G151),
IF($H$5=Master!$D$4,SUM(E151:H151),
IF($I$5=Master!$D$4,SUM(E151:I151),
IF($J$5=Master!$D$4,SUM(E151:J151),
IF($K$5=Master!$D$4,SUM(E151:K151),
IF($L$5=Master!$D$4,SUM(E151:L151),
IF($M$5=Master!$D$4,SUM(E151:M151),
IF($N$5=Master!$D$4,SUM(E151:N151),
IF($O$5=Master!$D$4,SUM(E151:O151),
IF($P$5=Master!$D$4,SUM(E151:P151),0))))))))))))</f>
        <v>26332.97</v>
      </c>
      <c r="V151" s="133"/>
    </row>
    <row r="152" spans="2:22" x14ac:dyDescent="0.2">
      <c r="B152" s="131"/>
      <c r="C152" s="135">
        <v>41008</v>
      </c>
      <c r="D152" s="136" t="s">
        <v>68</v>
      </c>
      <c r="E152" s="137">
        <v>32225.99</v>
      </c>
      <c r="F152" s="137">
        <v>36125.990000000005</v>
      </c>
      <c r="G152" s="137">
        <v>74423.649999999994</v>
      </c>
      <c r="H152" s="137">
        <v>36993.19</v>
      </c>
      <c r="I152" s="137">
        <v>33800.950000000012</v>
      </c>
      <c r="J152" s="137">
        <v>32775.950000000012</v>
      </c>
      <c r="K152" s="137">
        <v>94652.799999999988</v>
      </c>
      <c r="L152" s="137">
        <v>58331.11</v>
      </c>
      <c r="M152" s="137">
        <v>44881.11</v>
      </c>
      <c r="N152" s="137">
        <v>45081.11</v>
      </c>
      <c r="O152" s="137">
        <v>42376.11</v>
      </c>
      <c r="P152" s="137">
        <v>36089.519999999997</v>
      </c>
      <c r="Q152" s="137">
        <f t="shared" si="4"/>
        <v>567757.48</v>
      </c>
      <c r="R152" s="133"/>
      <c r="S152" s="134"/>
      <c r="T152" s="131"/>
      <c r="U152" s="137">
        <f>IF($E$5=Master!$D$4,E152,
IF($F$5=Master!$D$4,SUM(E152:F152),
IF($G$5=Master!$D$4,SUM(E152:G152),
IF($H$5=Master!$D$4,SUM(E152:H152),
IF($I$5=Master!$D$4,SUM(E152:I152),
IF($J$5=Master!$D$4,SUM(E152:J152),
IF($K$5=Master!$D$4,SUM(E152:K152),
IF($L$5=Master!$D$4,SUM(E152:L152),
IF($M$5=Master!$D$4,SUM(E152:M152),
IF($N$5=Master!$D$4,SUM(E152:N152),
IF($O$5=Master!$D$4,SUM(E152:O152),
IF($P$5=Master!$D$4,SUM(E152:P152),0))))))))))))</f>
        <v>213569.77000000002</v>
      </c>
      <c r="V152" s="133"/>
    </row>
    <row r="153" spans="2:22" x14ac:dyDescent="0.2">
      <c r="B153" s="131"/>
      <c r="C153" s="135">
        <v>41101</v>
      </c>
      <c r="D153" s="136" t="s">
        <v>69</v>
      </c>
      <c r="E153" s="137">
        <v>4499410.0500000017</v>
      </c>
      <c r="F153" s="137">
        <v>4501443.3900000015</v>
      </c>
      <c r="G153" s="137">
        <v>4499426.7200000016</v>
      </c>
      <c r="H153" s="137">
        <v>4499426.620000001</v>
      </c>
      <c r="I153" s="137">
        <v>4499426.6300000008</v>
      </c>
      <c r="J153" s="137">
        <v>4249434.7100000018</v>
      </c>
      <c r="K153" s="137">
        <v>4498850.870000001</v>
      </c>
      <c r="L153" s="137">
        <v>4498859</v>
      </c>
      <c r="M153" s="137">
        <v>4498859.1499999994</v>
      </c>
      <c r="N153" s="137">
        <v>4138858.9400000018</v>
      </c>
      <c r="O153" s="137">
        <v>4138276.4900000021</v>
      </c>
      <c r="P153" s="137">
        <v>4121290.2300000004</v>
      </c>
      <c r="Q153" s="137">
        <f t="shared" si="4"/>
        <v>52643562.800000012</v>
      </c>
      <c r="R153" s="133"/>
      <c r="S153" s="134"/>
      <c r="T153" s="131"/>
      <c r="U153" s="137">
        <f>IF($E$5=Master!$D$4,E153,
IF($F$5=Master!$D$4,SUM(E153:F153),
IF($G$5=Master!$D$4,SUM(E153:G153),
IF($H$5=Master!$D$4,SUM(E153:H153),
IF($I$5=Master!$D$4,SUM(E153:I153),
IF($J$5=Master!$D$4,SUM(E153:J153),
IF($K$5=Master!$D$4,SUM(E153:K153),
IF($L$5=Master!$D$4,SUM(E153:L153),
IF($M$5=Master!$D$4,SUM(E153:M153),
IF($N$5=Master!$D$4,SUM(E153:N153),
IF($O$5=Master!$D$4,SUM(E153:O153),
IF($P$5=Master!$D$4,SUM(E153:P153),0))))))))))))</f>
        <v>22499133.410000004</v>
      </c>
      <c r="V153" s="133"/>
    </row>
    <row r="154" spans="2:22" x14ac:dyDescent="0.2">
      <c r="B154" s="131"/>
      <c r="C154" s="135">
        <v>41103</v>
      </c>
      <c r="D154" s="136" t="s">
        <v>70</v>
      </c>
      <c r="E154" s="137">
        <v>484225.08999999997</v>
      </c>
      <c r="F154" s="137">
        <v>484225.08999999997</v>
      </c>
      <c r="G154" s="137">
        <v>484225.08999999997</v>
      </c>
      <c r="H154" s="137">
        <v>484225.01000000013</v>
      </c>
      <c r="I154" s="137">
        <v>484225.03000000009</v>
      </c>
      <c r="J154" s="137">
        <v>484223.14999999991</v>
      </c>
      <c r="K154" s="137">
        <v>508432.91</v>
      </c>
      <c r="L154" s="137">
        <v>508433.83</v>
      </c>
      <c r="M154" s="137">
        <v>508432.99000000005</v>
      </c>
      <c r="N154" s="137">
        <v>508432.83000000007</v>
      </c>
      <c r="O154" s="137">
        <v>508432.87000000005</v>
      </c>
      <c r="P154" s="137">
        <v>508432.99999999988</v>
      </c>
      <c r="Q154" s="137">
        <f t="shared" si="4"/>
        <v>5955946.8900000006</v>
      </c>
      <c r="R154" s="133"/>
      <c r="S154" s="134"/>
      <c r="T154" s="131"/>
      <c r="U154" s="137">
        <f>IF($E$5=Master!$D$4,E154,
IF($F$5=Master!$D$4,SUM(E154:F154),
IF($G$5=Master!$D$4,SUM(E154:G154),
IF($H$5=Master!$D$4,SUM(E154:H154),
IF($I$5=Master!$D$4,SUM(E154:I154),
IF($J$5=Master!$D$4,SUM(E154:J154),
IF($K$5=Master!$D$4,SUM(E154:K154),
IF($L$5=Master!$D$4,SUM(E154:L154),
IF($M$5=Master!$D$4,SUM(E154:M154),
IF($N$5=Master!$D$4,SUM(E154:N154),
IF($O$5=Master!$D$4,SUM(E154:O154),
IF($P$5=Master!$D$4,SUM(E154:P154),0))))))))))))</f>
        <v>2421125.3100000005</v>
      </c>
      <c r="V154" s="133"/>
    </row>
    <row r="155" spans="2:22" x14ac:dyDescent="0.2">
      <c r="B155" s="131"/>
      <c r="C155" s="135">
        <v>41104</v>
      </c>
      <c r="D155" s="136" t="s">
        <v>71</v>
      </c>
      <c r="E155" s="137">
        <v>46431.14</v>
      </c>
      <c r="F155" s="137">
        <v>46431.14</v>
      </c>
      <c r="G155" s="137">
        <v>46271.14</v>
      </c>
      <c r="H155" s="137">
        <v>45494.34</v>
      </c>
      <c r="I155" s="137">
        <v>45494.30000000001</v>
      </c>
      <c r="J155" s="137">
        <v>45494.35</v>
      </c>
      <c r="K155" s="137">
        <v>75354.45</v>
      </c>
      <c r="L155" s="137">
        <v>75336.929999999993</v>
      </c>
      <c r="M155" s="137">
        <v>75278.94</v>
      </c>
      <c r="N155" s="137">
        <v>75278.829999999987</v>
      </c>
      <c r="O155" s="137">
        <v>75278.89</v>
      </c>
      <c r="P155" s="137">
        <v>75283.59</v>
      </c>
      <c r="Q155" s="137">
        <f t="shared" si="4"/>
        <v>727428.03999999992</v>
      </c>
      <c r="R155" s="133"/>
      <c r="S155" s="134"/>
      <c r="T155" s="131"/>
      <c r="U155" s="137">
        <f>IF($E$5=Master!$D$4,E155,
IF($F$5=Master!$D$4,SUM(E155:F155),
IF($G$5=Master!$D$4,SUM(E155:G155),
IF($H$5=Master!$D$4,SUM(E155:H155),
IF($I$5=Master!$D$4,SUM(E155:I155),
IF($J$5=Master!$D$4,SUM(E155:J155),
IF($K$5=Master!$D$4,SUM(E155:K155),
IF($L$5=Master!$D$4,SUM(E155:L155),
IF($M$5=Master!$D$4,SUM(E155:M155),
IF($N$5=Master!$D$4,SUM(E155:N155),
IF($O$5=Master!$D$4,SUM(E155:O155),
IF($P$5=Master!$D$4,SUM(E155:P155),0))))))))))))</f>
        <v>230122.06</v>
      </c>
      <c r="V155" s="133"/>
    </row>
    <row r="156" spans="2:22" x14ac:dyDescent="0.2">
      <c r="B156" s="131"/>
      <c r="C156" s="135">
        <v>41107</v>
      </c>
      <c r="D156" s="136" t="s">
        <v>72</v>
      </c>
      <c r="E156" s="137">
        <v>292960.49000000005</v>
      </c>
      <c r="F156" s="137">
        <v>292960.49000000005</v>
      </c>
      <c r="G156" s="137">
        <v>282960.49000000005</v>
      </c>
      <c r="H156" s="137">
        <v>282960.47000000003</v>
      </c>
      <c r="I156" s="137">
        <v>282960.38999999996</v>
      </c>
      <c r="J156" s="137">
        <v>282960.40999999997</v>
      </c>
      <c r="K156" s="137">
        <v>451659.14</v>
      </c>
      <c r="L156" s="137">
        <v>305797.03000000003</v>
      </c>
      <c r="M156" s="137">
        <v>366067.20000000007</v>
      </c>
      <c r="N156" s="137">
        <v>366067.22000000003</v>
      </c>
      <c r="O156" s="137">
        <v>366067.14</v>
      </c>
      <c r="P156" s="137">
        <v>366067.47999999992</v>
      </c>
      <c r="Q156" s="137">
        <f t="shared" si="4"/>
        <v>3939487.9500000007</v>
      </c>
      <c r="R156" s="133"/>
      <c r="S156" s="134"/>
      <c r="T156" s="131"/>
      <c r="U156" s="137">
        <f>IF($E$5=Master!$D$4,E156,
IF($F$5=Master!$D$4,SUM(E156:F156),
IF($G$5=Master!$D$4,SUM(E156:G156),
IF($H$5=Master!$D$4,SUM(E156:H156),
IF($I$5=Master!$D$4,SUM(E156:I156),
IF($J$5=Master!$D$4,SUM(E156:J156),
IF($K$5=Master!$D$4,SUM(E156:K156),
IF($L$5=Master!$D$4,SUM(E156:L156),
IF($M$5=Master!$D$4,SUM(E156:M156),
IF($N$5=Master!$D$4,SUM(E156:N156),
IF($O$5=Master!$D$4,SUM(E156:O156),
IF($P$5=Master!$D$4,SUM(E156:P156),0))))))))))))</f>
        <v>1434802.33</v>
      </c>
      <c r="V156" s="133"/>
    </row>
    <row r="157" spans="2:22" x14ac:dyDescent="0.2">
      <c r="B157" s="131"/>
      <c r="C157" s="135">
        <v>41301</v>
      </c>
      <c r="D157" s="136" t="s">
        <v>73</v>
      </c>
      <c r="E157" s="137">
        <v>344926.7200000002</v>
      </c>
      <c r="F157" s="137">
        <v>369586.24000000005</v>
      </c>
      <c r="G157" s="137">
        <v>311849.28000000026</v>
      </c>
      <c r="H157" s="137">
        <v>305342.5900000002</v>
      </c>
      <c r="I157" s="137">
        <v>304059.45000000024</v>
      </c>
      <c r="J157" s="137">
        <v>299359.59000000026</v>
      </c>
      <c r="K157" s="137">
        <v>604776.00000000023</v>
      </c>
      <c r="L157" s="137">
        <v>498036.09000000032</v>
      </c>
      <c r="M157" s="137">
        <v>495679.59000000032</v>
      </c>
      <c r="N157" s="137">
        <v>491479.59000000032</v>
      </c>
      <c r="O157" s="137">
        <v>439479.6300000003</v>
      </c>
      <c r="P157" s="137">
        <v>336768.67999999993</v>
      </c>
      <c r="Q157" s="137">
        <f t="shared" si="4"/>
        <v>4801343.450000002</v>
      </c>
      <c r="R157" s="133"/>
      <c r="S157" s="134"/>
      <c r="T157" s="131"/>
      <c r="U157" s="137">
        <f>IF($E$5=Master!$D$4,E157,
IF($F$5=Master!$D$4,SUM(E157:F157),
IF($G$5=Master!$D$4,SUM(E157:G157),
IF($H$5=Master!$D$4,SUM(E157:H157),
IF($I$5=Master!$D$4,SUM(E157:I157),
IF($J$5=Master!$D$4,SUM(E157:J157),
IF($K$5=Master!$D$4,SUM(E157:K157),
IF($L$5=Master!$D$4,SUM(E157:L157),
IF($M$5=Master!$D$4,SUM(E157:M157),
IF($N$5=Master!$D$4,SUM(E157:N157),
IF($O$5=Master!$D$4,SUM(E157:O157),
IF($P$5=Master!$D$4,SUM(E157:P157),0))))))))))))</f>
        <v>1635764.2800000007</v>
      </c>
      <c r="V157" s="133"/>
    </row>
    <row r="158" spans="2:22" x14ac:dyDescent="0.2">
      <c r="B158" s="131"/>
      <c r="C158" s="135">
        <v>41401</v>
      </c>
      <c r="D158" s="136" t="s">
        <v>74</v>
      </c>
      <c r="E158" s="137">
        <v>164749.44</v>
      </c>
      <c r="F158" s="137">
        <v>159901.94999999998</v>
      </c>
      <c r="G158" s="137">
        <v>155901.96</v>
      </c>
      <c r="H158" s="137">
        <v>152521.96</v>
      </c>
      <c r="I158" s="137">
        <v>151751.96</v>
      </c>
      <c r="J158" s="137">
        <v>149231.97999999998</v>
      </c>
      <c r="K158" s="137">
        <v>163939.63999999998</v>
      </c>
      <c r="L158" s="137">
        <v>161215.49999999997</v>
      </c>
      <c r="M158" s="137">
        <v>162745.63999999998</v>
      </c>
      <c r="N158" s="137">
        <v>162545.68</v>
      </c>
      <c r="O158" s="137">
        <v>160495.63999999998</v>
      </c>
      <c r="P158" s="137">
        <v>155188.61999999997</v>
      </c>
      <c r="Q158" s="137">
        <f t="shared" si="4"/>
        <v>1900189.9699999995</v>
      </c>
      <c r="R158" s="133"/>
      <c r="S158" s="134"/>
      <c r="T158" s="131"/>
      <c r="U158" s="137">
        <f>IF($E$5=Master!$D$4,E158,
IF($F$5=Master!$D$4,SUM(E158:F158),
IF($G$5=Master!$D$4,SUM(E158:G158),
IF($H$5=Master!$D$4,SUM(E158:H158),
IF($I$5=Master!$D$4,SUM(E158:I158),
IF($J$5=Master!$D$4,SUM(E158:J158),
IF($K$5=Master!$D$4,SUM(E158:K158),
IF($L$5=Master!$D$4,SUM(E158:L158),
IF($M$5=Master!$D$4,SUM(E158:M158),
IF($N$5=Master!$D$4,SUM(E158:N158),
IF($O$5=Master!$D$4,SUM(E158:O158),
IF($P$5=Master!$D$4,SUM(E158:P158),0))))))))))))</f>
        <v>784827.2699999999</v>
      </c>
      <c r="V158" s="133"/>
    </row>
    <row r="159" spans="2:22" x14ac:dyDescent="0.2">
      <c r="B159" s="131"/>
      <c r="C159" s="135">
        <v>41501</v>
      </c>
      <c r="D159" s="136" t="s">
        <v>75</v>
      </c>
      <c r="E159" s="137">
        <v>709219.73999999953</v>
      </c>
      <c r="F159" s="137">
        <v>771683.26999999955</v>
      </c>
      <c r="G159" s="137">
        <v>775016.57999999949</v>
      </c>
      <c r="H159" s="137">
        <v>758181.56999999948</v>
      </c>
      <c r="I159" s="137">
        <v>580678.17999999982</v>
      </c>
      <c r="J159" s="137">
        <v>614682.3399999995</v>
      </c>
      <c r="K159" s="137">
        <v>668467.11999999953</v>
      </c>
      <c r="L159" s="137">
        <v>652967.11999999953</v>
      </c>
      <c r="M159" s="137">
        <v>713967.11999999965</v>
      </c>
      <c r="N159" s="137">
        <v>652967.11999999953</v>
      </c>
      <c r="O159" s="137">
        <v>687967.11999999953</v>
      </c>
      <c r="P159" s="137">
        <v>707096.52</v>
      </c>
      <c r="Q159" s="137">
        <f t="shared" si="4"/>
        <v>8292893.7999999933</v>
      </c>
      <c r="R159" s="133"/>
      <c r="S159" s="134"/>
      <c r="T159" s="131"/>
      <c r="U159" s="137">
        <f>IF($E$5=Master!$D$4,E159,
IF($F$5=Master!$D$4,SUM(E159:F159),
IF($G$5=Master!$D$4,SUM(E159:G159),
IF($H$5=Master!$D$4,SUM(E159:H159),
IF($I$5=Master!$D$4,SUM(E159:I159),
IF($J$5=Master!$D$4,SUM(E159:J159),
IF($K$5=Master!$D$4,SUM(E159:K159),
IF($L$5=Master!$D$4,SUM(E159:L159),
IF($M$5=Master!$D$4,SUM(E159:M159),
IF($N$5=Master!$D$4,SUM(E159:N159),
IF($O$5=Master!$D$4,SUM(E159:O159),
IF($P$5=Master!$D$4,SUM(E159:P159),0))))))))))))</f>
        <v>3594779.3399999975</v>
      </c>
      <c r="V159" s="133"/>
    </row>
    <row r="160" spans="2:22" x14ac:dyDescent="0.2">
      <c r="B160" s="131"/>
      <c r="C160" s="135">
        <v>41504</v>
      </c>
      <c r="D160" s="136" t="s">
        <v>76</v>
      </c>
      <c r="E160" s="137">
        <v>160617.70000000007</v>
      </c>
      <c r="F160" s="137">
        <v>160617.70000000007</v>
      </c>
      <c r="G160" s="137">
        <v>160617.71000000005</v>
      </c>
      <c r="H160" s="137">
        <v>160617.72000000003</v>
      </c>
      <c r="I160" s="137">
        <v>160617.78000000003</v>
      </c>
      <c r="J160" s="137">
        <v>160618.11000000004</v>
      </c>
      <c r="K160" s="137">
        <v>203259.36999999982</v>
      </c>
      <c r="L160" s="137">
        <v>203259.35999999978</v>
      </c>
      <c r="M160" s="137">
        <v>203259.35999999978</v>
      </c>
      <c r="N160" s="137">
        <v>203259.39999999979</v>
      </c>
      <c r="O160" s="137">
        <v>203259.3799999998</v>
      </c>
      <c r="P160" s="137">
        <v>203260.21999999986</v>
      </c>
      <c r="Q160" s="137">
        <f t="shared" si="4"/>
        <v>2183263.8099999996</v>
      </c>
      <c r="R160" s="133"/>
      <c r="S160" s="134"/>
      <c r="T160" s="131"/>
      <c r="U160" s="137">
        <f>IF($E$5=Master!$D$4,E160,
IF($F$5=Master!$D$4,SUM(E160:F160),
IF($G$5=Master!$D$4,SUM(E160:G160),
IF($H$5=Master!$D$4,SUM(E160:H160),
IF($I$5=Master!$D$4,SUM(E160:I160),
IF($J$5=Master!$D$4,SUM(E160:J160),
IF($K$5=Master!$D$4,SUM(E160:K160),
IF($L$5=Master!$D$4,SUM(E160:L160),
IF($M$5=Master!$D$4,SUM(E160:M160),
IF($N$5=Master!$D$4,SUM(E160:N160),
IF($O$5=Master!$D$4,SUM(E160:O160),
IF($P$5=Master!$D$4,SUM(E160:P160),0))))))))))))</f>
        <v>803088.61000000034</v>
      </c>
      <c r="V160" s="133"/>
    </row>
    <row r="161" spans="2:22" x14ac:dyDescent="0.2">
      <c r="B161" s="131"/>
      <c r="C161" s="135">
        <v>41506</v>
      </c>
      <c r="D161" s="136" t="s">
        <v>77</v>
      </c>
      <c r="E161" s="137">
        <v>10699507.18000003</v>
      </c>
      <c r="F161" s="137">
        <v>10268312.150000013</v>
      </c>
      <c r="G161" s="137">
        <v>10268312.150000013</v>
      </c>
      <c r="H161" s="137">
        <v>10269362.150000013</v>
      </c>
      <c r="I161" s="137">
        <v>10268862.170000013</v>
      </c>
      <c r="J161" s="137">
        <v>10338862.110000014</v>
      </c>
      <c r="K161" s="137">
        <v>12591970.290000025</v>
      </c>
      <c r="L161" s="137">
        <v>12588151.370000022</v>
      </c>
      <c r="M161" s="137">
        <v>12581631.420000024</v>
      </c>
      <c r="N161" s="137">
        <v>12581631.390000025</v>
      </c>
      <c r="O161" s="137">
        <v>12581631.390000025</v>
      </c>
      <c r="P161" s="137">
        <v>12581044.509999909</v>
      </c>
      <c r="Q161" s="137">
        <f t="shared" si="4"/>
        <v>137619278.28000012</v>
      </c>
      <c r="R161" s="133"/>
      <c r="S161" s="134"/>
      <c r="T161" s="131"/>
      <c r="U161" s="137">
        <f>IF($E$5=Master!$D$4,E161,
IF($F$5=Master!$D$4,SUM(E161:F161),
IF($G$5=Master!$D$4,SUM(E161:G161),
IF($H$5=Master!$D$4,SUM(E161:H161),
IF($I$5=Master!$D$4,SUM(E161:I161),
IF($J$5=Master!$D$4,SUM(E161:J161),
IF($K$5=Master!$D$4,SUM(E161:K161),
IF($L$5=Master!$D$4,SUM(E161:L161),
IF($M$5=Master!$D$4,SUM(E161:M161),
IF($N$5=Master!$D$4,SUM(E161:N161),
IF($O$5=Master!$D$4,SUM(E161:O161),
IF($P$5=Master!$D$4,SUM(E161:P161),0))))))))))))</f>
        <v>51774355.800000086</v>
      </c>
      <c r="V161" s="133"/>
    </row>
    <row r="162" spans="2:22" x14ac:dyDescent="0.2">
      <c r="B162" s="131"/>
      <c r="C162" s="135">
        <v>41510</v>
      </c>
      <c r="D162" s="136" t="s">
        <v>78</v>
      </c>
      <c r="E162" s="137">
        <v>146369.75999999998</v>
      </c>
      <c r="F162" s="137">
        <v>155581.72</v>
      </c>
      <c r="G162" s="137">
        <v>143151.66000000003</v>
      </c>
      <c r="H162" s="137">
        <v>133809.66000000003</v>
      </c>
      <c r="I162" s="137">
        <v>131758.26</v>
      </c>
      <c r="J162" s="137">
        <v>122725.66000000002</v>
      </c>
      <c r="K162" s="137">
        <v>202567.71</v>
      </c>
      <c r="L162" s="137">
        <v>167190.68999999997</v>
      </c>
      <c r="M162" s="137">
        <v>151579.19</v>
      </c>
      <c r="N162" s="137">
        <v>138875.19</v>
      </c>
      <c r="O162" s="137">
        <v>132324.99000000002</v>
      </c>
      <c r="P162" s="137">
        <v>112138.72999999997</v>
      </c>
      <c r="Q162" s="137">
        <f t="shared" si="4"/>
        <v>1738073.22</v>
      </c>
      <c r="R162" s="133"/>
      <c r="S162" s="134"/>
      <c r="T162" s="131"/>
      <c r="U162" s="137">
        <f>IF($E$5=Master!$D$4,E162,
IF($F$5=Master!$D$4,SUM(E162:F162),
IF($G$5=Master!$D$4,SUM(E162:G162),
IF($H$5=Master!$D$4,SUM(E162:H162),
IF($I$5=Master!$D$4,SUM(E162:I162),
IF($J$5=Master!$D$4,SUM(E162:J162),
IF($K$5=Master!$D$4,SUM(E162:K162),
IF($L$5=Master!$D$4,SUM(E162:L162),
IF($M$5=Master!$D$4,SUM(E162:M162),
IF($N$5=Master!$D$4,SUM(E162:N162),
IF($O$5=Master!$D$4,SUM(E162:O162),
IF($P$5=Master!$D$4,SUM(E162:P162),0))))))))))))</f>
        <v>710671.06</v>
      </c>
      <c r="V162" s="133"/>
    </row>
    <row r="163" spans="2:22" x14ac:dyDescent="0.2">
      <c r="B163" s="131"/>
      <c r="C163" s="135">
        <v>41601</v>
      </c>
      <c r="D163" s="136" t="s">
        <v>79</v>
      </c>
      <c r="E163" s="137">
        <v>17966047.489999972</v>
      </c>
      <c r="F163" s="137">
        <v>18270122.309999947</v>
      </c>
      <c r="G163" s="137">
        <v>17930813.45999996</v>
      </c>
      <c r="H163" s="137">
        <v>17780903.419999998</v>
      </c>
      <c r="I163" s="137">
        <v>17815534.029999964</v>
      </c>
      <c r="J163" s="137">
        <v>17815947.119999982</v>
      </c>
      <c r="K163" s="137">
        <v>18106046.029999997</v>
      </c>
      <c r="L163" s="137">
        <v>18213962.010000005</v>
      </c>
      <c r="M163" s="137">
        <v>18241961.900000002</v>
      </c>
      <c r="N163" s="137">
        <v>18281029.349999994</v>
      </c>
      <c r="O163" s="137">
        <v>18340753.77</v>
      </c>
      <c r="P163" s="137">
        <v>18228850.410000023</v>
      </c>
      <c r="Q163" s="137">
        <f t="shared" si="4"/>
        <v>216991971.29999986</v>
      </c>
      <c r="R163" s="133"/>
      <c r="S163" s="134"/>
      <c r="T163" s="131"/>
      <c r="U163" s="137">
        <f>IF($E$5=Master!$D$4,E163,
IF($F$5=Master!$D$4,SUM(E163:F163),
IF($G$5=Master!$D$4,SUM(E163:G163),
IF($H$5=Master!$D$4,SUM(E163:H163),
IF($I$5=Master!$D$4,SUM(E163:I163),
IF($J$5=Master!$D$4,SUM(E163:J163),
IF($K$5=Master!$D$4,SUM(E163:K163),
IF($L$5=Master!$D$4,SUM(E163:L163),
IF($M$5=Master!$D$4,SUM(E163:M163),
IF($N$5=Master!$D$4,SUM(E163:N163),
IF($O$5=Master!$D$4,SUM(E163:O163),
IF($P$5=Master!$D$4,SUM(E163:P163),0))))))))))))</f>
        <v>89763420.709999859</v>
      </c>
      <c r="V163" s="133"/>
    </row>
    <row r="164" spans="2:22" x14ac:dyDescent="0.2">
      <c r="B164" s="131"/>
      <c r="C164" s="135">
        <v>41603</v>
      </c>
      <c r="D164" s="136" t="s">
        <v>44</v>
      </c>
      <c r="E164" s="137">
        <v>5416.52</v>
      </c>
      <c r="F164" s="137">
        <v>5580.1500000000005</v>
      </c>
      <c r="G164" s="137">
        <v>5680.1500000000005</v>
      </c>
      <c r="H164" s="137">
        <v>5680.1500000000005</v>
      </c>
      <c r="I164" s="137">
        <v>5580.1500000000005</v>
      </c>
      <c r="J164" s="137">
        <v>5580.1500000000005</v>
      </c>
      <c r="K164" s="137">
        <v>6963.9000000000005</v>
      </c>
      <c r="L164" s="137">
        <v>6813.9000000000005</v>
      </c>
      <c r="M164" s="137">
        <v>9513.9000000000015</v>
      </c>
      <c r="N164" s="137">
        <v>7463.9000000000005</v>
      </c>
      <c r="O164" s="137">
        <v>7063.6</v>
      </c>
      <c r="P164" s="137">
        <v>7064.2800000000007</v>
      </c>
      <c r="Q164" s="137">
        <f t="shared" ref="Q164:Q192" si="5">SUM(E164:P164)</f>
        <v>78400.750000000015</v>
      </c>
      <c r="R164" s="133"/>
      <c r="S164" s="134"/>
      <c r="T164" s="131"/>
      <c r="U164" s="137">
        <f>IF($E$5=Master!$D$4,E164,
IF($F$5=Master!$D$4,SUM(E164:F164),
IF($G$5=Master!$D$4,SUM(E164:G164),
IF($H$5=Master!$D$4,SUM(E164:H164),
IF($I$5=Master!$D$4,SUM(E164:I164),
IF($J$5=Master!$D$4,SUM(E164:J164),
IF($K$5=Master!$D$4,SUM(E164:K164),
IF($L$5=Master!$D$4,SUM(E164:L164),
IF($M$5=Master!$D$4,SUM(E164:M164),
IF($N$5=Master!$D$4,SUM(E164:N164),
IF($O$5=Master!$D$4,SUM(E164:O164),
IF($P$5=Master!$D$4,SUM(E164:P164),0))))))))))))</f>
        <v>27937.120000000006</v>
      </c>
      <c r="V164" s="133"/>
    </row>
    <row r="165" spans="2:22" x14ac:dyDescent="0.2">
      <c r="B165" s="131"/>
      <c r="C165" s="135">
        <v>41604</v>
      </c>
      <c r="D165" s="136" t="s">
        <v>45</v>
      </c>
      <c r="E165" s="137">
        <v>24557.52</v>
      </c>
      <c r="F165" s="137">
        <v>24557.52</v>
      </c>
      <c r="G165" s="137">
        <v>24557.52</v>
      </c>
      <c r="H165" s="137">
        <v>24557.52</v>
      </c>
      <c r="I165" s="137">
        <v>24557.52</v>
      </c>
      <c r="J165" s="137">
        <v>24557.480000000007</v>
      </c>
      <c r="K165" s="137">
        <v>26620.43</v>
      </c>
      <c r="L165" s="137">
        <v>26620.42</v>
      </c>
      <c r="M165" s="137">
        <v>26620.43</v>
      </c>
      <c r="N165" s="137">
        <v>26620.43</v>
      </c>
      <c r="O165" s="137">
        <v>26620.43</v>
      </c>
      <c r="P165" s="137">
        <v>26620.620000000003</v>
      </c>
      <c r="Q165" s="137">
        <f t="shared" si="5"/>
        <v>307067.83999999997</v>
      </c>
      <c r="R165" s="133"/>
      <c r="S165" s="134"/>
      <c r="T165" s="131"/>
      <c r="U165" s="137">
        <f>IF($E$5=Master!$D$4,E165,
IF($F$5=Master!$D$4,SUM(E165:F165),
IF($G$5=Master!$D$4,SUM(E165:G165),
IF($H$5=Master!$D$4,SUM(E165:H165),
IF($I$5=Master!$D$4,SUM(E165:I165),
IF($J$5=Master!$D$4,SUM(E165:J165),
IF($K$5=Master!$D$4,SUM(E165:K165),
IF($L$5=Master!$D$4,SUM(E165:L165),
IF($M$5=Master!$D$4,SUM(E165:M165),
IF($N$5=Master!$D$4,SUM(E165:N165),
IF($O$5=Master!$D$4,SUM(E165:O165),
IF($P$5=Master!$D$4,SUM(E165:P165),0))))))))))))</f>
        <v>122787.6</v>
      </c>
      <c r="V165" s="133"/>
    </row>
    <row r="166" spans="2:22" x14ac:dyDescent="0.2">
      <c r="B166" s="131"/>
      <c r="C166" s="135">
        <v>41801</v>
      </c>
      <c r="D166" s="136" t="s">
        <v>80</v>
      </c>
      <c r="E166" s="137">
        <v>138852.05999999994</v>
      </c>
      <c r="F166" s="137">
        <v>166352.03999999995</v>
      </c>
      <c r="G166" s="137">
        <v>141377.34999999998</v>
      </c>
      <c r="H166" s="137">
        <v>128597.31000000003</v>
      </c>
      <c r="I166" s="137">
        <v>119637.63000000003</v>
      </c>
      <c r="J166" s="137">
        <v>117900.62000000002</v>
      </c>
      <c r="K166" s="137">
        <v>173366.80999999991</v>
      </c>
      <c r="L166" s="137">
        <v>173034.4499999999</v>
      </c>
      <c r="M166" s="137">
        <v>162129.13999999993</v>
      </c>
      <c r="N166" s="137">
        <v>159521.80999999991</v>
      </c>
      <c r="O166" s="137">
        <v>156980.80999999991</v>
      </c>
      <c r="P166" s="137">
        <v>157329.60999999999</v>
      </c>
      <c r="Q166" s="137">
        <f t="shared" si="5"/>
        <v>1795079.6399999992</v>
      </c>
      <c r="R166" s="133"/>
      <c r="S166" s="134"/>
      <c r="T166" s="131"/>
      <c r="U166" s="137">
        <f>IF($E$5=Master!$D$4,E166,
IF($F$5=Master!$D$4,SUM(E166:F166),
IF($G$5=Master!$D$4,SUM(E166:G166),
IF($H$5=Master!$D$4,SUM(E166:H166),
IF($I$5=Master!$D$4,SUM(E166:I166),
IF($J$5=Master!$D$4,SUM(E166:J166),
IF($K$5=Master!$D$4,SUM(E166:K166),
IF($L$5=Master!$D$4,SUM(E166:L166),
IF($M$5=Master!$D$4,SUM(E166:M166),
IF($N$5=Master!$D$4,SUM(E166:N166),
IF($O$5=Master!$D$4,SUM(E166:O166),
IF($P$5=Master!$D$4,SUM(E166:P166),0))))))))))))</f>
        <v>694816.3899999999</v>
      </c>
      <c r="V166" s="133"/>
    </row>
    <row r="167" spans="2:22" x14ac:dyDescent="0.2">
      <c r="B167" s="131"/>
      <c r="C167" s="135">
        <v>41901</v>
      </c>
      <c r="D167" s="136" t="s">
        <v>81</v>
      </c>
      <c r="E167" s="137">
        <v>141422.81000000003</v>
      </c>
      <c r="F167" s="137">
        <v>443659.44</v>
      </c>
      <c r="G167" s="137">
        <v>3192724.66</v>
      </c>
      <c r="H167" s="137">
        <v>1058411.4699999997</v>
      </c>
      <c r="I167" s="137">
        <v>54080.610000000022</v>
      </c>
      <c r="J167" s="137">
        <v>41530.610000000022</v>
      </c>
      <c r="K167" s="137">
        <v>2655570.25</v>
      </c>
      <c r="L167" s="137">
        <v>350124.27999999997</v>
      </c>
      <c r="M167" s="137">
        <v>236566.04999999984</v>
      </c>
      <c r="N167" s="137">
        <v>187199.02999999985</v>
      </c>
      <c r="O167" s="137">
        <v>78678.140000000029</v>
      </c>
      <c r="P167" s="137">
        <v>77345.080000000016</v>
      </c>
      <c r="Q167" s="137">
        <f t="shared" si="5"/>
        <v>8517312.4300000016</v>
      </c>
      <c r="R167" s="133"/>
      <c r="S167" s="134"/>
      <c r="T167" s="131"/>
      <c r="U167" s="137">
        <f>IF($E$5=Master!$D$4,E167,
IF($F$5=Master!$D$4,SUM(E167:F167),
IF($G$5=Master!$D$4,SUM(E167:G167),
IF($H$5=Master!$D$4,SUM(E167:H167),
IF($I$5=Master!$D$4,SUM(E167:I167),
IF($J$5=Master!$D$4,SUM(E167:J167),
IF($K$5=Master!$D$4,SUM(E167:K167),
IF($L$5=Master!$D$4,SUM(E167:L167),
IF($M$5=Master!$D$4,SUM(E167:M167),
IF($N$5=Master!$D$4,SUM(E167:N167),
IF($O$5=Master!$D$4,SUM(E167:O167),
IF($P$5=Master!$D$4,SUM(E167:P167),0))))))))))))</f>
        <v>4890298.99</v>
      </c>
      <c r="V167" s="133"/>
    </row>
    <row r="168" spans="2:22" x14ac:dyDescent="0.2">
      <c r="B168" s="131"/>
      <c r="C168" s="135">
        <v>42001</v>
      </c>
      <c r="D168" s="136" t="s">
        <v>82</v>
      </c>
      <c r="E168" s="137">
        <v>277362.04000000004</v>
      </c>
      <c r="F168" s="137">
        <v>359234.82000000012</v>
      </c>
      <c r="G168" s="137">
        <v>1886619.3300000005</v>
      </c>
      <c r="H168" s="137">
        <v>1539641.9800000007</v>
      </c>
      <c r="I168" s="137">
        <v>548391.99</v>
      </c>
      <c r="J168" s="137">
        <v>550392.09000000008</v>
      </c>
      <c r="K168" s="137">
        <v>1700342.0400000005</v>
      </c>
      <c r="L168" s="137">
        <v>575191.99</v>
      </c>
      <c r="M168" s="137">
        <v>515191.99000000011</v>
      </c>
      <c r="N168" s="137">
        <v>950692.04</v>
      </c>
      <c r="O168" s="137">
        <v>1078515.08</v>
      </c>
      <c r="P168" s="137">
        <v>545056.01</v>
      </c>
      <c r="Q168" s="137">
        <f t="shared" si="5"/>
        <v>10526631.400000002</v>
      </c>
      <c r="R168" s="133"/>
      <c r="S168" s="134"/>
      <c r="T168" s="131"/>
      <c r="U168" s="137">
        <f>IF($E$5=Master!$D$4,E168,
IF($F$5=Master!$D$4,SUM(E168:F168),
IF($G$5=Master!$D$4,SUM(E168:G168),
IF($H$5=Master!$D$4,SUM(E168:H168),
IF($I$5=Master!$D$4,SUM(E168:I168),
IF($J$5=Master!$D$4,SUM(E168:J168),
IF($K$5=Master!$D$4,SUM(E168:K168),
IF($L$5=Master!$D$4,SUM(E168:L168),
IF($M$5=Master!$D$4,SUM(E168:M168),
IF($N$5=Master!$D$4,SUM(E168:N168),
IF($O$5=Master!$D$4,SUM(E168:O168),
IF($P$5=Master!$D$4,SUM(E168:P168),0))))))))))))</f>
        <v>4611250.1600000011</v>
      </c>
      <c r="V168" s="133"/>
    </row>
    <row r="169" spans="2:22" x14ac:dyDescent="0.2">
      <c r="B169" s="131"/>
      <c r="C169" s="135">
        <v>42002</v>
      </c>
      <c r="D169" s="136" t="s">
        <v>83</v>
      </c>
      <c r="E169" s="137">
        <v>135344.15999999995</v>
      </c>
      <c r="F169" s="137">
        <v>135344.15999999995</v>
      </c>
      <c r="G169" s="137">
        <v>135344.17999999996</v>
      </c>
      <c r="H169" s="137">
        <v>135344.15999999995</v>
      </c>
      <c r="I169" s="137">
        <v>153992.25999999992</v>
      </c>
      <c r="J169" s="137">
        <v>134224.23999999996</v>
      </c>
      <c r="K169" s="137">
        <v>154860.07999999996</v>
      </c>
      <c r="L169" s="137">
        <v>154860.08999999997</v>
      </c>
      <c r="M169" s="137">
        <v>154860.12</v>
      </c>
      <c r="N169" s="137">
        <v>153517.06</v>
      </c>
      <c r="O169" s="137">
        <v>153517.12</v>
      </c>
      <c r="P169" s="137">
        <v>153397.18</v>
      </c>
      <c r="Q169" s="137">
        <f t="shared" si="5"/>
        <v>1754604.8099999998</v>
      </c>
      <c r="R169" s="133"/>
      <c r="S169" s="134"/>
      <c r="T169" s="131"/>
      <c r="U169" s="137">
        <f>IF($E$5=Master!$D$4,E169,
IF($F$5=Master!$D$4,SUM(E169:F169),
IF($G$5=Master!$D$4,SUM(E169:G169),
IF($H$5=Master!$D$4,SUM(E169:H169),
IF($I$5=Master!$D$4,SUM(E169:I169),
IF($J$5=Master!$D$4,SUM(E169:J169),
IF($K$5=Master!$D$4,SUM(E169:K169),
IF($L$5=Master!$D$4,SUM(E169:L169),
IF($M$5=Master!$D$4,SUM(E169:M169),
IF($N$5=Master!$D$4,SUM(E169:N169),
IF($O$5=Master!$D$4,SUM(E169:O169),
IF($P$5=Master!$D$4,SUM(E169:P169),0))))))))))))</f>
        <v>695368.91999999969</v>
      </c>
      <c r="V169" s="133"/>
    </row>
    <row r="170" spans="2:22" x14ac:dyDescent="0.2">
      <c r="B170" s="131"/>
      <c r="C170" s="135">
        <v>42004</v>
      </c>
      <c r="D170" s="136" t="s">
        <v>84</v>
      </c>
      <c r="E170" s="137">
        <v>512960.87</v>
      </c>
      <c r="F170" s="137">
        <v>530038.65</v>
      </c>
      <c r="G170" s="137">
        <v>533190.87</v>
      </c>
      <c r="H170" s="137">
        <v>525148.87</v>
      </c>
      <c r="I170" s="137">
        <v>524831.12999999989</v>
      </c>
      <c r="J170" s="137">
        <v>537918.87</v>
      </c>
      <c r="K170" s="137">
        <v>559269.31999999995</v>
      </c>
      <c r="L170" s="137">
        <v>559082.02999999991</v>
      </c>
      <c r="M170" s="137">
        <v>559163.78999999992</v>
      </c>
      <c r="N170" s="137">
        <v>549443.05999999994</v>
      </c>
      <c r="O170" s="137">
        <v>564442.62999999989</v>
      </c>
      <c r="P170" s="137">
        <v>563315.09</v>
      </c>
      <c r="Q170" s="137">
        <f t="shared" si="5"/>
        <v>6518805.1799999997</v>
      </c>
      <c r="R170" s="133"/>
      <c r="S170" s="134"/>
      <c r="T170" s="131"/>
      <c r="U170" s="137">
        <f>IF($E$5=Master!$D$4,E170,
IF($F$5=Master!$D$4,SUM(E170:F170),
IF($G$5=Master!$D$4,SUM(E170:G170),
IF($H$5=Master!$D$4,SUM(E170:H170),
IF($I$5=Master!$D$4,SUM(E170:I170),
IF($J$5=Master!$D$4,SUM(E170:J170),
IF($K$5=Master!$D$4,SUM(E170:K170),
IF($L$5=Master!$D$4,SUM(E170:L170),
IF($M$5=Master!$D$4,SUM(E170:M170),
IF($N$5=Master!$D$4,SUM(E170:N170),
IF($O$5=Master!$D$4,SUM(E170:O170),
IF($P$5=Master!$D$4,SUM(E170:P170),0))))))))))))</f>
        <v>2626170.39</v>
      </c>
      <c r="V170" s="133"/>
    </row>
    <row r="171" spans="2:22" x14ac:dyDescent="0.2">
      <c r="B171" s="131"/>
      <c r="C171" s="135">
        <v>42101</v>
      </c>
      <c r="D171" s="136" t="s">
        <v>85</v>
      </c>
      <c r="E171" s="137">
        <v>490349.24</v>
      </c>
      <c r="F171" s="137">
        <v>492849.19999999995</v>
      </c>
      <c r="G171" s="137">
        <v>491182.56999999995</v>
      </c>
      <c r="H171" s="137">
        <v>491182.56999999995</v>
      </c>
      <c r="I171" s="137">
        <v>489349.24</v>
      </c>
      <c r="J171" s="137">
        <v>488149.24</v>
      </c>
      <c r="K171" s="137">
        <v>734649.23999999976</v>
      </c>
      <c r="L171" s="137">
        <v>734649.23999999976</v>
      </c>
      <c r="M171" s="137">
        <v>734649.2799999998</v>
      </c>
      <c r="N171" s="137">
        <v>733815.9099999998</v>
      </c>
      <c r="O171" s="137">
        <v>727515.9099999998</v>
      </c>
      <c r="P171" s="137">
        <v>725849.30999999971</v>
      </c>
      <c r="Q171" s="137">
        <f t="shared" si="5"/>
        <v>7334190.9499999983</v>
      </c>
      <c r="R171" s="133"/>
      <c r="S171" s="134"/>
      <c r="T171" s="131"/>
      <c r="U171" s="137">
        <f>IF($E$5=Master!$D$4,E171,
IF($F$5=Master!$D$4,SUM(E171:F171),
IF($G$5=Master!$D$4,SUM(E171:G171),
IF($H$5=Master!$D$4,SUM(E171:H171),
IF($I$5=Master!$D$4,SUM(E171:I171),
IF($J$5=Master!$D$4,SUM(E171:J171),
IF($K$5=Master!$D$4,SUM(E171:K171),
IF($L$5=Master!$D$4,SUM(E171:L171),
IF($M$5=Master!$D$4,SUM(E171:M171),
IF($N$5=Master!$D$4,SUM(E171:N171),
IF($O$5=Master!$D$4,SUM(E171:O171),
IF($P$5=Master!$D$4,SUM(E171:P171),0))))))))))))</f>
        <v>2454912.8199999994</v>
      </c>
      <c r="V171" s="133"/>
    </row>
    <row r="172" spans="2:22" x14ac:dyDescent="0.2">
      <c r="B172" s="131"/>
      <c r="C172" s="135">
        <v>50201</v>
      </c>
      <c r="D172" s="136" t="s">
        <v>86</v>
      </c>
      <c r="E172" s="137">
        <v>68593.750000000015</v>
      </c>
      <c r="F172" s="137">
        <v>68593.530000000028</v>
      </c>
      <c r="G172" s="137">
        <v>68593.370000000024</v>
      </c>
      <c r="H172" s="137">
        <v>68593.330000000031</v>
      </c>
      <c r="I172" s="137">
        <v>68592.360000000015</v>
      </c>
      <c r="J172" s="137">
        <v>68592.360000000015</v>
      </c>
      <c r="K172" s="137">
        <v>74989.050000000017</v>
      </c>
      <c r="L172" s="137">
        <v>74988.970000000016</v>
      </c>
      <c r="M172" s="137">
        <v>74988.970000000016</v>
      </c>
      <c r="N172" s="137">
        <v>74988.970000000016</v>
      </c>
      <c r="O172" s="137">
        <v>74988.970000000016</v>
      </c>
      <c r="P172" s="137">
        <v>74989.289999999994</v>
      </c>
      <c r="Q172" s="137">
        <f t="shared" si="5"/>
        <v>861492.92</v>
      </c>
      <c r="R172" s="133"/>
      <c r="S172" s="134"/>
      <c r="T172" s="131"/>
      <c r="U172" s="137">
        <f>IF($E$5=Master!$D$4,E172,
IF($F$5=Master!$D$4,SUM(E172:F172),
IF($G$5=Master!$D$4,SUM(E172:G172),
IF($H$5=Master!$D$4,SUM(E172:H172),
IF($I$5=Master!$D$4,SUM(E172:I172),
IF($J$5=Master!$D$4,SUM(E172:J172),
IF($K$5=Master!$D$4,SUM(E172:K172),
IF($L$5=Master!$D$4,SUM(E172:L172),
IF($M$5=Master!$D$4,SUM(E172:M172),
IF($N$5=Master!$D$4,SUM(E172:N172),
IF($O$5=Master!$D$4,SUM(E172:O172),
IF($P$5=Master!$D$4,SUM(E172:P172),0))))))))))))</f>
        <v>342966.34000000008</v>
      </c>
      <c r="V172" s="133"/>
    </row>
    <row r="173" spans="2:22" x14ac:dyDescent="0.2">
      <c r="B173" s="131"/>
      <c r="C173" s="135">
        <v>50301</v>
      </c>
      <c r="D173" s="136" t="s">
        <v>87</v>
      </c>
      <c r="E173" s="137">
        <v>166834.37999999998</v>
      </c>
      <c r="F173" s="137">
        <v>214764.66000000009</v>
      </c>
      <c r="G173" s="137">
        <v>211208.45</v>
      </c>
      <c r="H173" s="137">
        <v>196489.46999999991</v>
      </c>
      <c r="I173" s="137">
        <v>175546.45999999988</v>
      </c>
      <c r="J173" s="137">
        <v>172216.45999999988</v>
      </c>
      <c r="K173" s="137">
        <v>284264.64</v>
      </c>
      <c r="L173" s="137">
        <v>284264.63</v>
      </c>
      <c r="M173" s="137">
        <v>284264.64</v>
      </c>
      <c r="N173" s="137">
        <v>284264.64</v>
      </c>
      <c r="O173" s="137">
        <v>284264.65000000002</v>
      </c>
      <c r="P173" s="137">
        <v>284265.14000000007</v>
      </c>
      <c r="Q173" s="137">
        <f t="shared" si="5"/>
        <v>2842648.2199999997</v>
      </c>
      <c r="R173" s="133"/>
      <c r="S173" s="134"/>
      <c r="T173" s="131"/>
      <c r="U173" s="137">
        <f>IF($E$5=Master!$D$4,E173,
IF($F$5=Master!$D$4,SUM(E173:F173),
IF($G$5=Master!$D$4,SUM(E173:G173),
IF($H$5=Master!$D$4,SUM(E173:H173),
IF($I$5=Master!$D$4,SUM(E173:I173),
IF($J$5=Master!$D$4,SUM(E173:J173),
IF($K$5=Master!$D$4,SUM(E173:K173),
IF($L$5=Master!$D$4,SUM(E173:L173),
IF($M$5=Master!$D$4,SUM(E173:M173),
IF($N$5=Master!$D$4,SUM(E173:N173),
IF($O$5=Master!$D$4,SUM(E173:O173),
IF($P$5=Master!$D$4,SUM(E173:P173),0))))))))))))</f>
        <v>964843.41999999981</v>
      </c>
      <c r="V173" s="133"/>
    </row>
    <row r="174" spans="2:22" x14ac:dyDescent="0.2">
      <c r="B174" s="131"/>
      <c r="C174" s="135">
        <v>50401</v>
      </c>
      <c r="D174" s="136" t="s">
        <v>88</v>
      </c>
      <c r="E174" s="137">
        <v>181830.83</v>
      </c>
      <c r="F174" s="137">
        <v>181830.83</v>
      </c>
      <c r="G174" s="137">
        <v>181830.83</v>
      </c>
      <c r="H174" s="137">
        <v>181830.83</v>
      </c>
      <c r="I174" s="137">
        <v>181830.76999999993</v>
      </c>
      <c r="J174" s="137">
        <v>181830.89000000004</v>
      </c>
      <c r="K174" s="137">
        <v>223954.92999999996</v>
      </c>
      <c r="L174" s="137">
        <v>223954.92999999996</v>
      </c>
      <c r="M174" s="137">
        <v>223954.90999999997</v>
      </c>
      <c r="N174" s="137">
        <v>223954.88999999998</v>
      </c>
      <c r="O174" s="137">
        <v>223954.93000000002</v>
      </c>
      <c r="P174" s="137">
        <v>223954.93000000002</v>
      </c>
      <c r="Q174" s="137">
        <f t="shared" si="5"/>
        <v>2434714.5</v>
      </c>
      <c r="R174" s="133"/>
      <c r="S174" s="134"/>
      <c r="T174" s="131"/>
      <c r="U174" s="137">
        <f>IF($E$5=Master!$D$4,E174,
IF($F$5=Master!$D$4,SUM(E174:F174),
IF($G$5=Master!$D$4,SUM(E174:G174),
IF($H$5=Master!$D$4,SUM(E174:H174),
IF($I$5=Master!$D$4,SUM(E174:I174),
IF($J$5=Master!$D$4,SUM(E174:J174),
IF($K$5=Master!$D$4,SUM(E174:K174),
IF($L$5=Master!$D$4,SUM(E174:L174),
IF($M$5=Master!$D$4,SUM(E174:M174),
IF($N$5=Master!$D$4,SUM(E174:N174),
IF($O$5=Master!$D$4,SUM(E174:O174),
IF($P$5=Master!$D$4,SUM(E174:P174),0))))))))))))</f>
        <v>909154.08999999985</v>
      </c>
      <c r="V174" s="133"/>
    </row>
    <row r="175" spans="2:22" x14ac:dyDescent="0.2">
      <c r="B175" s="131"/>
      <c r="C175" s="135">
        <v>50801</v>
      </c>
      <c r="D175" s="136" t="s">
        <v>89</v>
      </c>
      <c r="E175" s="137">
        <v>20000</v>
      </c>
      <c r="F175" s="137">
        <v>16000</v>
      </c>
      <c r="G175" s="137">
        <v>16000</v>
      </c>
      <c r="H175" s="137">
        <v>16000</v>
      </c>
      <c r="I175" s="137">
        <v>16000</v>
      </c>
      <c r="J175" s="137">
        <v>16000</v>
      </c>
      <c r="K175" s="137">
        <v>25000</v>
      </c>
      <c r="L175" s="137">
        <v>23000</v>
      </c>
      <c r="M175" s="137">
        <v>23000</v>
      </c>
      <c r="N175" s="137">
        <v>23000</v>
      </c>
      <c r="O175" s="137">
        <v>23000</v>
      </c>
      <c r="P175" s="137">
        <v>23000</v>
      </c>
      <c r="Q175" s="137">
        <f t="shared" si="5"/>
        <v>240000</v>
      </c>
      <c r="R175" s="133"/>
      <c r="S175" s="134"/>
      <c r="T175" s="131"/>
      <c r="U175" s="137">
        <f>IF($E$5=Master!$D$4,E175,
IF($F$5=Master!$D$4,SUM(E175:F175),
IF($G$5=Master!$D$4,SUM(E175:G175),
IF($H$5=Master!$D$4,SUM(E175:H175),
IF($I$5=Master!$D$4,SUM(E175:I175),
IF($J$5=Master!$D$4,SUM(E175:J175),
IF($K$5=Master!$D$4,SUM(E175:K175),
IF($L$5=Master!$D$4,SUM(E175:L175),
IF($M$5=Master!$D$4,SUM(E175:M175),
IF($N$5=Master!$D$4,SUM(E175:N175),
IF($O$5=Master!$D$4,SUM(E175:O175),
IF($P$5=Master!$D$4,SUM(E175:P175),0))))))))))))</f>
        <v>84000</v>
      </c>
      <c r="V175" s="133"/>
    </row>
    <row r="176" spans="2:22" x14ac:dyDescent="0.2">
      <c r="B176" s="131"/>
      <c r="C176" s="135">
        <v>50901</v>
      </c>
      <c r="D176" s="136" t="s">
        <v>90</v>
      </c>
      <c r="E176" s="137">
        <v>847846.75999999978</v>
      </c>
      <c r="F176" s="137">
        <v>847846.75999999978</v>
      </c>
      <c r="G176" s="137">
        <v>847846.75999999978</v>
      </c>
      <c r="H176" s="137">
        <v>847846.75999999978</v>
      </c>
      <c r="I176" s="137">
        <v>847846.75999999978</v>
      </c>
      <c r="J176" s="137">
        <v>847846.75999999978</v>
      </c>
      <c r="K176" s="137">
        <v>1271828.1899999997</v>
      </c>
      <c r="L176" s="137">
        <v>1271828.24</v>
      </c>
      <c r="M176" s="137">
        <v>1271828.27</v>
      </c>
      <c r="N176" s="137">
        <v>1271828.27</v>
      </c>
      <c r="O176" s="137">
        <v>1271828.28</v>
      </c>
      <c r="P176" s="137">
        <v>1271828.2000000002</v>
      </c>
      <c r="Q176" s="137">
        <f t="shared" si="5"/>
        <v>12718050.009999998</v>
      </c>
      <c r="R176" s="133"/>
      <c r="S176" s="134"/>
      <c r="T176" s="131"/>
      <c r="U176" s="137">
        <f>IF($E$5=Master!$D$4,E176,
IF($F$5=Master!$D$4,SUM(E176:F176),
IF($G$5=Master!$D$4,SUM(E176:G176),
IF($H$5=Master!$D$4,SUM(E176:H176),
IF($I$5=Master!$D$4,SUM(E176:I176),
IF($J$5=Master!$D$4,SUM(E176:J176),
IF($K$5=Master!$D$4,SUM(E176:K176),
IF($L$5=Master!$D$4,SUM(E176:L176),
IF($M$5=Master!$D$4,SUM(E176:M176),
IF($N$5=Master!$D$4,SUM(E176:N176),
IF($O$5=Master!$D$4,SUM(E176:O176),
IF($P$5=Master!$D$4,SUM(E176:P176),0))))))))))))</f>
        <v>4239233.7999999989</v>
      </c>
      <c r="V176" s="133"/>
    </row>
    <row r="177" spans="2:22" ht="25.5" x14ac:dyDescent="0.2">
      <c r="B177" s="131"/>
      <c r="C177" s="135">
        <v>51001</v>
      </c>
      <c r="D177" s="136" t="s">
        <v>91</v>
      </c>
      <c r="E177" s="137">
        <v>65974.829999999987</v>
      </c>
      <c r="F177" s="137">
        <v>65974.829999999987</v>
      </c>
      <c r="G177" s="137">
        <v>65974.829999999987</v>
      </c>
      <c r="H177" s="137">
        <v>65974.849999999991</v>
      </c>
      <c r="I177" s="137">
        <v>65974.800000000017</v>
      </c>
      <c r="J177" s="137">
        <v>65974.81</v>
      </c>
      <c r="K177" s="137">
        <v>70851.570000000007</v>
      </c>
      <c r="L177" s="137">
        <v>70851.570000000007</v>
      </c>
      <c r="M177" s="137">
        <v>70851.570000000007</v>
      </c>
      <c r="N177" s="137">
        <v>70851.570000000007</v>
      </c>
      <c r="O177" s="137">
        <v>70851.570000000007</v>
      </c>
      <c r="P177" s="137">
        <v>70851.739999999991</v>
      </c>
      <c r="Q177" s="137">
        <f t="shared" si="5"/>
        <v>820958.54000000027</v>
      </c>
      <c r="R177" s="133"/>
      <c r="S177" s="134"/>
      <c r="T177" s="131"/>
      <c r="U177" s="137">
        <f>IF($E$5=Master!$D$4,E177,
IF($F$5=Master!$D$4,SUM(E177:F177),
IF($G$5=Master!$D$4,SUM(E177:G177),
IF($H$5=Master!$D$4,SUM(E177:H177),
IF($I$5=Master!$D$4,SUM(E177:I177),
IF($J$5=Master!$D$4,SUM(E177:J177),
IF($K$5=Master!$D$4,SUM(E177:K177),
IF($L$5=Master!$D$4,SUM(E177:L177),
IF($M$5=Master!$D$4,SUM(E177:M177),
IF($N$5=Master!$D$4,SUM(E177:N177),
IF($O$5=Master!$D$4,SUM(E177:O177),
IF($P$5=Master!$D$4,SUM(E177:P177),0))))))))))))</f>
        <v>329874.14</v>
      </c>
      <c r="V177" s="133"/>
    </row>
    <row r="178" spans="2:22" x14ac:dyDescent="0.2">
      <c r="B178" s="131"/>
      <c r="C178" s="135">
        <v>51101</v>
      </c>
      <c r="D178" s="136" t="s">
        <v>92</v>
      </c>
      <c r="E178" s="137">
        <v>18333.34</v>
      </c>
      <c r="F178" s="137">
        <v>18333.34</v>
      </c>
      <c r="G178" s="137">
        <v>18333.330000000002</v>
      </c>
      <c r="H178" s="137">
        <v>18333.330000000002</v>
      </c>
      <c r="I178" s="137">
        <v>18333.330000000002</v>
      </c>
      <c r="J178" s="137">
        <v>18333.330000000002</v>
      </c>
      <c r="K178" s="137">
        <v>27500</v>
      </c>
      <c r="L178" s="137">
        <v>27500</v>
      </c>
      <c r="M178" s="137">
        <v>27500</v>
      </c>
      <c r="N178" s="137">
        <v>27500</v>
      </c>
      <c r="O178" s="137">
        <v>27500</v>
      </c>
      <c r="P178" s="137">
        <v>27500</v>
      </c>
      <c r="Q178" s="137">
        <f t="shared" si="5"/>
        <v>275000</v>
      </c>
      <c r="R178" s="133"/>
      <c r="S178" s="134"/>
      <c r="T178" s="131"/>
      <c r="U178" s="137">
        <f>IF($E$5=Master!$D$4,E178,
IF($F$5=Master!$D$4,SUM(E178:F178),
IF($G$5=Master!$D$4,SUM(E178:G178),
IF($H$5=Master!$D$4,SUM(E178:H178),
IF($I$5=Master!$D$4,SUM(E178:I178),
IF($J$5=Master!$D$4,SUM(E178:J178),
IF($K$5=Master!$D$4,SUM(E178:K178),
IF($L$5=Master!$D$4,SUM(E178:L178),
IF($M$5=Master!$D$4,SUM(E178:M178),
IF($N$5=Master!$D$4,SUM(E178:N178),
IF($O$5=Master!$D$4,SUM(E178:O178),
IF($P$5=Master!$D$4,SUM(E178:P178),0))))))))))))</f>
        <v>91666.67</v>
      </c>
      <c r="V178" s="133"/>
    </row>
    <row r="179" spans="2:22" x14ac:dyDescent="0.2">
      <c r="B179" s="131"/>
      <c r="C179" s="135">
        <v>51301</v>
      </c>
      <c r="D179" s="136" t="s">
        <v>93</v>
      </c>
      <c r="E179" s="137">
        <v>33651.5</v>
      </c>
      <c r="F179" s="137">
        <v>33651.5</v>
      </c>
      <c r="G179" s="137">
        <v>33658.17</v>
      </c>
      <c r="H179" s="137">
        <v>33658.17</v>
      </c>
      <c r="I179" s="137">
        <v>33658.17</v>
      </c>
      <c r="J179" s="137">
        <v>33658.17</v>
      </c>
      <c r="K179" s="137">
        <v>50490</v>
      </c>
      <c r="L179" s="137">
        <v>50490</v>
      </c>
      <c r="M179" s="137">
        <v>50490</v>
      </c>
      <c r="N179" s="137">
        <v>50490.020000000004</v>
      </c>
      <c r="O179" s="137">
        <v>50490</v>
      </c>
      <c r="P179" s="137">
        <v>50490.020000000011</v>
      </c>
      <c r="Q179" s="137">
        <f t="shared" si="5"/>
        <v>504875.72000000003</v>
      </c>
      <c r="R179" s="133"/>
      <c r="S179" s="134"/>
      <c r="T179" s="131"/>
      <c r="U179" s="137">
        <f>IF($E$5=Master!$D$4,E179,
IF($F$5=Master!$D$4,SUM(E179:F179),
IF($G$5=Master!$D$4,SUM(E179:G179),
IF($H$5=Master!$D$4,SUM(E179:H179),
IF($I$5=Master!$D$4,SUM(E179:I179),
IF($J$5=Master!$D$4,SUM(E179:J179),
IF($K$5=Master!$D$4,SUM(E179:K179),
IF($L$5=Master!$D$4,SUM(E179:L179),
IF($M$5=Master!$D$4,SUM(E179:M179),
IF($N$5=Master!$D$4,SUM(E179:N179),
IF($O$5=Master!$D$4,SUM(E179:O179),
IF($P$5=Master!$D$4,SUM(E179:P179),0))))))))))))</f>
        <v>168277.51</v>
      </c>
      <c r="V179" s="133"/>
    </row>
    <row r="180" spans="2:22" x14ac:dyDescent="0.2">
      <c r="B180" s="131"/>
      <c r="C180" s="135">
        <v>51401</v>
      </c>
      <c r="D180" s="136" t="s">
        <v>94</v>
      </c>
      <c r="E180" s="137">
        <v>6560.3099999999995</v>
      </c>
      <c r="F180" s="137">
        <v>6560.3099999999995</v>
      </c>
      <c r="G180" s="137">
        <v>6560.3099999999995</v>
      </c>
      <c r="H180" s="137">
        <v>6560.3099999999995</v>
      </c>
      <c r="I180" s="137">
        <v>6560.3099999999995</v>
      </c>
      <c r="J180" s="137">
        <v>6560.3399999999992</v>
      </c>
      <c r="K180" s="137">
        <v>6858.2900000000009</v>
      </c>
      <c r="L180" s="137">
        <v>6858.2500000000009</v>
      </c>
      <c r="M180" s="137">
        <v>6858.2400000000007</v>
      </c>
      <c r="N180" s="137">
        <v>6858.3000000000011</v>
      </c>
      <c r="O180" s="137">
        <v>6858.2900000000009</v>
      </c>
      <c r="P180" s="137">
        <v>6858.34</v>
      </c>
      <c r="Q180" s="137">
        <f t="shared" si="5"/>
        <v>80511.599999999977</v>
      </c>
      <c r="R180" s="133"/>
      <c r="S180" s="134"/>
      <c r="T180" s="131"/>
      <c r="U180" s="137">
        <f>IF($E$5=Master!$D$4,E180,
IF($F$5=Master!$D$4,SUM(E180:F180),
IF($G$5=Master!$D$4,SUM(E180:G180),
IF($H$5=Master!$D$4,SUM(E180:H180),
IF($I$5=Master!$D$4,SUM(E180:I180),
IF($J$5=Master!$D$4,SUM(E180:J180),
IF($K$5=Master!$D$4,SUM(E180:K180),
IF($L$5=Master!$D$4,SUM(E180:L180),
IF($M$5=Master!$D$4,SUM(E180:M180),
IF($N$5=Master!$D$4,SUM(E180:N180),
IF($O$5=Master!$D$4,SUM(E180:O180),
IF($P$5=Master!$D$4,SUM(E180:P180),0))))))))))))</f>
        <v>32801.549999999996</v>
      </c>
      <c r="V180" s="133"/>
    </row>
    <row r="181" spans="2:22" x14ac:dyDescent="0.2">
      <c r="B181" s="131"/>
      <c r="C181" s="135">
        <v>51601</v>
      </c>
      <c r="D181" s="136" t="s">
        <v>95</v>
      </c>
      <c r="E181" s="137">
        <v>46424.5</v>
      </c>
      <c r="F181" s="137">
        <v>46424.5</v>
      </c>
      <c r="G181" s="137">
        <v>46524.5</v>
      </c>
      <c r="H181" s="137">
        <v>45916.17</v>
      </c>
      <c r="I181" s="137">
        <v>45916.17</v>
      </c>
      <c r="J181" s="137">
        <v>45916.17</v>
      </c>
      <c r="K181" s="137">
        <v>46824.49</v>
      </c>
      <c r="L181" s="137">
        <v>47214.49</v>
      </c>
      <c r="M181" s="137">
        <v>47933.27</v>
      </c>
      <c r="N181" s="137">
        <v>48033.259999999995</v>
      </c>
      <c r="O181" s="137">
        <v>48158.259999999995</v>
      </c>
      <c r="P181" s="137">
        <v>48413.069999999985</v>
      </c>
      <c r="Q181" s="137">
        <f t="shared" si="5"/>
        <v>563698.85</v>
      </c>
      <c r="R181" s="133"/>
      <c r="S181" s="134"/>
      <c r="T181" s="131"/>
      <c r="U181" s="137">
        <f>IF($E$5=Master!$D$4,E181,
IF($F$5=Master!$D$4,SUM(E181:F181),
IF($G$5=Master!$D$4,SUM(E181:G181),
IF($H$5=Master!$D$4,SUM(E181:H181),
IF($I$5=Master!$D$4,SUM(E181:I181),
IF($J$5=Master!$D$4,SUM(E181:J181),
IF($K$5=Master!$D$4,SUM(E181:K181),
IF($L$5=Master!$D$4,SUM(E181:L181),
IF($M$5=Master!$D$4,SUM(E181:M181),
IF($N$5=Master!$D$4,SUM(E181:N181),
IF($O$5=Master!$D$4,SUM(E181:O181),
IF($P$5=Master!$D$4,SUM(E181:P181),0))))))))))))</f>
        <v>231205.83999999997</v>
      </c>
      <c r="V181" s="133"/>
    </row>
    <row r="182" spans="2:22" x14ac:dyDescent="0.2">
      <c r="B182" s="131"/>
      <c r="C182" s="135">
        <v>51801</v>
      </c>
      <c r="D182" s="136" t="s">
        <v>96</v>
      </c>
      <c r="E182" s="137">
        <v>1433625</v>
      </c>
      <c r="F182" s="137">
        <v>1433625</v>
      </c>
      <c r="G182" s="137">
        <v>1433625</v>
      </c>
      <c r="H182" s="137">
        <v>1433625</v>
      </c>
      <c r="I182" s="137">
        <v>1433625</v>
      </c>
      <c r="J182" s="137">
        <v>1433625</v>
      </c>
      <c r="K182" s="137">
        <v>1433625</v>
      </c>
      <c r="L182" s="137">
        <v>1433625</v>
      </c>
      <c r="M182" s="137">
        <v>1433625</v>
      </c>
      <c r="N182" s="137">
        <v>1433625</v>
      </c>
      <c r="O182" s="137">
        <v>1433625</v>
      </c>
      <c r="P182" s="137">
        <v>1433625</v>
      </c>
      <c r="Q182" s="137">
        <f t="shared" si="5"/>
        <v>17203500</v>
      </c>
      <c r="R182" s="133"/>
      <c r="S182" s="134"/>
      <c r="T182" s="131"/>
      <c r="U182" s="137">
        <f>IF($E$5=Master!$D$4,E182,
IF($F$5=Master!$D$4,SUM(E182:F182),
IF($G$5=Master!$D$4,SUM(E182:G182),
IF($H$5=Master!$D$4,SUM(E182:H182),
IF($I$5=Master!$D$4,SUM(E182:I182),
IF($J$5=Master!$D$4,SUM(E182:J182),
IF($K$5=Master!$D$4,SUM(E182:K182),
IF($L$5=Master!$D$4,SUM(E182:L182),
IF($M$5=Master!$D$4,SUM(E182:M182),
IF($N$5=Master!$D$4,SUM(E182:N182),
IF($O$5=Master!$D$4,SUM(E182:O182),
IF($P$5=Master!$D$4,SUM(E182:P182),0))))))))))))</f>
        <v>7168125</v>
      </c>
      <c r="V182" s="133"/>
    </row>
    <row r="183" spans="2:22" ht="25.5" x14ac:dyDescent="0.2">
      <c r="B183" s="131"/>
      <c r="C183" s="135">
        <v>51901</v>
      </c>
      <c r="D183" s="136" t="s">
        <v>97</v>
      </c>
      <c r="E183" s="137">
        <v>38213.9</v>
      </c>
      <c r="F183" s="137">
        <v>38213.9</v>
      </c>
      <c r="G183" s="137">
        <v>38213.9</v>
      </c>
      <c r="H183" s="137">
        <v>38213.9</v>
      </c>
      <c r="I183" s="137">
        <v>38213.9</v>
      </c>
      <c r="J183" s="137">
        <v>38213.740000000005</v>
      </c>
      <c r="K183" s="137">
        <v>43614.59</v>
      </c>
      <c r="L183" s="137">
        <v>43614.55</v>
      </c>
      <c r="M183" s="137">
        <v>46522.869999999995</v>
      </c>
      <c r="N183" s="137">
        <v>46522.85</v>
      </c>
      <c r="O183" s="137">
        <v>46522.85</v>
      </c>
      <c r="P183" s="137">
        <v>46522.82</v>
      </c>
      <c r="Q183" s="137">
        <f t="shared" si="5"/>
        <v>502603.7699999999</v>
      </c>
      <c r="R183" s="133"/>
      <c r="S183" s="134"/>
      <c r="T183" s="131"/>
      <c r="U183" s="137">
        <f>IF($E$5=Master!$D$4,E183,
IF($F$5=Master!$D$4,SUM(E183:F183),
IF($G$5=Master!$D$4,SUM(E183:G183),
IF($H$5=Master!$D$4,SUM(E183:H183),
IF($I$5=Master!$D$4,SUM(E183:I183),
IF($J$5=Master!$D$4,SUM(E183:J183),
IF($K$5=Master!$D$4,SUM(E183:K183),
IF($L$5=Master!$D$4,SUM(E183:L183),
IF($M$5=Master!$D$4,SUM(E183:M183),
IF($N$5=Master!$D$4,SUM(E183:N183),
IF($O$5=Master!$D$4,SUM(E183:O183),
IF($P$5=Master!$D$4,SUM(E183:P183),0))))))))))))</f>
        <v>191069.5</v>
      </c>
      <c r="V183" s="133"/>
    </row>
    <row r="184" spans="2:22" x14ac:dyDescent="0.2">
      <c r="B184" s="131"/>
      <c r="C184" s="135">
        <v>52001</v>
      </c>
      <c r="D184" s="136" t="s">
        <v>98</v>
      </c>
      <c r="E184" s="137">
        <v>165952.31</v>
      </c>
      <c r="F184" s="137">
        <v>165952.31</v>
      </c>
      <c r="G184" s="137">
        <v>145827.23000000001</v>
      </c>
      <c r="H184" s="137">
        <v>207910.56</v>
      </c>
      <c r="I184" s="137">
        <v>157923.56</v>
      </c>
      <c r="J184" s="137">
        <v>143827.23000000001</v>
      </c>
      <c r="K184" s="137">
        <v>378442.23</v>
      </c>
      <c r="L184" s="137">
        <v>270799.20999999996</v>
      </c>
      <c r="M184" s="137">
        <v>234415.19</v>
      </c>
      <c r="N184" s="137">
        <v>183082.54</v>
      </c>
      <c r="O184" s="137">
        <v>182599.54</v>
      </c>
      <c r="P184" s="137">
        <v>161924.99000000002</v>
      </c>
      <c r="Q184" s="137">
        <f t="shared" si="5"/>
        <v>2398656.9</v>
      </c>
      <c r="R184" s="133"/>
      <c r="S184" s="134"/>
      <c r="T184" s="131"/>
      <c r="U184" s="137">
        <f>IF($E$5=Master!$D$4,E184,
IF($F$5=Master!$D$4,SUM(E184:F184),
IF($G$5=Master!$D$4,SUM(E184:G184),
IF($H$5=Master!$D$4,SUM(E184:H184),
IF($I$5=Master!$D$4,SUM(E184:I184),
IF($J$5=Master!$D$4,SUM(E184:J184),
IF($K$5=Master!$D$4,SUM(E184:K184),
IF($L$5=Master!$D$4,SUM(E184:L184),
IF($M$5=Master!$D$4,SUM(E184:M184),
IF($N$5=Master!$D$4,SUM(E184:N184),
IF($O$5=Master!$D$4,SUM(E184:O184),
IF($P$5=Master!$D$4,SUM(E184:P184),0))))))))))))</f>
        <v>843565.97</v>
      </c>
      <c r="V184" s="133"/>
    </row>
    <row r="185" spans="2:22" x14ac:dyDescent="0.2">
      <c r="B185" s="131"/>
      <c r="C185" s="135">
        <v>52301</v>
      </c>
      <c r="D185" s="136" t="s">
        <v>99</v>
      </c>
      <c r="E185" s="137">
        <v>39615.770000000011</v>
      </c>
      <c r="F185" s="137">
        <v>39615.770000000011</v>
      </c>
      <c r="G185" s="137">
        <v>39615.770000000011</v>
      </c>
      <c r="H185" s="137">
        <v>39115.770000000011</v>
      </c>
      <c r="I185" s="137">
        <v>39115.770000000011</v>
      </c>
      <c r="J185" s="137">
        <v>39115.770000000011</v>
      </c>
      <c r="K185" s="137">
        <v>44526.630000000005</v>
      </c>
      <c r="L185" s="137">
        <v>44476.55000000001</v>
      </c>
      <c r="M185" s="137">
        <v>44476.55000000001</v>
      </c>
      <c r="N185" s="137">
        <v>44476.55000000001</v>
      </c>
      <c r="O185" s="137">
        <v>44476.55000000001</v>
      </c>
      <c r="P185" s="137">
        <v>43577.72</v>
      </c>
      <c r="Q185" s="137">
        <f t="shared" si="5"/>
        <v>502205.17000000004</v>
      </c>
      <c r="R185" s="133"/>
      <c r="S185" s="134"/>
      <c r="T185" s="131"/>
      <c r="U185" s="137">
        <f>IF($E$5=Master!$D$4,E185,
IF($F$5=Master!$D$4,SUM(E185:F185),
IF($G$5=Master!$D$4,SUM(E185:G185),
IF($H$5=Master!$D$4,SUM(E185:H185),
IF($I$5=Master!$D$4,SUM(E185:I185),
IF($J$5=Master!$D$4,SUM(E185:J185),
IF($K$5=Master!$D$4,SUM(E185:K185),
IF($L$5=Master!$D$4,SUM(E185:L185),
IF($M$5=Master!$D$4,SUM(E185:M185),
IF($N$5=Master!$D$4,SUM(E185:N185),
IF($O$5=Master!$D$4,SUM(E185:O185),
IF($P$5=Master!$D$4,SUM(E185:P185),0))))))))))))</f>
        <v>197078.85000000006</v>
      </c>
      <c r="V185" s="133"/>
    </row>
    <row r="186" spans="2:22" x14ac:dyDescent="0.2">
      <c r="B186" s="131"/>
      <c r="C186" s="135">
        <v>52401</v>
      </c>
      <c r="D186" s="136" t="s">
        <v>100</v>
      </c>
      <c r="E186" s="137">
        <v>12833.33</v>
      </c>
      <c r="F186" s="137">
        <v>12833.33</v>
      </c>
      <c r="G186" s="137">
        <v>12833.33</v>
      </c>
      <c r="H186" s="137">
        <v>12833.33</v>
      </c>
      <c r="I186" s="137">
        <v>12833.33</v>
      </c>
      <c r="J186" s="137">
        <v>12833.33</v>
      </c>
      <c r="K186" s="137">
        <v>19250</v>
      </c>
      <c r="L186" s="137">
        <v>19250</v>
      </c>
      <c r="M186" s="137">
        <v>19250</v>
      </c>
      <c r="N186" s="137">
        <v>19250</v>
      </c>
      <c r="O186" s="137">
        <v>19250.010000000002</v>
      </c>
      <c r="P186" s="137">
        <v>19250.010000000002</v>
      </c>
      <c r="Q186" s="137">
        <f t="shared" si="5"/>
        <v>192500</v>
      </c>
      <c r="R186" s="133"/>
      <c r="S186" s="134"/>
      <c r="T186" s="131"/>
      <c r="U186" s="137">
        <f>IF($E$5=Master!$D$4,E186,
IF($F$5=Master!$D$4,SUM(E186:F186),
IF($G$5=Master!$D$4,SUM(E186:G186),
IF($H$5=Master!$D$4,SUM(E186:H186),
IF($I$5=Master!$D$4,SUM(E186:I186),
IF($J$5=Master!$D$4,SUM(E186:J186),
IF($K$5=Master!$D$4,SUM(E186:K186),
IF($L$5=Master!$D$4,SUM(E186:L186),
IF($M$5=Master!$D$4,SUM(E186:M186),
IF($N$5=Master!$D$4,SUM(E186:N186),
IF($O$5=Master!$D$4,SUM(E186:O186),
IF($P$5=Master!$D$4,SUM(E186:P186),0))))))))))))</f>
        <v>64166.65</v>
      </c>
      <c r="V186" s="133"/>
    </row>
    <row r="187" spans="2:22" x14ac:dyDescent="0.2">
      <c r="B187" s="131"/>
      <c r="C187" s="135">
        <v>52601</v>
      </c>
      <c r="D187" s="136" t="s">
        <v>101</v>
      </c>
      <c r="E187" s="137">
        <v>58268.67</v>
      </c>
      <c r="F187" s="137">
        <v>41867.67</v>
      </c>
      <c r="G187" s="137">
        <v>605767.67000000004</v>
      </c>
      <c r="H187" s="137">
        <v>40956.67</v>
      </c>
      <c r="I187" s="137">
        <v>39212.67</v>
      </c>
      <c r="J187" s="137">
        <v>36392.67</v>
      </c>
      <c r="K187" s="137">
        <v>890852.28</v>
      </c>
      <c r="L187" s="137">
        <v>45366.67</v>
      </c>
      <c r="M187" s="137">
        <v>40701.67</v>
      </c>
      <c r="N187" s="137">
        <v>40701.67</v>
      </c>
      <c r="O187" s="137">
        <v>35901.67</v>
      </c>
      <c r="P187" s="137">
        <v>33510.020000000004</v>
      </c>
      <c r="Q187" s="137">
        <f t="shared" si="5"/>
        <v>1909500</v>
      </c>
      <c r="R187" s="133"/>
      <c r="S187" s="134"/>
      <c r="T187" s="131"/>
      <c r="U187" s="137">
        <f>IF($E$5=Master!$D$4,E187,
IF($F$5=Master!$D$4,SUM(E187:F187),
IF($G$5=Master!$D$4,SUM(E187:G187),
IF($H$5=Master!$D$4,SUM(E187:H187),
IF($I$5=Master!$D$4,SUM(E187:I187),
IF($J$5=Master!$D$4,SUM(E187:J187),
IF($K$5=Master!$D$4,SUM(E187:K187),
IF($L$5=Master!$D$4,SUM(E187:L187),
IF($M$5=Master!$D$4,SUM(E187:M187),
IF($N$5=Master!$D$4,SUM(E187:N187),
IF($O$5=Master!$D$4,SUM(E187:O187),
IF($P$5=Master!$D$4,SUM(E187:P187),0))))))))))))</f>
        <v>786073.35000000009</v>
      </c>
      <c r="V187" s="133"/>
    </row>
    <row r="188" spans="2:22" x14ac:dyDescent="0.2">
      <c r="B188" s="131"/>
      <c r="C188" s="135">
        <v>60101</v>
      </c>
      <c r="D188" s="136" t="s">
        <v>102</v>
      </c>
      <c r="E188" s="137">
        <v>44840248.399999999</v>
      </c>
      <c r="F188" s="137">
        <v>44698360.859999992</v>
      </c>
      <c r="G188" s="137">
        <v>44700880.859999992</v>
      </c>
      <c r="H188" s="137">
        <v>44698360.859999992</v>
      </c>
      <c r="I188" s="137">
        <v>44699840.839999996</v>
      </c>
      <c r="J188" s="137">
        <v>44698360.839999996</v>
      </c>
      <c r="K188" s="137">
        <v>44868413.359999992</v>
      </c>
      <c r="L188" s="137">
        <v>44868413.219999999</v>
      </c>
      <c r="M188" s="137">
        <v>44868413.199999996</v>
      </c>
      <c r="N188" s="137">
        <v>44868413.109999992</v>
      </c>
      <c r="O188" s="137">
        <v>44868413.199999996</v>
      </c>
      <c r="P188" s="137">
        <v>44868413.240000002</v>
      </c>
      <c r="Q188" s="137">
        <f t="shared" si="5"/>
        <v>537546531.99000001</v>
      </c>
      <c r="R188" s="133"/>
      <c r="S188" s="134"/>
      <c r="T188" s="131"/>
      <c r="U188" s="137">
        <f>IF($E$5=Master!$D$4,E188,
IF($F$5=Master!$D$4,SUM(E188:F188),
IF($G$5=Master!$D$4,SUM(E188:G188),
IF($H$5=Master!$D$4,SUM(E188:H188),
IF($I$5=Master!$D$4,SUM(E188:I188),
IF($J$5=Master!$D$4,SUM(E188:J188),
IF($K$5=Master!$D$4,SUM(E188:K188),
IF($L$5=Master!$D$4,SUM(E188:L188),
IF($M$5=Master!$D$4,SUM(E188:M188),
IF($N$5=Master!$D$4,SUM(E188:N188),
IF($O$5=Master!$D$4,SUM(E188:O188),
IF($P$5=Master!$D$4,SUM(E188:P188),0))))))))))))</f>
        <v>223637691.81999996</v>
      </c>
      <c r="V188" s="133"/>
    </row>
    <row r="189" spans="2:22" x14ac:dyDescent="0.2">
      <c r="B189" s="131"/>
      <c r="C189" s="135">
        <v>60201</v>
      </c>
      <c r="D189" s="136" t="s">
        <v>103</v>
      </c>
      <c r="E189" s="137">
        <v>7321788.5200000014</v>
      </c>
      <c r="F189" s="137">
        <v>28354372.939999983</v>
      </c>
      <c r="G189" s="137">
        <v>29851916.939999983</v>
      </c>
      <c r="H189" s="137">
        <v>31006968.309999984</v>
      </c>
      <c r="I189" s="137">
        <v>30742616.939999983</v>
      </c>
      <c r="J189" s="137">
        <v>31285001.539999984</v>
      </c>
      <c r="K189" s="137">
        <v>35998007.409999996</v>
      </c>
      <c r="L189" s="137">
        <v>35780456.039999999</v>
      </c>
      <c r="M189" s="137">
        <v>35777706.050000004</v>
      </c>
      <c r="N189" s="137">
        <v>35945157.189999998</v>
      </c>
      <c r="O189" s="137">
        <v>35765866.160000011</v>
      </c>
      <c r="P189" s="137">
        <v>49345308.530000009</v>
      </c>
      <c r="Q189" s="137">
        <f t="shared" si="5"/>
        <v>387175166.56999993</v>
      </c>
      <c r="R189" s="133"/>
      <c r="S189" s="134"/>
      <c r="T189" s="131"/>
      <c r="U189" s="137">
        <f>IF($E$5=Master!$D$4,E189,
IF($F$5=Master!$D$4,SUM(E189:F189),
IF($G$5=Master!$D$4,SUM(E189:G189),
IF($H$5=Master!$D$4,SUM(E189:H189),
IF($I$5=Master!$D$4,SUM(E189:I189),
IF($J$5=Master!$D$4,SUM(E189:J189),
IF($K$5=Master!$D$4,SUM(E189:K189),
IF($L$5=Master!$D$4,SUM(E189:L189),
IF($M$5=Master!$D$4,SUM(E189:M189),
IF($N$5=Master!$D$4,SUM(E189:N189),
IF($O$5=Master!$D$4,SUM(E189:O189),
IF($P$5=Master!$D$4,SUM(E189:P189),0))))))))))))</f>
        <v>127277663.64999993</v>
      </c>
      <c r="V189" s="133"/>
    </row>
    <row r="190" spans="2:22" x14ac:dyDescent="0.2">
      <c r="B190" s="131"/>
      <c r="C190" s="135">
        <v>60301</v>
      </c>
      <c r="D190" s="136" t="s">
        <v>104</v>
      </c>
      <c r="E190" s="137">
        <v>4772752.6000000006</v>
      </c>
      <c r="F190" s="137">
        <v>4043479.89</v>
      </c>
      <c r="G190" s="137">
        <v>3903479.870000001</v>
      </c>
      <c r="H190" s="137">
        <v>3903479.870000001</v>
      </c>
      <c r="I190" s="137">
        <v>3903479.870000001</v>
      </c>
      <c r="J190" s="137">
        <v>3903479.9300000011</v>
      </c>
      <c r="K190" s="137">
        <v>4467856.040000001</v>
      </c>
      <c r="L190" s="137">
        <v>4467856.0200000005</v>
      </c>
      <c r="M190" s="137">
        <v>4467856.040000001</v>
      </c>
      <c r="N190" s="137">
        <v>4467856.040000001</v>
      </c>
      <c r="O190" s="137">
        <v>4467856.040000001</v>
      </c>
      <c r="P190" s="137">
        <v>4467856.4000000004</v>
      </c>
      <c r="Q190" s="137">
        <f t="shared" si="5"/>
        <v>51237288.609999999</v>
      </c>
      <c r="R190" s="133"/>
      <c r="S190" s="134"/>
      <c r="T190" s="131"/>
      <c r="U190" s="137">
        <f>IF($E$5=Master!$D$4,E190,
IF($F$5=Master!$D$4,SUM(E190:F190),
IF($G$5=Master!$D$4,SUM(E190:G190),
IF($H$5=Master!$D$4,SUM(E190:H190),
IF($I$5=Master!$D$4,SUM(E190:I190),
IF($J$5=Master!$D$4,SUM(E190:J190),
IF($K$5=Master!$D$4,SUM(E190:K190),
IF($L$5=Master!$D$4,SUM(E190:L190),
IF($M$5=Master!$D$4,SUM(E190:M190),
IF($N$5=Master!$D$4,SUM(E190:N190),
IF($O$5=Master!$D$4,SUM(E190:O190),
IF($P$5=Master!$D$4,SUM(E190:P190),0))))))))))))</f>
        <v>20526672.100000001</v>
      </c>
      <c r="V190" s="133"/>
    </row>
    <row r="191" spans="2:22" x14ac:dyDescent="0.2">
      <c r="B191" s="131"/>
      <c r="C191" s="135">
        <v>60501</v>
      </c>
      <c r="D191" s="136" t="s">
        <v>105</v>
      </c>
      <c r="E191" s="137">
        <v>176729.22</v>
      </c>
      <c r="F191" s="137">
        <v>41729.220000000008</v>
      </c>
      <c r="G191" s="137">
        <v>41729.220000000008</v>
      </c>
      <c r="H191" s="137">
        <v>41729.220000000008</v>
      </c>
      <c r="I191" s="137">
        <v>41729.220000000008</v>
      </c>
      <c r="J191" s="137">
        <v>41729.220000000008</v>
      </c>
      <c r="K191" s="137">
        <v>9743729.2200000007</v>
      </c>
      <c r="L191" s="137">
        <v>41729.220000000008</v>
      </c>
      <c r="M191" s="137">
        <v>41729.220000000008</v>
      </c>
      <c r="N191" s="137">
        <v>41729.220000000008</v>
      </c>
      <c r="O191" s="137">
        <v>41729.220000000008</v>
      </c>
      <c r="P191" s="137">
        <v>41729.379999999997</v>
      </c>
      <c r="Q191" s="137">
        <f t="shared" si="5"/>
        <v>10337750.800000004</v>
      </c>
      <c r="R191" s="133"/>
      <c r="S191" s="134"/>
      <c r="T191" s="131"/>
      <c r="U191" s="137">
        <f>IF($E$5=Master!$D$4,E191,
IF($F$5=Master!$D$4,SUM(E191:F191),
IF($G$5=Master!$D$4,SUM(E191:G191),
IF($H$5=Master!$D$4,SUM(E191:H191),
IF($I$5=Master!$D$4,SUM(E191:I191),
IF($J$5=Master!$D$4,SUM(E191:J191),
IF($K$5=Master!$D$4,SUM(E191:K191),
IF($L$5=Master!$D$4,SUM(E191:L191),
IF($M$5=Master!$D$4,SUM(E191:M191),
IF($N$5=Master!$D$4,SUM(E191:N191),
IF($O$5=Master!$D$4,SUM(E191:O191),
IF($P$5=Master!$D$4,SUM(E191:P191),0))))))))))))</f>
        <v>343646.10000000003</v>
      </c>
      <c r="V191" s="133"/>
    </row>
    <row r="192" spans="2:22" x14ac:dyDescent="0.2">
      <c r="B192" s="131"/>
      <c r="C192" s="135">
        <v>60601</v>
      </c>
      <c r="D192" s="136" t="s">
        <v>106</v>
      </c>
      <c r="E192" s="137">
        <v>90771.380000000034</v>
      </c>
      <c r="F192" s="137">
        <v>90771.380000000034</v>
      </c>
      <c r="G192" s="137">
        <v>90771.380000000034</v>
      </c>
      <c r="H192" s="137">
        <v>90771.380000000034</v>
      </c>
      <c r="I192" s="137">
        <v>90771.380000000034</v>
      </c>
      <c r="J192" s="137">
        <v>90775.72000000003</v>
      </c>
      <c r="K192" s="137">
        <v>128111.37000000001</v>
      </c>
      <c r="L192" s="137">
        <v>128111.37000000001</v>
      </c>
      <c r="M192" s="137">
        <v>128111.37000000001</v>
      </c>
      <c r="N192" s="137">
        <v>128111.37000000001</v>
      </c>
      <c r="O192" s="137">
        <v>128111.37000000001</v>
      </c>
      <c r="P192" s="137">
        <v>128111.52999999998</v>
      </c>
      <c r="Q192" s="137">
        <f t="shared" si="5"/>
        <v>1313301.0000000002</v>
      </c>
      <c r="R192" s="133"/>
      <c r="S192" s="134"/>
      <c r="T192" s="131"/>
      <c r="U192" s="137">
        <f>IF($E$5=Master!$D$4,E192,
IF($F$5=Master!$D$4,SUM(E192:F192),
IF($G$5=Master!$D$4,SUM(E192:G192),
IF($H$5=Master!$D$4,SUM(E192:H192),
IF($I$5=Master!$D$4,SUM(E192:I192),
IF($J$5=Master!$D$4,SUM(E192:J192),
IF($K$5=Master!$D$4,SUM(E192:K192),
IF($L$5=Master!$D$4,SUM(E192:L192),
IF($M$5=Master!$D$4,SUM(E192:M192),
IF($N$5=Master!$D$4,SUM(E192:N192),
IF($O$5=Master!$D$4,SUM(E192:O192),
IF($P$5=Master!$D$4,SUM(E192:P192),0))))))))))))</f>
        <v>453856.90000000014</v>
      </c>
      <c r="V192" s="133"/>
    </row>
    <row r="193" spans="2:22" x14ac:dyDescent="0.2">
      <c r="B193" s="131"/>
      <c r="C193" s="135"/>
      <c r="D193" s="136"/>
      <c r="E193" s="137"/>
      <c r="F193" s="137"/>
      <c r="G193" s="137"/>
      <c r="H193" s="137"/>
      <c r="I193" s="137"/>
      <c r="J193" s="137"/>
      <c r="K193" s="137"/>
      <c r="L193" s="137"/>
      <c r="M193" s="137"/>
      <c r="N193" s="137"/>
      <c r="O193" s="137"/>
      <c r="P193" s="137"/>
      <c r="Q193" s="137"/>
      <c r="R193" s="133"/>
      <c r="S193" s="134"/>
      <c r="T193" s="131"/>
      <c r="U193" s="137"/>
      <c r="V193" s="133"/>
    </row>
    <row r="194" spans="2:22" ht="13.5" thickBot="1" x14ac:dyDescent="0.25">
      <c r="B194" s="106"/>
      <c r="C194" s="138"/>
      <c r="D194" s="139"/>
      <c r="E194" s="140"/>
      <c r="F194" s="140"/>
      <c r="G194" s="140"/>
      <c r="H194" s="140"/>
      <c r="I194" s="140"/>
      <c r="J194" s="140"/>
      <c r="K194" s="140"/>
      <c r="L194" s="140"/>
      <c r="M194" s="140"/>
      <c r="N194" s="140"/>
      <c r="O194" s="140"/>
      <c r="P194" s="140"/>
      <c r="Q194" s="140"/>
      <c r="R194" s="112"/>
      <c r="S194" s="134"/>
      <c r="T194" s="106"/>
      <c r="U194" s="140"/>
      <c r="V194" s="112"/>
    </row>
    <row r="195" spans="2:22" ht="13.5" thickTop="1" x14ac:dyDescent="0.2"/>
  </sheetData>
  <mergeCells count="4">
    <mergeCell ref="E101:Q101"/>
    <mergeCell ref="E4:Q4"/>
    <mergeCell ref="C7:D7"/>
    <mergeCell ref="C104:D10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Master</vt:lpstr>
      <vt:lpstr>Pregled</vt:lpstr>
      <vt:lpstr>Analitika 2023</vt:lpstr>
      <vt:lpstr>2023</vt:lpstr>
      <vt:lpstr>'Analitika 2023'!Print_Area</vt:lpstr>
      <vt:lpstr>Pregled!Print_Area</vt:lpstr>
      <vt:lpstr>'Analitika 2023'!Print_Titles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Bojan Paunovic</cp:lastModifiedBy>
  <cp:lastPrinted>2023-03-28T07:38:04Z</cp:lastPrinted>
  <dcterms:created xsi:type="dcterms:W3CDTF">2023-02-26T18:56:37Z</dcterms:created>
  <dcterms:modified xsi:type="dcterms:W3CDTF">2023-06-27T07:49:23Z</dcterms:modified>
</cp:coreProperties>
</file>