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gdds januar\"/>
    </mc:Choice>
  </mc:AlternateContent>
  <workbookProtection workbookAlgorithmName="SHA-512" workbookHashValue="MCe4qOVkVgl0wkMtiLFJw6W7n6Z/o3ROd5prIOn45uuP4xYstlCC39dx7SGFPP0KU4GZaIF4BdRWGxlieOxXew==" workbookSaltValue="UhGK/r5X0l/wAeu2UiuIfQ==" workbookSpinCount="100000" lockStructure="1"/>
  <bookViews>
    <workbookView xWindow="0" yWindow="0" windowWidth="19200" windowHeight="7050" firstSheet="1" activeTab="1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2" l="1"/>
  <c r="M35" i="2"/>
  <c r="N33" i="2"/>
  <c r="M33" i="2"/>
  <c r="N31" i="2"/>
  <c r="M31" i="2"/>
  <c r="N29" i="2"/>
  <c r="M29" i="2"/>
  <c r="N27" i="2"/>
  <c r="M27" i="2"/>
  <c r="N25" i="2"/>
  <c r="M25" i="2"/>
  <c r="N23" i="2"/>
  <c r="M23" i="2"/>
  <c r="N21" i="2"/>
  <c r="M21" i="2"/>
  <c r="N19" i="2"/>
  <c r="M19" i="2"/>
  <c r="N17" i="2"/>
  <c r="M17" i="2"/>
  <c r="N15" i="2"/>
  <c r="M15" i="2"/>
  <c r="N13" i="2"/>
  <c r="M13" i="2"/>
  <c r="M10" i="2"/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s="1"/>
  <c r="Q294" i="1" l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G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I174" i="3" s="1"/>
  <c r="J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G39" i="3" l="1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M201" i="3" s="1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M47" i="3" s="1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195" i="3" l="1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37" i="2" l="1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<sst xmlns="http://schemas.openxmlformats.org/spreadsheetml/2006/main" count="1771" uniqueCount="588">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</sst>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,,"/>
    <numFmt numFmtId="166" formatCode="0.0%"/>
    <numFmt numFmtId="167" formatCode="#,##0.00,,"/>
    <numFmt numFmtId="168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6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6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6" fontId="11" fillId="0" borderId="27" xfId="2" applyNumberFormat="1" applyFont="1" applyBorder="1" applyAlignment="1" applyProtection="1">
      <alignment horizontal="center" vertical="center" wrapText="1"/>
    </xf>
    <xf numFmtId="166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6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6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7" fontId="10" fillId="6" borderId="31" xfId="0" applyNumberFormat="1" applyFont="1" applyFill="1" applyBorder="1" applyAlignment="1" applyProtection="1">
      <alignment horizontal="right" vertical="center" indent="1"/>
    </xf>
    <xf numFmtId="167" fontId="10" fillId="6" borderId="32" xfId="0" applyNumberFormat="1" applyFont="1" applyFill="1" applyBorder="1" applyAlignment="1" applyProtection="1">
      <alignment horizontal="right" vertical="center" indent="1"/>
    </xf>
    <xf numFmtId="166" fontId="10" fillId="6" borderId="33" xfId="2" applyNumberFormat="1" applyFont="1" applyFill="1" applyBorder="1" applyAlignment="1" applyProtection="1">
      <alignment horizontal="right" vertical="center" indent="1"/>
    </xf>
    <xf numFmtId="166" fontId="10" fillId="6" borderId="34" xfId="2" applyNumberFormat="1" applyFont="1" applyFill="1" applyBorder="1" applyAlignment="1" applyProtection="1">
      <alignment horizontal="right" vertical="center" indent="1"/>
    </xf>
    <xf numFmtId="166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7" fontId="8" fillId="0" borderId="38" xfId="0" applyNumberFormat="1" applyFont="1" applyFill="1" applyBorder="1" applyAlignment="1" applyProtection="1">
      <alignment horizontal="right" vertical="center" wrapText="1" indent="1"/>
    </xf>
    <xf numFmtId="167" fontId="8" fillId="0" borderId="39" xfId="0" applyNumberFormat="1" applyFont="1" applyFill="1" applyBorder="1" applyAlignment="1" applyProtection="1">
      <alignment horizontal="right" vertical="center" wrapText="1" indent="1"/>
    </xf>
    <xf numFmtId="166" fontId="8" fillId="0" borderId="40" xfId="2" applyNumberFormat="1" applyFont="1" applyFill="1" applyBorder="1" applyAlignment="1" applyProtection="1">
      <alignment horizontal="right" vertical="center" wrapText="1" indent="1"/>
    </xf>
    <xf numFmtId="166" fontId="8" fillId="0" borderId="41" xfId="2" applyNumberFormat="1" applyFont="1" applyFill="1" applyBorder="1" applyAlignment="1" applyProtection="1">
      <alignment horizontal="right" vertical="center" wrapText="1" indent="1"/>
    </xf>
    <xf numFmtId="167" fontId="8" fillId="0" borderId="42" xfId="0" applyNumberFormat="1" applyFont="1" applyFill="1" applyBorder="1" applyAlignment="1" applyProtection="1">
      <alignment horizontal="right" vertical="center" wrapText="1" indent="1"/>
    </xf>
    <xf numFmtId="166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6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6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5" fontId="8" fillId="0" borderId="0" xfId="0" applyNumberFormat="1" applyFont="1" applyAlignment="1" applyProtection="1">
      <alignment horizontal="right" indent="1"/>
    </xf>
    <xf numFmtId="165" fontId="8" fillId="0" borderId="0" xfId="2" applyNumberFormat="1" applyFont="1" applyAlignment="1" applyProtection="1">
      <alignment horizontal="right" indent="1"/>
    </xf>
    <xf numFmtId="165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8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6" fontId="15" fillId="3" borderId="12" xfId="2" applyNumberFormat="1" applyFont="1" applyFill="1" applyBorder="1" applyAlignment="1" applyProtection="1">
      <alignment horizontal="center" vertical="top"/>
      <protection hidden="1"/>
    </xf>
    <xf numFmtId="166" fontId="15" fillId="3" borderId="0" xfId="2" applyNumberFormat="1" applyFont="1" applyFill="1" applyBorder="1" applyAlignment="1" applyProtection="1">
      <alignment horizontal="center" vertical="top"/>
      <protection hidden="1"/>
    </xf>
    <xf numFmtId="166" fontId="18" fillId="3" borderId="56" xfId="2" applyNumberFormat="1" applyFont="1" applyFill="1" applyBorder="1" applyAlignment="1" applyProtection="1">
      <alignment horizontal="center" vertical="top"/>
      <protection hidden="1"/>
    </xf>
    <xf numFmtId="166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8" fontId="15" fillId="3" borderId="12" xfId="1" applyNumberFormat="1" applyFont="1" applyFill="1" applyBorder="1" applyAlignment="1" applyProtection="1">
      <alignment horizontal="center" vertical="top"/>
      <protection hidden="1"/>
    </xf>
    <xf numFmtId="168" fontId="15" fillId="3" borderId="0" xfId="0" applyNumberFormat="1" applyFont="1" applyFill="1" applyBorder="1" applyAlignment="1" applyProtection="1">
      <alignment horizontal="center" vertical="top"/>
      <protection hidden="1"/>
    </xf>
    <xf numFmtId="168" fontId="15" fillId="3" borderId="0" xfId="1" applyNumberFormat="1" applyFont="1" applyFill="1" applyBorder="1" applyAlignment="1" applyProtection="1">
      <alignment horizontal="center" vertical="top"/>
      <protection hidden="1"/>
    </xf>
    <xf numFmtId="168" fontId="18" fillId="3" borderId="56" xfId="1" applyNumberFormat="1" applyFont="1" applyFill="1" applyBorder="1" applyAlignment="1" applyProtection="1">
      <alignment horizontal="center" vertical="top"/>
      <protection hidden="1"/>
    </xf>
    <xf numFmtId="164" fontId="8" fillId="0" borderId="55" xfId="1" applyFont="1" applyFill="1" applyBorder="1" applyAlignment="1" applyProtection="1">
      <alignment horizontal="right" vertical="center" wrapText="1" indent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6" fontId="10" fillId="6" borderId="32" xfId="2" applyNumberFormat="1" applyFont="1" applyFill="1" applyBorder="1" applyAlignment="1" applyProtection="1">
      <alignment horizontal="right" vertical="center" indent="1"/>
    </xf>
    <xf numFmtId="167" fontId="8" fillId="0" borderId="58" xfId="0" applyNumberFormat="1" applyFont="1" applyFill="1" applyBorder="1" applyAlignment="1" applyProtection="1">
      <alignment horizontal="right" vertical="center" wrapText="1" indent="1"/>
    </xf>
    <xf numFmtId="167" fontId="8" fillId="0" borderId="59" xfId="0" applyNumberFormat="1" applyFont="1" applyFill="1" applyBorder="1" applyAlignment="1" applyProtection="1">
      <alignment horizontal="right" vertical="center" wrapText="1" indent="1"/>
    </xf>
    <xf numFmtId="166" fontId="8" fillId="0" borderId="59" xfId="2" applyNumberFormat="1" applyFont="1" applyFill="1" applyBorder="1" applyAlignment="1" applyProtection="1">
      <alignment horizontal="right" vertical="center" wrapText="1" indent="1"/>
    </xf>
    <xf numFmtId="166" fontId="8" fillId="0" borderId="60" xfId="2" applyNumberFormat="1" applyFont="1" applyFill="1" applyBorder="1" applyAlignment="1" applyProtection="1">
      <alignment horizontal="right" vertical="center" wrapText="1" indent="1"/>
    </xf>
    <xf numFmtId="166" fontId="8" fillId="0" borderId="39" xfId="2" applyNumberFormat="1" applyFont="1" applyFill="1" applyBorder="1" applyAlignment="1" applyProtection="1">
      <alignment horizontal="right" vertical="center" wrapText="1" indent="1"/>
    </xf>
    <xf numFmtId="167" fontId="8" fillId="0" borderId="26" xfId="0" applyNumberFormat="1" applyFont="1" applyFill="1" applyBorder="1" applyAlignment="1" applyProtection="1">
      <alignment horizontal="right" vertical="center" wrapText="1" indent="1"/>
    </xf>
    <xf numFmtId="167" fontId="8" fillId="0" borderId="27" xfId="0" applyNumberFormat="1" applyFont="1" applyFill="1" applyBorder="1" applyAlignment="1" applyProtection="1">
      <alignment horizontal="right" vertical="center" wrapText="1" indent="1"/>
    </xf>
    <xf numFmtId="166" fontId="8" fillId="0" borderId="27" xfId="2" applyNumberFormat="1" applyFont="1" applyFill="1" applyBorder="1" applyAlignment="1" applyProtection="1">
      <alignment horizontal="right" vertical="center" wrapText="1" indent="1"/>
    </xf>
    <xf numFmtId="166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workbookViewId="0">
      <selection activeCell="C5" sqref="C5"/>
    </sheetView>
  </sheetViews>
  <sheetFormatPr defaultRowHeight="14.5" x14ac:dyDescent="0.35"/>
  <cols>
    <col min="3" max="3" width="5" bestFit="1" customWidth="1"/>
    <col min="4" max="4" width="17.54296875" customWidth="1"/>
    <col min="6" max="6" width="16.7265625" bestFit="1" customWidth="1"/>
  </cols>
  <sheetData>
    <row r="1" spans="2:7" ht="15" thickBot="1" x14ac:dyDescent="0.4"/>
    <row r="2" spans="2:7" ht="15" thickBot="1" x14ac:dyDescent="0.4">
      <c r="B2" t="s">
        <v>31</v>
      </c>
      <c r="C2" s="149">
        <v>2023</v>
      </c>
    </row>
    <row r="3" spans="2:7" ht="7.15" customHeight="1" thickBot="1" x14ac:dyDescent="0.4"/>
    <row r="4" spans="2:7" ht="15" thickBot="1" x14ac:dyDescent="0.4">
      <c r="B4" t="s">
        <v>5</v>
      </c>
      <c r="C4" s="150">
        <v>1</v>
      </c>
      <c r="D4" t="str">
        <f>VLOOKUP(C4,C9:D20,2,FALSE)</f>
        <v>Januar</v>
      </c>
    </row>
    <row r="5" spans="2:7" ht="7.15" customHeight="1" thickBot="1" x14ac:dyDescent="0.4"/>
    <row r="6" spans="2:7" ht="15" thickBot="1" x14ac:dyDescent="0.4">
      <c r="B6" t="s">
        <v>6</v>
      </c>
      <c r="C6" s="123">
        <f>VLOOKUP(C4,C9:F20,3,FALSE)</f>
        <v>1</v>
      </c>
      <c r="D6" t="str">
        <f>VLOOKUP(C6,E9:F20,2,FALSE)</f>
        <v>Januar</v>
      </c>
    </row>
    <row r="8" spans="2:7" x14ac:dyDescent="0.35">
      <c r="D8" t="s">
        <v>5</v>
      </c>
      <c r="F8" t="s">
        <v>6</v>
      </c>
      <c r="G8" s="124" t="s">
        <v>32</v>
      </c>
    </row>
    <row r="9" spans="2:7" x14ac:dyDescent="0.3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3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3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3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3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3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3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3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3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3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3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3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42"/>
  <sheetViews>
    <sheetView tabSelected="1" zoomScale="85" zoomScaleNormal="85" zoomScaleSheetLayoutView="85" workbookViewId="0"/>
  </sheetViews>
  <sheetFormatPr defaultColWidth="9.1796875" defaultRowHeight="14.5" x14ac:dyDescent="0.35"/>
  <cols>
    <col min="1" max="1" width="9.1796875" style="6"/>
    <col min="2" max="2" width="2.7265625" style="6" customWidth="1"/>
    <col min="3" max="3" width="9.1796875" style="6"/>
    <col min="4" max="4" width="3" style="6" bestFit="1" customWidth="1"/>
    <col min="5" max="6" width="9.1796875" style="6"/>
    <col min="7" max="7" width="14.26953125" style="6" customWidth="1"/>
    <col min="8" max="8" width="11" style="6" bestFit="1" customWidth="1"/>
    <col min="9" max="9" width="9.1796875" style="6"/>
    <col min="10" max="10" width="15.26953125" style="6" bestFit="1" customWidth="1"/>
    <col min="11" max="11" width="9.26953125" style="6" bestFit="1" customWidth="1"/>
    <col min="12" max="12" width="9.1796875" style="6"/>
    <col min="13" max="13" width="15.26953125" style="6" bestFit="1" customWidth="1"/>
    <col min="14" max="14" width="9.26953125" style="6" bestFit="1" customWidth="1"/>
    <col min="15" max="16384" width="9.1796875" style="6"/>
  </cols>
  <sheetData>
    <row r="1" spans="3:15" s="1" customFormat="1" x14ac:dyDescent="0.35"/>
    <row r="2" spans="3:15" s="1" customFormat="1" x14ac:dyDescent="0.3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35">
      <c r="E3" s="5" t="s">
        <v>1</v>
      </c>
      <c r="F3" s="3"/>
      <c r="G3" s="3"/>
    </row>
    <row r="4" spans="3:15" s="1" customFormat="1" x14ac:dyDescent="0.35">
      <c r="E4" s="5" t="s">
        <v>2</v>
      </c>
      <c r="F4" s="3"/>
      <c r="G4" s="3"/>
    </row>
    <row r="5" spans="3:15" s="1" customFormat="1" x14ac:dyDescent="0.35"/>
    <row r="7" spans="3:15" s="161" customFormat="1" ht="17.5" x14ac:dyDescent="0.35">
      <c r="C7" s="161" t="s">
        <v>587</v>
      </c>
    </row>
    <row r="8" spans="3:15" ht="15" thickBot="1" x14ac:dyDescent="0.4"/>
    <row r="9" spans="3:15" ht="15" thickBot="1" x14ac:dyDescent="0.4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" thickBot="1" x14ac:dyDescent="0.4">
      <c r="C10" s="10"/>
      <c r="D10" s="147" t="s">
        <v>583</v>
      </c>
      <c r="E10" s="147"/>
      <c r="F10" s="147"/>
      <c r="G10" s="147"/>
      <c r="H10" s="127" t="s">
        <v>34</v>
      </c>
      <c r="I10" s="140" t="s">
        <v>5</v>
      </c>
      <c r="J10" s="162" t="str">
        <f>'Analitika 2023'!L4</f>
        <v>Januar</v>
      </c>
      <c r="K10" s="163"/>
      <c r="L10" s="140" t="s">
        <v>6</v>
      </c>
      <c r="M10" s="162" t="str">
        <f>IF(J10="Januar","-",'Analitika 2023'!F4)</f>
        <v>-</v>
      </c>
      <c r="N10" s="163"/>
      <c r="O10" s="22"/>
    </row>
    <row r="11" spans="3:15" x14ac:dyDescent="0.3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3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3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2382632.4799999995</v>
      </c>
      <c r="K13" s="136">
        <f>IFERROR($J13/$J$37,0)</f>
        <v>1.6473124103322252E-2</v>
      </c>
      <c r="L13" s="129"/>
      <c r="M13" s="141" t="str">
        <f>IF($J$10="Januar","-",
SUMPRODUCT((D13=VALUE(LEFT('Analitika 2023'!$C$9:$C$286,2)))*('Analitika 2023'!$F$9:$F$286)))</f>
        <v>-</v>
      </c>
      <c r="N13" s="136" t="str">
        <f>IF($J$10="Januar","-",IFERROR($M13/$M$37,0))</f>
        <v>-</v>
      </c>
      <c r="O13" s="12"/>
    </row>
    <row r="14" spans="3:15" ht="7.15" customHeight="1" x14ac:dyDescent="0.3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3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3890820.07</v>
      </c>
      <c r="K15" s="136">
        <f>IFERROR($J15/$J$37,0)</f>
        <v>2.6900481889177881E-2</v>
      </c>
      <c r="L15" s="129"/>
      <c r="M15" s="141" t="str">
        <f>IF($J$10="Januar","-",
SUMPRODUCT((D15=VALUE(LEFT('Analitika 2023'!$C$9:$C$286,2)))*('Analitika 2023'!$F$9:$F$286)))</f>
        <v>-</v>
      </c>
      <c r="N15" s="136" t="str">
        <f>IF($J$10="Januar","-",IFERROR($M15/$M$37,0))</f>
        <v>-</v>
      </c>
      <c r="O15" s="12"/>
    </row>
    <row r="16" spans="3:15" ht="7.15" customHeight="1" x14ac:dyDescent="0.3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3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9662344.6599999927</v>
      </c>
      <c r="K17" s="136">
        <f>IFERROR($J17/$J$37,0)</f>
        <v>6.6803841569914701E-2</v>
      </c>
      <c r="L17" s="129"/>
      <c r="M17" s="141" t="str">
        <f>IF($J$10="Januar","-",
SUMPRODUCT((D17=VALUE(LEFT('Analitika 2023'!$C$9:$C$286,2)))*('Analitika 2023'!$F$9:$F$286)))</f>
        <v>-</v>
      </c>
      <c r="N17" s="136" t="str">
        <f>IF($J$10="Januar","-",IFERROR($M17/$M$37,0))</f>
        <v>-</v>
      </c>
      <c r="O17" s="12"/>
    </row>
    <row r="18" spans="3:15" ht="7.15" customHeight="1" x14ac:dyDescent="0.3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3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37540804.340000004</v>
      </c>
      <c r="K19" s="136">
        <f>IFERROR($J19/$J$37,0)</f>
        <v>0.25955086821923906</v>
      </c>
      <c r="L19" s="129"/>
      <c r="M19" s="141" t="str">
        <f>IF($J$10="Januar","-",
SUMPRODUCT((D19=VALUE(LEFT('Analitika 2023'!$C$9:$C$286,2)))*('Analitika 2023'!$F$9:$F$286)))</f>
        <v>-</v>
      </c>
      <c r="N19" s="136" t="str">
        <f>IF($J$10="Januar","-",IFERROR($M19/$M$37,0))</f>
        <v>-</v>
      </c>
      <c r="O19" s="12"/>
    </row>
    <row r="20" spans="3:15" ht="7.15" customHeight="1" x14ac:dyDescent="0.3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3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3119896.4300000011</v>
      </c>
      <c r="K21" s="136">
        <f>IFERROR($J21/$J$37,0)</f>
        <v>2.1570444251184755E-2</v>
      </c>
      <c r="L21" s="129"/>
      <c r="M21" s="141" t="str">
        <f>IF($J$10="Januar","-",
SUMPRODUCT((D21=VALUE(LEFT('Analitika 2023'!$C$9:$C$286,2)))*('Analitika 2023'!$F$9:$F$286)))</f>
        <v>-</v>
      </c>
      <c r="N21" s="136" t="str">
        <f>IF($J$10="Januar","-",IFERROR($M21/$M$37,0))</f>
        <v>-</v>
      </c>
      <c r="O21" s="12"/>
    </row>
    <row r="22" spans="3:15" ht="7.15" customHeight="1" x14ac:dyDescent="0.3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3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556695.69000000006</v>
      </c>
      <c r="K23" s="136">
        <f>IFERROR($J23/$J$37,0)</f>
        <v>3.8489012745912938E-3</v>
      </c>
      <c r="L23" s="129"/>
      <c r="M23" s="141" t="str">
        <f>IF($J$10="Januar","-",
SUMPRODUCT((D23=VALUE(LEFT('Analitika 2023'!$C$9:$C$286,2)))*('Analitika 2023'!$F$9:$F$286)))</f>
        <v>-</v>
      </c>
      <c r="N23" s="136" t="str">
        <f>IF($J$10="Januar","-",IFERROR($M23/$M$37,0))</f>
        <v>-</v>
      </c>
      <c r="O23" s="12"/>
    </row>
    <row r="24" spans="3:15" ht="7.15" customHeight="1" x14ac:dyDescent="0.3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3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496548.41000000003</v>
      </c>
      <c r="K25" s="136">
        <f>IFERROR($J25/$J$37,0)</f>
        <v>3.433052999108508E-3</v>
      </c>
      <c r="L25" s="129"/>
      <c r="M25" s="141" t="str">
        <f>IF($J$10="Januar","-",
SUMPRODUCT((D25=VALUE(LEFT('Analitika 2023'!$C$9:$C$286,2)))*('Analitika 2023'!$F$9:$F$286)))</f>
        <v>-</v>
      </c>
      <c r="N25" s="136" t="str">
        <f>IF($J$10="Januar","-",IFERROR($M25/$M$37,0))</f>
        <v>-</v>
      </c>
      <c r="O25" s="12"/>
    </row>
    <row r="26" spans="3:15" ht="7.15" customHeight="1" x14ac:dyDescent="0.3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3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405960.32</v>
      </c>
      <c r="K27" s="136">
        <f>IFERROR($J27/$J$37,0)</f>
        <v>2.8067420336620342E-3</v>
      </c>
      <c r="L27" s="129"/>
      <c r="M27" s="141" t="str">
        <f>IF($J$10="Januar","-",
SUMPRODUCT((D27=VALUE(LEFT('Analitika 2023'!$C$9:$C$286,2)))*('Analitika 2023'!$F$9:$F$286)))</f>
        <v>-</v>
      </c>
      <c r="N27" s="136" t="str">
        <f>IF($J$10="Januar","-",IFERROR($M27/$M$37,0))</f>
        <v>-</v>
      </c>
      <c r="O27" s="12"/>
    </row>
    <row r="28" spans="3:15" ht="7.15" customHeight="1" x14ac:dyDescent="0.3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3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15459027.339999998</v>
      </c>
      <c r="K29" s="136">
        <f>IFERROR($J29/$J$37,0)</f>
        <v>0.10688114009445204</v>
      </c>
      <c r="L29" s="129"/>
      <c r="M29" s="141" t="str">
        <f>IF($J$10="Januar","-",
SUMPRODUCT((D29=VALUE(LEFT('Analitika 2023'!$C$9:$C$286,2)))*('Analitika 2023'!$F$9:$F$286)))</f>
        <v>-</v>
      </c>
      <c r="N29" s="136" t="str">
        <f>IF($J$10="Januar","-",IFERROR($M29/$M$37,0))</f>
        <v>-</v>
      </c>
      <c r="O29" s="12"/>
    </row>
    <row r="30" spans="3:15" ht="7.15" customHeight="1" x14ac:dyDescent="0.3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3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777430.02</v>
      </c>
      <c r="K31" s="136">
        <f>IFERROR($J31/$J$37,0)</f>
        <v>5.3750216655773552E-3</v>
      </c>
      <c r="L31" s="129"/>
      <c r="M31" s="141" t="str">
        <f>IF($J$10="Januar","-",
SUMPRODUCT((D31=VALUE(LEFT('Analitika 2023'!$C$9:$C$286,2)))*('Analitika 2023'!$F$9:$F$286)))</f>
        <v>-</v>
      </c>
      <c r="N31" s="136" t="str">
        <f>IF($J$10="Januar","-",IFERROR($M31/$M$37,0))</f>
        <v>-</v>
      </c>
      <c r="O31" s="12"/>
    </row>
    <row r="32" spans="3:15" ht="7.15" customHeight="1" x14ac:dyDescent="0.3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3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11436397.700000003</v>
      </c>
      <c r="K33" s="136">
        <f>IFERROR($J33/$J$37,0)</f>
        <v>7.9069348793167321E-2</v>
      </c>
      <c r="L33" s="129"/>
      <c r="M33" s="141" t="str">
        <f>IF($J$10="Januar","-",
SUMPRODUCT((D33=VALUE(LEFT('Analitika 2023'!$C$9:$C$286,2)))*('Analitika 2023'!$F$9:$F$286)))</f>
        <v>-</v>
      </c>
      <c r="N33" s="136" t="str">
        <f>IF($J$10="Januar","-",IFERROR($M33/$M$37,0))</f>
        <v>-</v>
      </c>
      <c r="O33" s="12"/>
    </row>
    <row r="34" spans="3:15" ht="7.15" customHeight="1" x14ac:dyDescent="0.3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3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58909002.789999992</v>
      </c>
      <c r="K35" s="136">
        <f>IFERROR($J35/$J$37,0)</f>
        <v>0.40728703310660269</v>
      </c>
      <c r="L35" s="129"/>
      <c r="M35" s="141" t="str">
        <f>IF($J$10="Januar","-",
SUMPRODUCT((D35=VALUE(LEFT('Analitika 2023'!$C$9:$C$286,2)))*('Analitika 2023'!$F$9:$F$286)))</f>
        <v>-</v>
      </c>
      <c r="N35" s="136" t="str">
        <f>IF($J$10="Januar","-",IFERROR($M35/$M$37,0))</f>
        <v>-</v>
      </c>
      <c r="O35" s="12"/>
    </row>
    <row r="36" spans="3:15" ht="15" thickBot="1" x14ac:dyDescent="0.4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" thickBot="1" x14ac:dyDescent="0.4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144637560.25</v>
      </c>
      <c r="K37" s="138">
        <f>IFERROR($J37/$J$37,0)</f>
        <v>1</v>
      </c>
      <c r="L37" s="135"/>
      <c r="M37" s="144">
        <f>SUM(M13:M35)</f>
        <v>0</v>
      </c>
      <c r="N37" s="139">
        <f>IFERROR($M37/$M$37,0)</f>
        <v>0</v>
      </c>
      <c r="O37" s="12"/>
    </row>
    <row r="38" spans="3:15" x14ac:dyDescent="0.3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" thickBot="1" x14ac:dyDescent="0.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35">
      <c r="H42" s="18"/>
    </row>
  </sheetData>
  <sheetProtection algorithmName="SHA-512" hashValue="OfA2SE4OyyaFADopIGWay+csFzqd3jD4oBVACIRPBEmb2c3TJl8Y6VT9FbFHprtNrZ7EowjvrkZ89KXhm6FGBg==" saltValue="vfWKBbc2JvPrWftBbMcjB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90"/>
  <sheetViews>
    <sheetView showGridLines="0" zoomScale="85" zoomScaleNormal="85" zoomScaleSheetLayoutView="85" workbookViewId="0">
      <selection activeCell="H22" sqref="H22"/>
    </sheetView>
  </sheetViews>
  <sheetFormatPr defaultColWidth="8.81640625" defaultRowHeight="14.5" x14ac:dyDescent="0.3"/>
  <cols>
    <col min="1" max="1" width="8.81640625" style="32"/>
    <col min="2" max="2" width="3.54296875" style="26" customWidth="1"/>
    <col min="3" max="3" width="10.54296875" style="95" bestFit="1" customWidth="1"/>
    <col min="4" max="4" width="57.1796875" style="96" bestFit="1" customWidth="1"/>
    <col min="5" max="6" width="10.81640625" style="97" customWidth="1"/>
    <col min="7" max="7" width="9.453125" style="98" bestFit="1" customWidth="1"/>
    <col min="8" max="8" width="8.81640625" style="98" customWidth="1"/>
    <col min="9" max="9" width="10.81640625" style="97" customWidth="1"/>
    <col min="10" max="10" width="10.54296875" style="98" customWidth="1"/>
    <col min="11" max="11" width="10.81640625" style="99" customWidth="1"/>
    <col min="12" max="13" width="12" style="97" customWidth="1"/>
    <col min="14" max="14" width="8.81640625" style="98" customWidth="1"/>
    <col min="15" max="15" width="10.81640625" style="97" customWidth="1"/>
    <col min="16" max="16" width="10" style="98" customWidth="1"/>
    <col min="17" max="17" width="3.81640625" style="26" customWidth="1"/>
    <col min="18" max="16384" width="8.81640625" style="32"/>
  </cols>
  <sheetData>
    <row r="2" spans="2:17" ht="15" thickBot="1" x14ac:dyDescent="0.3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" thickTop="1" thickBot="1" x14ac:dyDescent="0.3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" thickTop="1" x14ac:dyDescent="0.35">
      <c r="B4" s="40"/>
      <c r="C4" s="41" t="s">
        <v>582</v>
      </c>
      <c r="D4" s="146">
        <v>6174600000</v>
      </c>
      <c r="E4" s="42" t="s">
        <v>9</v>
      </c>
      <c r="F4" s="43" t="str">
        <f>Master!D6</f>
        <v>Januar</v>
      </c>
      <c r="G4" s="43"/>
      <c r="H4" s="43"/>
      <c r="I4" s="43"/>
      <c r="J4" s="43"/>
      <c r="K4" s="44" t="s">
        <v>10</v>
      </c>
      <c r="L4" s="45" t="str">
        <f>Master!D4</f>
        <v>Januar</v>
      </c>
      <c r="M4" s="46"/>
      <c r="N4" s="46"/>
      <c r="O4" s="46"/>
      <c r="P4" s="47"/>
      <c r="Q4" s="48"/>
    </row>
    <row r="5" spans="2:17" ht="13.9" customHeight="1" x14ac:dyDescent="0.3">
      <c r="B5" s="50"/>
      <c r="C5" s="51"/>
      <c r="D5" s="52"/>
      <c r="E5" s="53" t="s">
        <v>11</v>
      </c>
      <c r="F5" s="168" t="s">
        <v>12</v>
      </c>
      <c r="G5" s="169"/>
      <c r="H5" s="169"/>
      <c r="I5" s="164" t="s">
        <v>28</v>
      </c>
      <c r="J5" s="165"/>
      <c r="K5" s="53" t="s">
        <v>11</v>
      </c>
      <c r="L5" s="168" t="s">
        <v>12</v>
      </c>
      <c r="M5" s="169"/>
      <c r="N5" s="169"/>
      <c r="O5" s="164" t="s">
        <v>28</v>
      </c>
      <c r="P5" s="165"/>
      <c r="Q5" s="54"/>
    </row>
    <row r="6" spans="2:17" s="65" customFormat="1" ht="12.5" thickBot="1" x14ac:dyDescent="0.3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5.5" thickTop="1" thickBot="1" x14ac:dyDescent="0.4">
      <c r="B7" s="66"/>
      <c r="C7" s="67" t="s">
        <v>585</v>
      </c>
      <c r="D7" s="148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35">
      <c r="B8" s="72"/>
      <c r="C8" s="166" t="s">
        <v>33</v>
      </c>
      <c r="D8" s="167"/>
      <c r="E8" s="73">
        <f>SUM(E9:E286)</f>
        <v>206358620.59</v>
      </c>
      <c r="F8" s="74">
        <f>SUM(F9:F286)</f>
        <v>144637560.24999997</v>
      </c>
      <c r="G8" s="75">
        <f t="shared" ref="G8" si="0">IFERROR(F8/E8,0)</f>
        <v>0.70090389166426226</v>
      </c>
      <c r="H8" s="76">
        <f>F8/$D$4</f>
        <v>2.3424604063421107E-2</v>
      </c>
      <c r="I8" s="74">
        <f>SUM(I9:I286)</f>
        <v>-61721060.340000026</v>
      </c>
      <c r="J8" s="77">
        <f t="shared" ref="J8:J9" si="1">IFERROR(I8/E8,0)</f>
        <v>-0.29909610833573769</v>
      </c>
      <c r="K8" s="73">
        <f>SUM(K9:K286)</f>
        <v>206358620.59</v>
      </c>
      <c r="L8" s="74">
        <f>SUM(L9:L286)</f>
        <v>144637560.24999997</v>
      </c>
      <c r="M8" s="151">
        <f>IFERROR(L8/K8,0)</f>
        <v>0.70090389166426226</v>
      </c>
      <c r="N8" s="151">
        <f>L8/$D$4</f>
        <v>2.3424604063421107E-2</v>
      </c>
      <c r="O8" s="74">
        <f>SUM(O9:O286)</f>
        <v>-61721060.340000026</v>
      </c>
      <c r="P8" s="77">
        <f t="shared" ref="P8:P9" si="2">IFERROR(O8/K8,0)</f>
        <v>-0.29909610833573769</v>
      </c>
      <c r="Q8" s="78"/>
    </row>
    <row r="9" spans="2:17" s="79" customFormat="1" ht="13" x14ac:dyDescent="0.3">
      <c r="B9" s="72"/>
      <c r="C9" s="80" t="s">
        <v>47</v>
      </c>
      <c r="D9" s="81" t="s">
        <v>325</v>
      </c>
      <c r="E9" s="82">
        <f>VLOOKUP($C9,'2023'!$C$295:$U$572,19,FALSE)</f>
        <v>598609.28</v>
      </c>
      <c r="F9" s="83">
        <f>VLOOKUP($C9,'2023'!$C$8:$U$285,19,FALSE)</f>
        <v>13044.650000000001</v>
      </c>
      <c r="G9" s="84">
        <f t="shared" ref="G9" si="3">IFERROR(F9/E9,0)</f>
        <v>2.1791593341152347E-2</v>
      </c>
      <c r="H9" s="85">
        <f t="shared" ref="H9" si="4">F9/$D$4</f>
        <v>2.1126307777021997E-6</v>
      </c>
      <c r="I9" s="86">
        <f t="shared" ref="I9" si="5">F9-E9</f>
        <v>-585564.63</v>
      </c>
      <c r="J9" s="87">
        <f t="shared" si="1"/>
        <v>-0.97820840665884756</v>
      </c>
      <c r="K9" s="152">
        <f>VLOOKUP($C9,'2023'!$C$295:$U$572,VLOOKUP($L$4,Master!$D$9:$G$20,4,FALSE),FALSE)</f>
        <v>598609.28</v>
      </c>
      <c r="L9" s="153">
        <f>VLOOKUP($C9,'2023'!$C$8:$U$285,VLOOKUP($L$4,Master!$D$9:$G$20,4,FALSE),FALSE)</f>
        <v>13044.650000000001</v>
      </c>
      <c r="M9" s="154">
        <f>IFERROR(L9/K9,0)</f>
        <v>2.1791593341152347E-2</v>
      </c>
      <c r="N9" s="154">
        <f>L9/$D$4</f>
        <v>2.1126307777021997E-6</v>
      </c>
      <c r="O9" s="153">
        <f>L9-K9</f>
        <v>-585564.63</v>
      </c>
      <c r="P9" s="155">
        <f t="shared" si="2"/>
        <v>-0.97820840665884756</v>
      </c>
      <c r="Q9" s="78"/>
    </row>
    <row r="10" spans="2:17" s="79" customFormat="1" ht="13" x14ac:dyDescent="0.3">
      <c r="B10" s="72"/>
      <c r="C10" s="80" t="s">
        <v>48</v>
      </c>
      <c r="D10" s="81" t="s">
        <v>326</v>
      </c>
      <c r="E10" s="82">
        <f>VLOOKUP($C10,'2023'!$C$295:$U$572,19,FALSE)</f>
        <v>3658.42</v>
      </c>
      <c r="F10" s="83">
        <f>VLOOKUP($C10,'2023'!$C$8:$U$285,19,FALSE)</f>
        <v>2405</v>
      </c>
      <c r="G10" s="84">
        <f t="shared" ref="G10:G73" si="6">IFERROR(F10/E10,0)</f>
        <v>0.65738761541867796</v>
      </c>
      <c r="H10" s="85">
        <f t="shared" ref="H10:H73" si="7">F10/$D$4</f>
        <v>3.8949891490946782E-7</v>
      </c>
      <c r="I10" s="86">
        <f t="shared" ref="I10:I73" si="8">F10-E10</f>
        <v>-1253.42</v>
      </c>
      <c r="J10" s="87">
        <f t="shared" ref="J10:J73" si="9">IFERROR(I10/E10,0)</f>
        <v>-0.34261238458132198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2405</v>
      </c>
      <c r="M10" s="156">
        <f t="shared" ref="M10:M73" si="10">IFERROR(L10/K10,0)</f>
        <v>0.65738761541867796</v>
      </c>
      <c r="N10" s="156">
        <f t="shared" ref="N10:N73" si="11">L10/$D$4</f>
        <v>3.8949891490946782E-7</v>
      </c>
      <c r="O10" s="83">
        <f t="shared" ref="O10:O73" si="12">L10-K10</f>
        <v>-1253.42</v>
      </c>
      <c r="P10" s="87">
        <f t="shared" ref="P10:P73" si="13">IFERROR(O10/K10,0)</f>
        <v>-0.34261238458132198</v>
      </c>
      <c r="Q10" s="78"/>
    </row>
    <row r="11" spans="2:17" s="79" customFormat="1" ht="13" x14ac:dyDescent="0.3">
      <c r="B11" s="72"/>
      <c r="C11" s="80" t="s">
        <v>49</v>
      </c>
      <c r="D11" s="81" t="s">
        <v>327</v>
      </c>
      <c r="E11" s="82">
        <f>VLOOKUP($C11,'2023'!$C$295:$U$572,19,FALSE)</f>
        <v>92007.640000000014</v>
      </c>
      <c r="F11" s="83">
        <f>VLOOKUP($C11,'2023'!$C$8:$U$285,19,FALSE)</f>
        <v>36815.48000000001</v>
      </c>
      <c r="G11" s="84">
        <f t="shared" si="6"/>
        <v>0.40013503226471198</v>
      </c>
      <c r="H11" s="85">
        <f t="shared" si="7"/>
        <v>5.962407281443334E-6</v>
      </c>
      <c r="I11" s="86">
        <f t="shared" si="8"/>
        <v>-55192.160000000003</v>
      </c>
      <c r="J11" s="87">
        <f t="shared" si="9"/>
        <v>-0.59986496773528797</v>
      </c>
      <c r="K11" s="82">
        <f>VLOOKUP($C11,'2023'!$C$295:$U$572,VLOOKUP($L$4,Master!$D$9:$G$20,4,FALSE),FALSE)</f>
        <v>92007.640000000014</v>
      </c>
      <c r="L11" s="83">
        <f>VLOOKUP($C11,'2023'!$C$8:$U$285,VLOOKUP($L$4,Master!$D$9:$G$20,4,FALSE),FALSE)</f>
        <v>36815.48000000001</v>
      </c>
      <c r="M11" s="156">
        <f t="shared" si="10"/>
        <v>0.40013503226471198</v>
      </c>
      <c r="N11" s="156">
        <f t="shared" si="11"/>
        <v>5.962407281443334E-6</v>
      </c>
      <c r="O11" s="83">
        <f t="shared" si="12"/>
        <v>-55192.160000000003</v>
      </c>
      <c r="P11" s="87">
        <f t="shared" si="13"/>
        <v>-0.59986496773528797</v>
      </c>
      <c r="Q11" s="78"/>
    </row>
    <row r="12" spans="2:17" s="79" customFormat="1" ht="13" x14ac:dyDescent="0.3">
      <c r="B12" s="72"/>
      <c r="C12" s="80" t="s">
        <v>50</v>
      </c>
      <c r="D12" s="81" t="s">
        <v>328</v>
      </c>
      <c r="E12" s="82">
        <f>VLOOKUP($C12,'2023'!$C$295:$U$572,19,FALSE)</f>
        <v>46844.420000000013</v>
      </c>
      <c r="F12" s="83">
        <f>VLOOKUP($C12,'2023'!$C$8:$U$285,19,FALSE)</f>
        <v>29067.159999999996</v>
      </c>
      <c r="G12" s="84">
        <f t="shared" si="6"/>
        <v>0.62050421373559517</v>
      </c>
      <c r="H12" s="85">
        <f t="shared" si="7"/>
        <v>4.7075373303533829E-6</v>
      </c>
      <c r="I12" s="86">
        <f t="shared" si="8"/>
        <v>-17777.260000000017</v>
      </c>
      <c r="J12" s="87">
        <f t="shared" si="9"/>
        <v>-0.37949578626440483</v>
      </c>
      <c r="K12" s="82">
        <f>VLOOKUP($C12,'2023'!$C$295:$U$572,VLOOKUP($L$4,Master!$D$9:$G$20,4,FALSE),FALSE)</f>
        <v>46844.420000000013</v>
      </c>
      <c r="L12" s="83">
        <f>VLOOKUP($C12,'2023'!$C$8:$U$285,VLOOKUP($L$4,Master!$D$9:$G$20,4,FALSE),FALSE)</f>
        <v>29067.159999999996</v>
      </c>
      <c r="M12" s="156">
        <f t="shared" si="10"/>
        <v>0.62050421373559517</v>
      </c>
      <c r="N12" s="156">
        <f t="shared" si="11"/>
        <v>4.7075373303533829E-6</v>
      </c>
      <c r="O12" s="83">
        <f t="shared" si="12"/>
        <v>-17777.260000000017</v>
      </c>
      <c r="P12" s="87">
        <f t="shared" si="13"/>
        <v>-0.37949578626440483</v>
      </c>
      <c r="Q12" s="78"/>
    </row>
    <row r="13" spans="2:17" s="79" customFormat="1" ht="13" x14ac:dyDescent="0.3">
      <c r="B13" s="72"/>
      <c r="C13" s="80" t="s">
        <v>51</v>
      </c>
      <c r="D13" s="81" t="s">
        <v>329</v>
      </c>
      <c r="E13" s="82">
        <f>VLOOKUP($C13,'2023'!$C$295:$U$572,19,FALSE)</f>
        <v>135344.15999999995</v>
      </c>
      <c r="F13" s="83">
        <f>VLOOKUP($C13,'2023'!$C$8:$U$285,19,FALSE)</f>
        <v>70169.069999999992</v>
      </c>
      <c r="G13" s="84">
        <f t="shared" si="6"/>
        <v>0.51844918908950355</v>
      </c>
      <c r="H13" s="85">
        <f t="shared" si="7"/>
        <v>1.1364148284909142E-5</v>
      </c>
      <c r="I13" s="86">
        <f t="shared" si="8"/>
        <v>-65175.089999999953</v>
      </c>
      <c r="J13" s="87">
        <f t="shared" si="9"/>
        <v>-0.48155081091049645</v>
      </c>
      <c r="K13" s="82">
        <f>VLOOKUP($C13,'2023'!$C$295:$U$572,VLOOKUP($L$4,Master!$D$9:$G$20,4,FALSE),FALSE)</f>
        <v>135344.15999999995</v>
      </c>
      <c r="L13" s="83">
        <f>VLOOKUP($C13,'2023'!$C$8:$U$285,VLOOKUP($L$4,Master!$D$9:$G$20,4,FALSE),FALSE)</f>
        <v>70169.069999999992</v>
      </c>
      <c r="M13" s="156">
        <f t="shared" si="10"/>
        <v>0.51844918908950355</v>
      </c>
      <c r="N13" s="156">
        <f t="shared" si="11"/>
        <v>1.1364148284909142E-5</v>
      </c>
      <c r="O13" s="83">
        <f t="shared" si="12"/>
        <v>-65175.089999999953</v>
      </c>
      <c r="P13" s="87">
        <f t="shared" si="13"/>
        <v>-0.48155081091049645</v>
      </c>
      <c r="Q13" s="78"/>
    </row>
    <row r="14" spans="2:17" s="79" customFormat="1" ht="13" x14ac:dyDescent="0.3">
      <c r="B14" s="72"/>
      <c r="C14" s="80" t="s">
        <v>52</v>
      </c>
      <c r="D14" s="81" t="s">
        <v>330</v>
      </c>
      <c r="E14" s="82">
        <f>VLOOKUP($C14,'2023'!$C$295:$U$572,19,FALSE)</f>
        <v>512960.87</v>
      </c>
      <c r="F14" s="83">
        <f>VLOOKUP($C14,'2023'!$C$8:$U$285,19,FALSE)</f>
        <v>320210.97999999992</v>
      </c>
      <c r="G14" s="84">
        <f t="shared" si="6"/>
        <v>0.62424055854396832</v>
      </c>
      <c r="H14" s="85">
        <f t="shared" si="7"/>
        <v>5.1859388462410506E-5</v>
      </c>
      <c r="I14" s="86">
        <f t="shared" si="8"/>
        <v>-192749.89000000007</v>
      </c>
      <c r="J14" s="87">
        <f t="shared" si="9"/>
        <v>-0.37575944145603168</v>
      </c>
      <c r="K14" s="82">
        <f>VLOOKUP($C14,'2023'!$C$295:$U$572,VLOOKUP($L$4,Master!$D$9:$G$20,4,FALSE),FALSE)</f>
        <v>512960.87</v>
      </c>
      <c r="L14" s="83">
        <f>VLOOKUP($C14,'2023'!$C$8:$U$285,VLOOKUP($L$4,Master!$D$9:$G$20,4,FALSE),FALSE)</f>
        <v>320210.97999999992</v>
      </c>
      <c r="M14" s="156">
        <f t="shared" si="10"/>
        <v>0.62424055854396832</v>
      </c>
      <c r="N14" s="156">
        <f t="shared" si="11"/>
        <v>5.1859388462410506E-5</v>
      </c>
      <c r="O14" s="83">
        <f t="shared" si="12"/>
        <v>-192749.89000000007</v>
      </c>
      <c r="P14" s="87">
        <f t="shared" si="13"/>
        <v>-0.37575944145603168</v>
      </c>
      <c r="Q14" s="78"/>
    </row>
    <row r="15" spans="2:17" s="79" customFormat="1" ht="26" x14ac:dyDescent="0.3">
      <c r="B15" s="72"/>
      <c r="C15" s="80" t="s">
        <v>53</v>
      </c>
      <c r="D15" s="81" t="s">
        <v>331</v>
      </c>
      <c r="E15" s="82">
        <f>VLOOKUP($C15,'2023'!$C$295:$U$572,19,FALSE)</f>
        <v>85957.58</v>
      </c>
      <c r="F15" s="83">
        <f>VLOOKUP($C15,'2023'!$C$8:$U$285,19,FALSE)</f>
        <v>48610.48</v>
      </c>
      <c r="G15" s="84">
        <f t="shared" si="6"/>
        <v>0.56551708412451818</v>
      </c>
      <c r="H15" s="85">
        <f t="shared" si="7"/>
        <v>7.872652479512843E-6</v>
      </c>
      <c r="I15" s="86">
        <f t="shared" si="8"/>
        <v>-37347.1</v>
      </c>
      <c r="J15" s="87">
        <f t="shared" si="9"/>
        <v>-0.43448291587548182</v>
      </c>
      <c r="K15" s="82">
        <f>VLOOKUP($C15,'2023'!$C$295:$U$572,VLOOKUP($L$4,Master!$D$9:$G$20,4,FALSE),FALSE)</f>
        <v>85957.58</v>
      </c>
      <c r="L15" s="83">
        <f>VLOOKUP($C15,'2023'!$C$8:$U$285,VLOOKUP($L$4,Master!$D$9:$G$20,4,FALSE),FALSE)</f>
        <v>48610.48</v>
      </c>
      <c r="M15" s="156">
        <f t="shared" si="10"/>
        <v>0.56551708412451818</v>
      </c>
      <c r="N15" s="156">
        <f t="shared" si="11"/>
        <v>7.872652479512843E-6</v>
      </c>
      <c r="O15" s="83">
        <f t="shared" si="12"/>
        <v>-37347.1</v>
      </c>
      <c r="P15" s="87">
        <f t="shared" si="13"/>
        <v>-0.43448291587548182</v>
      </c>
      <c r="Q15" s="78"/>
    </row>
    <row r="16" spans="2:17" s="79" customFormat="1" ht="13" x14ac:dyDescent="0.3">
      <c r="B16" s="72"/>
      <c r="C16" s="80" t="s">
        <v>54</v>
      </c>
      <c r="D16" s="81" t="s">
        <v>332</v>
      </c>
      <c r="E16" s="82">
        <f>VLOOKUP($C16,'2023'!$C$295:$U$572,19,FALSE)</f>
        <v>79994.73</v>
      </c>
      <c r="F16" s="83">
        <f>VLOOKUP($C16,'2023'!$C$8:$U$285,19,FALSE)</f>
        <v>54360.89</v>
      </c>
      <c r="G16" s="84">
        <f t="shared" si="6"/>
        <v>0.67955589074430278</v>
      </c>
      <c r="H16" s="85">
        <f t="shared" si="7"/>
        <v>8.8039532925209721E-6</v>
      </c>
      <c r="I16" s="86">
        <f t="shared" si="8"/>
        <v>-25633.839999999997</v>
      </c>
      <c r="J16" s="87">
        <f t="shared" si="9"/>
        <v>-0.32044410925569722</v>
      </c>
      <c r="K16" s="82">
        <f>VLOOKUP($C16,'2023'!$C$295:$U$572,VLOOKUP($L$4,Master!$D$9:$G$20,4,FALSE),FALSE)</f>
        <v>79994.73</v>
      </c>
      <c r="L16" s="83">
        <f>VLOOKUP($C16,'2023'!$C$8:$U$285,VLOOKUP($L$4,Master!$D$9:$G$20,4,FALSE),FALSE)</f>
        <v>54360.89</v>
      </c>
      <c r="M16" s="156">
        <f t="shared" si="10"/>
        <v>0.67955589074430278</v>
      </c>
      <c r="N16" s="156">
        <f t="shared" si="11"/>
        <v>8.8039532925209721E-6</v>
      </c>
      <c r="O16" s="83">
        <f t="shared" si="12"/>
        <v>-25633.839999999997</v>
      </c>
      <c r="P16" s="87">
        <f t="shared" si="13"/>
        <v>-0.32044410925569722</v>
      </c>
      <c r="Q16" s="78"/>
    </row>
    <row r="17" spans="2:17" s="79" customFormat="1" ht="13" x14ac:dyDescent="0.3">
      <c r="B17" s="72"/>
      <c r="C17" s="80" t="s">
        <v>55</v>
      </c>
      <c r="D17" s="81" t="s">
        <v>333</v>
      </c>
      <c r="E17" s="82">
        <f>VLOOKUP($C17,'2023'!$C$295:$U$572,19,FALSE)</f>
        <v>12833.33</v>
      </c>
      <c r="F17" s="83">
        <f>VLOOKUP($C17,'2023'!$C$8:$U$285,19,FALSE)</f>
        <v>0</v>
      </c>
      <c r="G17" s="84">
        <f t="shared" si="6"/>
        <v>0</v>
      </c>
      <c r="H17" s="85">
        <f t="shared" si="7"/>
        <v>0</v>
      </c>
      <c r="I17" s="86">
        <f t="shared" si="8"/>
        <v>-12833.33</v>
      </c>
      <c r="J17" s="87">
        <f t="shared" si="9"/>
        <v>-1</v>
      </c>
      <c r="K17" s="82">
        <f>VLOOKUP($C17,'2023'!$C$295:$U$572,VLOOKUP($L$4,Master!$D$9:$G$20,4,FALSE),FALSE)</f>
        <v>12833.33</v>
      </c>
      <c r="L17" s="83">
        <f>VLOOKUP($C17,'2023'!$C$8:$U$285,VLOOKUP($L$4,Master!$D$9:$G$20,4,FALSE),FALSE)</f>
        <v>0</v>
      </c>
      <c r="M17" s="156">
        <f t="shared" si="10"/>
        <v>0</v>
      </c>
      <c r="N17" s="156">
        <f t="shared" si="11"/>
        <v>0</v>
      </c>
      <c r="O17" s="83">
        <f t="shared" si="12"/>
        <v>-12833.33</v>
      </c>
      <c r="P17" s="87">
        <f t="shared" si="13"/>
        <v>-1</v>
      </c>
      <c r="Q17" s="78"/>
    </row>
    <row r="18" spans="2:17" s="79" customFormat="1" ht="13" x14ac:dyDescent="0.3">
      <c r="B18" s="72"/>
      <c r="C18" s="80" t="s">
        <v>56</v>
      </c>
      <c r="D18" s="81" t="s">
        <v>334</v>
      </c>
      <c r="E18" s="82">
        <f>VLOOKUP($C18,'2023'!$C$295:$U$572,19,FALSE)</f>
        <v>90269.58</v>
      </c>
      <c r="F18" s="83">
        <f>VLOOKUP($C18,'2023'!$C$8:$U$285,19,FALSE)</f>
        <v>49109.360000000008</v>
      </c>
      <c r="G18" s="84">
        <f t="shared" si="6"/>
        <v>0.54403000434919502</v>
      </c>
      <c r="H18" s="85">
        <f t="shared" si="7"/>
        <v>7.9534479966313623E-6</v>
      </c>
      <c r="I18" s="86">
        <f t="shared" si="8"/>
        <v>-41160.219999999994</v>
      </c>
      <c r="J18" s="87">
        <f t="shared" si="9"/>
        <v>-0.45596999565080498</v>
      </c>
      <c r="K18" s="82">
        <f>VLOOKUP($C18,'2023'!$C$295:$U$572,VLOOKUP($L$4,Master!$D$9:$G$20,4,FALSE),FALSE)</f>
        <v>90269.58</v>
      </c>
      <c r="L18" s="83">
        <f>VLOOKUP($C18,'2023'!$C$8:$U$285,VLOOKUP($L$4,Master!$D$9:$G$20,4,FALSE),FALSE)</f>
        <v>49109.360000000008</v>
      </c>
      <c r="M18" s="156">
        <f t="shared" si="10"/>
        <v>0.54403000434919502</v>
      </c>
      <c r="N18" s="156">
        <f t="shared" si="11"/>
        <v>7.9534479966313623E-6</v>
      </c>
      <c r="O18" s="83">
        <f t="shared" si="12"/>
        <v>-41160.219999999994</v>
      </c>
      <c r="P18" s="87">
        <f t="shared" si="13"/>
        <v>-0.45596999565080498</v>
      </c>
      <c r="Q18" s="78"/>
    </row>
    <row r="19" spans="2:17" s="79" customFormat="1" ht="13" x14ac:dyDescent="0.3">
      <c r="B19" s="72"/>
      <c r="C19" s="80" t="s">
        <v>57</v>
      </c>
      <c r="D19" s="81" t="s">
        <v>335</v>
      </c>
      <c r="E19" s="82">
        <f>VLOOKUP($C19,'2023'!$C$295:$U$572,19,FALSE)</f>
        <v>332162.57</v>
      </c>
      <c r="F19" s="83">
        <f>VLOOKUP($C19,'2023'!$C$8:$U$285,19,FALSE)</f>
        <v>251329.30999999997</v>
      </c>
      <c r="G19" s="84">
        <f t="shared" si="6"/>
        <v>0.75664548838239043</v>
      </c>
      <c r="H19" s="85">
        <f t="shared" si="7"/>
        <v>4.0703739513490747E-5</v>
      </c>
      <c r="I19" s="86">
        <f t="shared" si="8"/>
        <v>-80833.260000000038</v>
      </c>
      <c r="J19" s="87">
        <f t="shared" si="9"/>
        <v>-0.24335451161760951</v>
      </c>
      <c r="K19" s="82">
        <f>VLOOKUP($C19,'2023'!$C$295:$U$572,VLOOKUP($L$4,Master!$D$9:$G$20,4,FALSE),FALSE)</f>
        <v>332162.57</v>
      </c>
      <c r="L19" s="83">
        <f>VLOOKUP($C19,'2023'!$C$8:$U$285,VLOOKUP($L$4,Master!$D$9:$G$20,4,FALSE),FALSE)</f>
        <v>251329.30999999997</v>
      </c>
      <c r="M19" s="156">
        <f t="shared" si="10"/>
        <v>0.75664548838239043</v>
      </c>
      <c r="N19" s="156">
        <f t="shared" si="11"/>
        <v>4.0703739513490747E-5</v>
      </c>
      <c r="O19" s="83">
        <f t="shared" si="12"/>
        <v>-80833.260000000038</v>
      </c>
      <c r="P19" s="87">
        <f t="shared" si="13"/>
        <v>-0.24335451161760951</v>
      </c>
      <c r="Q19" s="78"/>
    </row>
    <row r="20" spans="2:17" s="79" customFormat="1" ht="13" x14ac:dyDescent="0.3">
      <c r="B20" s="72"/>
      <c r="C20" s="80" t="s">
        <v>58</v>
      </c>
      <c r="D20" s="81" t="s">
        <v>336</v>
      </c>
      <c r="E20" s="82">
        <f>VLOOKUP($C20,'2023'!$C$295:$U$572,19,FALSE)</f>
        <v>372388.77</v>
      </c>
      <c r="F20" s="83">
        <f>VLOOKUP($C20,'2023'!$C$8:$U$285,19,FALSE)</f>
        <v>298000.62</v>
      </c>
      <c r="G20" s="84">
        <f t="shared" si="6"/>
        <v>0.80024061950095859</v>
      </c>
      <c r="H20" s="85">
        <f t="shared" si="7"/>
        <v>4.8262336021766591E-5</v>
      </c>
      <c r="I20" s="86">
        <f t="shared" si="8"/>
        <v>-74388.150000000023</v>
      </c>
      <c r="J20" s="87">
        <f t="shared" si="9"/>
        <v>-0.19975938049904141</v>
      </c>
      <c r="K20" s="82">
        <f>VLOOKUP($C20,'2023'!$C$295:$U$572,VLOOKUP($L$4,Master!$D$9:$G$20,4,FALSE),FALSE)</f>
        <v>372388.77</v>
      </c>
      <c r="L20" s="83">
        <f>VLOOKUP($C20,'2023'!$C$8:$U$285,VLOOKUP($L$4,Master!$D$9:$G$20,4,FALSE),FALSE)</f>
        <v>298000.62</v>
      </c>
      <c r="M20" s="156">
        <f t="shared" si="10"/>
        <v>0.80024061950095859</v>
      </c>
      <c r="N20" s="156">
        <f t="shared" si="11"/>
        <v>4.8262336021766591E-5</v>
      </c>
      <c r="O20" s="83">
        <f t="shared" si="12"/>
        <v>-74388.150000000023</v>
      </c>
      <c r="P20" s="87">
        <f t="shared" si="13"/>
        <v>-0.19975938049904141</v>
      </c>
      <c r="Q20" s="78"/>
    </row>
    <row r="21" spans="2:17" s="79" customFormat="1" ht="13" x14ac:dyDescent="0.3">
      <c r="B21" s="72"/>
      <c r="C21" s="80" t="s">
        <v>59</v>
      </c>
      <c r="D21" s="81" t="s">
        <v>337</v>
      </c>
      <c r="E21" s="82">
        <f>VLOOKUP($C21,'2023'!$C$295:$U$572,19,FALSE)</f>
        <v>374833.4800000001</v>
      </c>
      <c r="F21" s="83">
        <f>VLOOKUP($C21,'2023'!$C$8:$U$285,19,FALSE)</f>
        <v>213670.51000000007</v>
      </c>
      <c r="G21" s="84">
        <f t="shared" si="6"/>
        <v>0.57004115534183342</v>
      </c>
      <c r="H21" s="85">
        <f t="shared" si="7"/>
        <v>3.4604753344346204E-5</v>
      </c>
      <c r="I21" s="86">
        <f t="shared" si="8"/>
        <v>-161162.97000000003</v>
      </c>
      <c r="J21" s="87">
        <f t="shared" si="9"/>
        <v>-0.42995884465816658</v>
      </c>
      <c r="K21" s="82">
        <f>VLOOKUP($C21,'2023'!$C$295:$U$572,VLOOKUP($L$4,Master!$D$9:$G$20,4,FALSE),FALSE)</f>
        <v>374833.4800000001</v>
      </c>
      <c r="L21" s="83">
        <f>VLOOKUP($C21,'2023'!$C$8:$U$285,VLOOKUP($L$4,Master!$D$9:$G$20,4,FALSE),FALSE)</f>
        <v>213670.51000000007</v>
      </c>
      <c r="M21" s="156">
        <f t="shared" si="10"/>
        <v>0.57004115534183342</v>
      </c>
      <c r="N21" s="156">
        <f t="shared" si="11"/>
        <v>3.4604753344346204E-5</v>
      </c>
      <c r="O21" s="83">
        <f t="shared" si="12"/>
        <v>-161162.97000000003</v>
      </c>
      <c r="P21" s="87">
        <f t="shared" si="13"/>
        <v>-0.42995884465816658</v>
      </c>
      <c r="Q21" s="78"/>
    </row>
    <row r="22" spans="2:17" s="79" customFormat="1" ht="26" x14ac:dyDescent="0.3">
      <c r="B22" s="72"/>
      <c r="C22" s="80" t="s">
        <v>60</v>
      </c>
      <c r="D22" s="81" t="s">
        <v>338</v>
      </c>
      <c r="E22" s="82">
        <f>VLOOKUP($C22,'2023'!$C$295:$U$572,19,FALSE)</f>
        <v>2055.34</v>
      </c>
      <c r="F22" s="83">
        <f>VLOOKUP($C22,'2023'!$C$8:$U$285,19,FALSE)</f>
        <v>1291.7</v>
      </c>
      <c r="G22" s="84">
        <f t="shared" si="6"/>
        <v>0.62846049801979231</v>
      </c>
      <c r="H22" s="85">
        <f t="shared" si="7"/>
        <v>2.0919573737570045E-7</v>
      </c>
      <c r="I22" s="86">
        <f t="shared" si="8"/>
        <v>-763.6400000000001</v>
      </c>
      <c r="J22" s="87">
        <f t="shared" si="9"/>
        <v>-0.37153950198020769</v>
      </c>
      <c r="K22" s="82">
        <f>VLOOKUP($C22,'2023'!$C$295:$U$572,VLOOKUP($L$4,Master!$D$9:$G$20,4,FALSE),FALSE)</f>
        <v>2055.34</v>
      </c>
      <c r="L22" s="83">
        <f>VLOOKUP($C22,'2023'!$C$8:$U$285,VLOOKUP($L$4,Master!$D$9:$G$20,4,FALSE),FALSE)</f>
        <v>1291.7</v>
      </c>
      <c r="M22" s="156">
        <f t="shared" si="10"/>
        <v>0.62846049801979231</v>
      </c>
      <c r="N22" s="156">
        <f t="shared" si="11"/>
        <v>2.0919573737570045E-7</v>
      </c>
      <c r="O22" s="83">
        <f t="shared" si="12"/>
        <v>-763.6400000000001</v>
      </c>
      <c r="P22" s="87">
        <f t="shared" si="13"/>
        <v>-0.37153950198020769</v>
      </c>
      <c r="Q22" s="78"/>
    </row>
    <row r="23" spans="2:17" s="79" customFormat="1" ht="13" x14ac:dyDescent="0.3">
      <c r="B23" s="72"/>
      <c r="C23" s="80" t="s">
        <v>61</v>
      </c>
      <c r="D23" s="81" t="s">
        <v>339</v>
      </c>
      <c r="E23" s="82">
        <f>VLOOKUP($C23,'2023'!$C$295:$U$572,19,FALSE)</f>
        <v>5746.74</v>
      </c>
      <c r="F23" s="83">
        <f>VLOOKUP($C23,'2023'!$C$8:$U$285,19,FALSE)</f>
        <v>0</v>
      </c>
      <c r="G23" s="84">
        <f t="shared" si="6"/>
        <v>0</v>
      </c>
      <c r="H23" s="85">
        <f t="shared" si="7"/>
        <v>0</v>
      </c>
      <c r="I23" s="86">
        <f t="shared" si="8"/>
        <v>-5746.74</v>
      </c>
      <c r="J23" s="87">
        <f t="shared" si="9"/>
        <v>-1</v>
      </c>
      <c r="K23" s="82">
        <f>VLOOKUP($C23,'2023'!$C$295:$U$572,VLOOKUP($L$4,Master!$D$9:$G$20,4,FALSE),FALSE)</f>
        <v>5746.74</v>
      </c>
      <c r="L23" s="83">
        <f>VLOOKUP($C23,'2023'!$C$8:$U$285,VLOOKUP($L$4,Master!$D$9:$G$20,4,FALSE),FALSE)</f>
        <v>0</v>
      </c>
      <c r="M23" s="156">
        <f t="shared" si="10"/>
        <v>0</v>
      </c>
      <c r="N23" s="156">
        <f t="shared" si="11"/>
        <v>0</v>
      </c>
      <c r="O23" s="83">
        <f t="shared" si="12"/>
        <v>-5746.74</v>
      </c>
      <c r="P23" s="87">
        <f t="shared" si="13"/>
        <v>-1</v>
      </c>
      <c r="Q23" s="78"/>
    </row>
    <row r="24" spans="2:17" s="79" customFormat="1" ht="13" x14ac:dyDescent="0.3">
      <c r="B24" s="72"/>
      <c r="C24" s="80" t="s">
        <v>62</v>
      </c>
      <c r="D24" s="81" t="s">
        <v>340</v>
      </c>
      <c r="E24" s="82">
        <f>VLOOKUP($C24,'2023'!$C$295:$U$572,19,FALSE)</f>
        <v>110100.59</v>
      </c>
      <c r="F24" s="83">
        <f>VLOOKUP($C24,'2023'!$C$8:$U$285,19,FALSE)</f>
        <v>71935.460000000006</v>
      </c>
      <c r="G24" s="84">
        <f t="shared" si="6"/>
        <v>0.65336125810043355</v>
      </c>
      <c r="H24" s="85">
        <f t="shared" si="7"/>
        <v>1.1650221876720761E-5</v>
      </c>
      <c r="I24" s="86">
        <f t="shared" si="8"/>
        <v>-38165.12999999999</v>
      </c>
      <c r="J24" s="87">
        <f t="shared" si="9"/>
        <v>-0.3466387418995665</v>
      </c>
      <c r="K24" s="82">
        <f>VLOOKUP($C24,'2023'!$C$295:$U$572,VLOOKUP($L$4,Master!$D$9:$G$20,4,FALSE),FALSE)</f>
        <v>110100.59</v>
      </c>
      <c r="L24" s="83">
        <f>VLOOKUP($C24,'2023'!$C$8:$U$285,VLOOKUP($L$4,Master!$D$9:$G$20,4,FALSE),FALSE)</f>
        <v>71935.460000000006</v>
      </c>
      <c r="M24" s="156">
        <f t="shared" si="10"/>
        <v>0.65336125810043355</v>
      </c>
      <c r="N24" s="156">
        <f t="shared" si="11"/>
        <v>1.1650221876720761E-5</v>
      </c>
      <c r="O24" s="83">
        <f t="shared" si="12"/>
        <v>-38165.12999999999</v>
      </c>
      <c r="P24" s="87">
        <f t="shared" si="13"/>
        <v>-0.3466387418995665</v>
      </c>
      <c r="Q24" s="78"/>
    </row>
    <row r="25" spans="2:17" s="79" customFormat="1" ht="13" x14ac:dyDescent="0.3">
      <c r="B25" s="72"/>
      <c r="C25" s="80" t="s">
        <v>63</v>
      </c>
      <c r="D25" s="81" t="s">
        <v>341</v>
      </c>
      <c r="E25" s="82">
        <f>VLOOKUP($C25,'2023'!$C$295:$U$572,19,FALSE)</f>
        <v>33350</v>
      </c>
      <c r="F25" s="83">
        <f>VLOOKUP($C25,'2023'!$C$8:$U$285,19,FALSE)</f>
        <v>20500</v>
      </c>
      <c r="G25" s="84">
        <f t="shared" si="6"/>
        <v>0.61469265367316339</v>
      </c>
      <c r="H25" s="85">
        <f t="shared" si="7"/>
        <v>3.3200531208499336E-6</v>
      </c>
      <c r="I25" s="86">
        <f t="shared" si="8"/>
        <v>-12850</v>
      </c>
      <c r="J25" s="87">
        <f t="shared" si="9"/>
        <v>-0.38530734632683661</v>
      </c>
      <c r="K25" s="82">
        <f>VLOOKUP($C25,'2023'!$C$295:$U$572,VLOOKUP($L$4,Master!$D$9:$G$20,4,FALSE),FALSE)</f>
        <v>33350</v>
      </c>
      <c r="L25" s="83">
        <f>VLOOKUP($C25,'2023'!$C$8:$U$285,VLOOKUP($L$4,Master!$D$9:$G$20,4,FALSE),FALSE)</f>
        <v>20500</v>
      </c>
      <c r="M25" s="156">
        <f t="shared" si="10"/>
        <v>0.61469265367316339</v>
      </c>
      <c r="N25" s="156">
        <f t="shared" si="11"/>
        <v>3.3200531208499336E-6</v>
      </c>
      <c r="O25" s="83">
        <f t="shared" si="12"/>
        <v>-12850</v>
      </c>
      <c r="P25" s="87">
        <f t="shared" si="13"/>
        <v>-0.38530734632683661</v>
      </c>
      <c r="Q25" s="78"/>
    </row>
    <row r="26" spans="2:17" s="79" customFormat="1" ht="13" x14ac:dyDescent="0.3">
      <c r="B26" s="72"/>
      <c r="C26" s="80" t="s">
        <v>64</v>
      </c>
      <c r="D26" s="81" t="s">
        <v>342</v>
      </c>
      <c r="E26" s="82">
        <f>VLOOKUP($C26,'2023'!$C$295:$U$572,19,FALSE)</f>
        <v>30283.490000000005</v>
      </c>
      <c r="F26" s="83">
        <f>VLOOKUP($C26,'2023'!$C$8:$U$285,19,FALSE)</f>
        <v>22355.64</v>
      </c>
      <c r="G26" s="84">
        <f t="shared" si="6"/>
        <v>0.73821214133509694</v>
      </c>
      <c r="H26" s="85">
        <f t="shared" si="7"/>
        <v>3.6205810902730541E-6</v>
      </c>
      <c r="I26" s="86">
        <f t="shared" si="8"/>
        <v>-7927.8500000000058</v>
      </c>
      <c r="J26" s="87">
        <f t="shared" si="9"/>
        <v>-0.26178785866490306</v>
      </c>
      <c r="K26" s="82">
        <f>VLOOKUP($C26,'2023'!$C$295:$U$572,VLOOKUP($L$4,Master!$D$9:$G$20,4,FALSE),FALSE)</f>
        <v>30283.490000000005</v>
      </c>
      <c r="L26" s="83">
        <f>VLOOKUP($C26,'2023'!$C$8:$U$285,VLOOKUP($L$4,Master!$D$9:$G$20,4,FALSE),FALSE)</f>
        <v>22355.64</v>
      </c>
      <c r="M26" s="156">
        <f t="shared" si="10"/>
        <v>0.73821214133509694</v>
      </c>
      <c r="N26" s="156">
        <f t="shared" si="11"/>
        <v>3.6205810902730541E-6</v>
      </c>
      <c r="O26" s="83">
        <f t="shared" si="12"/>
        <v>-7927.8500000000058</v>
      </c>
      <c r="P26" s="87">
        <f t="shared" si="13"/>
        <v>-0.26178785866490306</v>
      </c>
      <c r="Q26" s="78"/>
    </row>
    <row r="27" spans="2:17" s="79" customFormat="1" ht="13" x14ac:dyDescent="0.3">
      <c r="B27" s="72"/>
      <c r="C27" s="80" t="s">
        <v>65</v>
      </c>
      <c r="D27" s="81" t="s">
        <v>343</v>
      </c>
      <c r="E27" s="82">
        <f>VLOOKUP($C27,'2023'!$C$295:$U$572,19,FALSE)</f>
        <v>2522.9199999999996</v>
      </c>
      <c r="F27" s="83">
        <f>VLOOKUP($C27,'2023'!$C$8:$U$285,19,FALSE)</f>
        <v>0</v>
      </c>
      <c r="G27" s="84">
        <f t="shared" si="6"/>
        <v>0</v>
      </c>
      <c r="H27" s="85">
        <f t="shared" si="7"/>
        <v>0</v>
      </c>
      <c r="I27" s="86">
        <f t="shared" si="8"/>
        <v>-2522.9199999999996</v>
      </c>
      <c r="J27" s="87">
        <f t="shared" si="9"/>
        <v>-1</v>
      </c>
      <c r="K27" s="82">
        <f>VLOOKUP($C27,'2023'!$C$295:$U$572,VLOOKUP($L$4,Master!$D$9:$G$20,4,FALSE),FALSE)</f>
        <v>2522.9199999999996</v>
      </c>
      <c r="L27" s="83">
        <f>VLOOKUP($C27,'2023'!$C$8:$U$285,VLOOKUP($L$4,Master!$D$9:$G$20,4,FALSE),FALSE)</f>
        <v>0</v>
      </c>
      <c r="M27" s="156">
        <f t="shared" si="10"/>
        <v>0</v>
      </c>
      <c r="N27" s="156">
        <f t="shared" si="11"/>
        <v>0</v>
      </c>
      <c r="O27" s="83">
        <f t="shared" si="12"/>
        <v>-2522.9199999999996</v>
      </c>
      <c r="P27" s="87">
        <f t="shared" si="13"/>
        <v>-1</v>
      </c>
      <c r="Q27" s="78"/>
    </row>
    <row r="28" spans="2:17" s="79" customFormat="1" ht="13" x14ac:dyDescent="0.3">
      <c r="B28" s="72"/>
      <c r="C28" s="80" t="s">
        <v>66</v>
      </c>
      <c r="D28" s="81" t="s">
        <v>344</v>
      </c>
      <c r="E28" s="82">
        <f>VLOOKUP($C28,'2023'!$C$295:$U$572,19,FALSE)</f>
        <v>933.33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-933.33</v>
      </c>
      <c r="J28" s="87">
        <f t="shared" si="9"/>
        <v>-1</v>
      </c>
      <c r="K28" s="82">
        <f>VLOOKUP($C28,'2023'!$C$295:$U$572,VLOOKUP($L$4,Master!$D$9:$G$20,4,FALSE),FALSE)</f>
        <v>933.33</v>
      </c>
      <c r="L28" s="83">
        <f>VLOOKUP($C28,'2023'!$C$8:$U$285,VLOOKUP($L$4,Master!$D$9:$G$20,4,FALSE),FALSE)</f>
        <v>0</v>
      </c>
      <c r="M28" s="156">
        <f t="shared" si="10"/>
        <v>0</v>
      </c>
      <c r="N28" s="156">
        <f t="shared" si="11"/>
        <v>0</v>
      </c>
      <c r="O28" s="83">
        <f t="shared" si="12"/>
        <v>-933.33</v>
      </c>
      <c r="P28" s="87">
        <f t="shared" si="13"/>
        <v>-1</v>
      </c>
      <c r="Q28" s="78"/>
    </row>
    <row r="29" spans="2:17" s="79" customFormat="1" ht="13" x14ac:dyDescent="0.3">
      <c r="B29" s="72"/>
      <c r="C29" s="80" t="s">
        <v>67</v>
      </c>
      <c r="D29" s="81" t="s">
        <v>345</v>
      </c>
      <c r="E29" s="82">
        <f>VLOOKUP($C29,'2023'!$C$295:$U$572,19,FALSE)</f>
        <v>582082.93999999994</v>
      </c>
      <c r="F29" s="83">
        <f>VLOOKUP($C29,'2023'!$C$8:$U$285,19,FALSE)</f>
        <v>0</v>
      </c>
      <c r="G29" s="84">
        <f t="shared" si="6"/>
        <v>0</v>
      </c>
      <c r="H29" s="85">
        <f t="shared" si="7"/>
        <v>0</v>
      </c>
      <c r="I29" s="86">
        <f t="shared" si="8"/>
        <v>-582082.93999999994</v>
      </c>
      <c r="J29" s="87">
        <f t="shared" si="9"/>
        <v>-1</v>
      </c>
      <c r="K29" s="82">
        <f>VLOOKUP($C29,'2023'!$C$295:$U$572,VLOOKUP($L$4,Master!$D$9:$G$20,4,FALSE),FALSE)</f>
        <v>582082.93999999994</v>
      </c>
      <c r="L29" s="83">
        <f>VLOOKUP($C29,'2023'!$C$8:$U$285,VLOOKUP($L$4,Master!$D$9:$G$20,4,FALSE),FALSE)</f>
        <v>0</v>
      </c>
      <c r="M29" s="156">
        <f t="shared" si="10"/>
        <v>0</v>
      </c>
      <c r="N29" s="156">
        <f t="shared" si="11"/>
        <v>0</v>
      </c>
      <c r="O29" s="83">
        <f t="shared" si="12"/>
        <v>-582082.93999999994</v>
      </c>
      <c r="P29" s="87">
        <f t="shared" si="13"/>
        <v>-1</v>
      </c>
      <c r="Q29" s="78"/>
    </row>
    <row r="30" spans="2:17" s="79" customFormat="1" ht="13" x14ac:dyDescent="0.3">
      <c r="B30" s="72"/>
      <c r="C30" s="80" t="s">
        <v>68</v>
      </c>
      <c r="D30" s="81" t="s">
        <v>346</v>
      </c>
      <c r="E30" s="82">
        <f>VLOOKUP($C30,'2023'!$C$295:$U$572,19,FALSE)</f>
        <v>1211767.2899999998</v>
      </c>
      <c r="F30" s="83">
        <f>VLOOKUP($C30,'2023'!$C$8:$U$285,19,FALSE)</f>
        <v>412473.56999999995</v>
      </c>
      <c r="G30" s="84">
        <f t="shared" si="6"/>
        <v>0.34039008430405809</v>
      </c>
      <c r="H30" s="85">
        <f t="shared" si="7"/>
        <v>6.6801666504712843E-5</v>
      </c>
      <c r="I30" s="86">
        <f t="shared" si="8"/>
        <v>-799293.71999999986</v>
      </c>
      <c r="J30" s="87">
        <f t="shared" si="9"/>
        <v>-0.65960991569594185</v>
      </c>
      <c r="K30" s="82">
        <f>VLOOKUP($C30,'2023'!$C$295:$U$572,VLOOKUP($L$4,Master!$D$9:$G$20,4,FALSE),FALSE)</f>
        <v>1211767.2899999998</v>
      </c>
      <c r="L30" s="83">
        <f>VLOOKUP($C30,'2023'!$C$8:$U$285,VLOOKUP($L$4,Master!$D$9:$G$20,4,FALSE),FALSE)</f>
        <v>412473.56999999995</v>
      </c>
      <c r="M30" s="156">
        <f t="shared" si="10"/>
        <v>0.34039008430405809</v>
      </c>
      <c r="N30" s="156">
        <f t="shared" si="11"/>
        <v>6.6801666504712843E-5</v>
      </c>
      <c r="O30" s="83">
        <f t="shared" si="12"/>
        <v>-799293.71999999986</v>
      </c>
      <c r="P30" s="87">
        <f t="shared" si="13"/>
        <v>-0.65960991569594185</v>
      </c>
      <c r="Q30" s="78"/>
    </row>
    <row r="31" spans="2:17" s="79" customFormat="1" ht="13" x14ac:dyDescent="0.3">
      <c r="B31" s="72"/>
      <c r="C31" s="80" t="s">
        <v>69</v>
      </c>
      <c r="D31" s="81" t="s">
        <v>347</v>
      </c>
      <c r="E31" s="82">
        <f>VLOOKUP($C31,'2023'!$C$295:$U$572,19,FALSE)</f>
        <v>401158.32999999996</v>
      </c>
      <c r="F31" s="83">
        <f>VLOOKUP($C31,'2023'!$C$8:$U$285,19,FALSE)</f>
        <v>303690.49</v>
      </c>
      <c r="G31" s="84">
        <f t="shared" si="6"/>
        <v>0.75703398705443814</v>
      </c>
      <c r="H31" s="85">
        <f t="shared" si="7"/>
        <v>4.9183832151070511E-5</v>
      </c>
      <c r="I31" s="86">
        <f t="shared" si="8"/>
        <v>-97467.839999999967</v>
      </c>
      <c r="J31" s="87">
        <f t="shared" si="9"/>
        <v>-0.24296601294556186</v>
      </c>
      <c r="K31" s="82">
        <f>VLOOKUP($C31,'2023'!$C$295:$U$572,VLOOKUP($L$4,Master!$D$9:$G$20,4,FALSE),FALSE)</f>
        <v>401158.32999999996</v>
      </c>
      <c r="L31" s="83">
        <f>VLOOKUP($C31,'2023'!$C$8:$U$285,VLOOKUP($L$4,Master!$D$9:$G$20,4,FALSE),FALSE)</f>
        <v>303690.49</v>
      </c>
      <c r="M31" s="156">
        <f t="shared" si="10"/>
        <v>0.75703398705443814</v>
      </c>
      <c r="N31" s="156">
        <f t="shared" si="11"/>
        <v>4.9183832151070511E-5</v>
      </c>
      <c r="O31" s="83">
        <f t="shared" si="12"/>
        <v>-97467.839999999967</v>
      </c>
      <c r="P31" s="87">
        <f t="shared" si="13"/>
        <v>-0.24296601294556186</v>
      </c>
      <c r="Q31" s="78"/>
    </row>
    <row r="32" spans="2:17" s="79" customFormat="1" ht="13" x14ac:dyDescent="0.3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6">
        <f t="shared" si="10"/>
        <v>0</v>
      </c>
      <c r="N32" s="156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3" x14ac:dyDescent="0.3">
      <c r="B33" s="72"/>
      <c r="C33" s="80" t="s">
        <v>71</v>
      </c>
      <c r="D33" s="81" t="s">
        <v>349</v>
      </c>
      <c r="E33" s="82">
        <f>VLOOKUP($C33,'2023'!$C$295:$U$572,19,FALSE)</f>
        <v>27043.649999999994</v>
      </c>
      <c r="F33" s="83">
        <f>VLOOKUP($C33,'2023'!$C$8:$U$285,19,FALSE)</f>
        <v>10405.250000000002</v>
      </c>
      <c r="G33" s="84">
        <f t="shared" si="6"/>
        <v>0.38475760483514632</v>
      </c>
      <c r="H33" s="85">
        <f t="shared" si="7"/>
        <v>1.6851698895475013E-6</v>
      </c>
      <c r="I33" s="86">
        <f t="shared" si="8"/>
        <v>-16638.399999999994</v>
      </c>
      <c r="J33" s="87">
        <f t="shared" si="9"/>
        <v>-0.61524239516485379</v>
      </c>
      <c r="K33" s="82">
        <f>VLOOKUP($C33,'2023'!$C$295:$U$572,VLOOKUP($L$4,Master!$D$9:$G$20,4,FALSE),FALSE)</f>
        <v>27043.649999999994</v>
      </c>
      <c r="L33" s="83">
        <f>VLOOKUP($C33,'2023'!$C$8:$U$285,VLOOKUP($L$4,Master!$D$9:$G$20,4,FALSE),FALSE)</f>
        <v>10405.250000000002</v>
      </c>
      <c r="M33" s="156">
        <f t="shared" si="10"/>
        <v>0.38475760483514632</v>
      </c>
      <c r="N33" s="156">
        <f t="shared" si="11"/>
        <v>1.6851698895475013E-6</v>
      </c>
      <c r="O33" s="83">
        <f t="shared" si="12"/>
        <v>-16638.399999999994</v>
      </c>
      <c r="P33" s="87">
        <f t="shared" si="13"/>
        <v>-0.61524239516485379</v>
      </c>
      <c r="Q33" s="78"/>
    </row>
    <row r="34" spans="2:17" s="79" customFormat="1" ht="26" x14ac:dyDescent="0.3">
      <c r="B34" s="72"/>
      <c r="C34" s="80" t="s">
        <v>72</v>
      </c>
      <c r="D34" s="81" t="s">
        <v>350</v>
      </c>
      <c r="E34" s="82">
        <f>VLOOKUP($C34,'2023'!$C$295:$U$572,19,FALSE)</f>
        <v>12779.16</v>
      </c>
      <c r="F34" s="83">
        <f>VLOOKUP($C34,'2023'!$C$8:$U$285,19,FALSE)</f>
        <v>6050</v>
      </c>
      <c r="G34" s="84">
        <f t="shared" si="6"/>
        <v>0.47342704841319772</v>
      </c>
      <c r="H34" s="85">
        <f t="shared" si="7"/>
        <v>9.798205551776633E-7</v>
      </c>
      <c r="I34" s="86">
        <f t="shared" si="8"/>
        <v>-6729.16</v>
      </c>
      <c r="J34" s="87">
        <f t="shared" si="9"/>
        <v>-0.52657295158680228</v>
      </c>
      <c r="K34" s="82">
        <f>VLOOKUP($C34,'2023'!$C$295:$U$572,VLOOKUP($L$4,Master!$D$9:$G$20,4,FALSE),FALSE)</f>
        <v>12779.16</v>
      </c>
      <c r="L34" s="83">
        <f>VLOOKUP($C34,'2023'!$C$8:$U$285,VLOOKUP($L$4,Master!$D$9:$G$20,4,FALSE),FALSE)</f>
        <v>6050</v>
      </c>
      <c r="M34" s="156">
        <f t="shared" si="10"/>
        <v>0.47342704841319772</v>
      </c>
      <c r="N34" s="156">
        <f t="shared" si="11"/>
        <v>9.798205551776633E-7</v>
      </c>
      <c r="O34" s="83">
        <f t="shared" si="12"/>
        <v>-6729.16</v>
      </c>
      <c r="P34" s="87">
        <f t="shared" si="13"/>
        <v>-0.52657295158680228</v>
      </c>
      <c r="Q34" s="78"/>
    </row>
    <row r="35" spans="2:17" s="79" customFormat="1" ht="13" x14ac:dyDescent="0.3">
      <c r="B35" s="72"/>
      <c r="C35" s="80" t="s">
        <v>73</v>
      </c>
      <c r="D35" s="81" t="s">
        <v>351</v>
      </c>
      <c r="E35" s="82">
        <f>VLOOKUP($C35,'2023'!$C$295:$U$572,19,FALSE)</f>
        <v>142371.30000000002</v>
      </c>
      <c r="F35" s="83">
        <f>VLOOKUP($C35,'2023'!$C$8:$U$285,19,FALSE)</f>
        <v>24325.120000000006</v>
      </c>
      <c r="G35" s="84">
        <f t="shared" si="6"/>
        <v>0.17085690725588656</v>
      </c>
      <c r="H35" s="85">
        <f t="shared" si="7"/>
        <v>3.9395458815145929E-6</v>
      </c>
      <c r="I35" s="86">
        <f t="shared" si="8"/>
        <v>-118046.18000000001</v>
      </c>
      <c r="J35" s="87">
        <f t="shared" si="9"/>
        <v>-0.82914309274411335</v>
      </c>
      <c r="K35" s="82">
        <f>VLOOKUP($C35,'2023'!$C$295:$U$572,VLOOKUP($L$4,Master!$D$9:$G$20,4,FALSE),FALSE)</f>
        <v>142371.30000000002</v>
      </c>
      <c r="L35" s="83">
        <f>VLOOKUP($C35,'2023'!$C$8:$U$285,VLOOKUP($L$4,Master!$D$9:$G$20,4,FALSE),FALSE)</f>
        <v>24325.120000000006</v>
      </c>
      <c r="M35" s="156">
        <f t="shared" si="10"/>
        <v>0.17085690725588656</v>
      </c>
      <c r="N35" s="156">
        <f t="shared" si="11"/>
        <v>3.9395458815145929E-6</v>
      </c>
      <c r="O35" s="83">
        <f t="shared" si="12"/>
        <v>-118046.18000000001</v>
      </c>
      <c r="P35" s="87">
        <f t="shared" si="13"/>
        <v>-0.82914309274411335</v>
      </c>
      <c r="Q35" s="78"/>
    </row>
    <row r="36" spans="2:17" s="79" customFormat="1" ht="13" x14ac:dyDescent="0.3">
      <c r="B36" s="72"/>
      <c r="C36" s="80" t="s">
        <v>74</v>
      </c>
      <c r="D36" s="81" t="s">
        <v>352</v>
      </c>
      <c r="E36" s="82">
        <f>VLOOKUP($C36,'2023'!$C$295:$U$572,19,FALSE)</f>
        <v>19791.739999999998</v>
      </c>
      <c r="F36" s="83">
        <f>VLOOKUP($C36,'2023'!$C$8:$U$285,19,FALSE)</f>
        <v>0</v>
      </c>
      <c r="G36" s="84">
        <f t="shared" si="6"/>
        <v>0</v>
      </c>
      <c r="H36" s="85">
        <f t="shared" si="7"/>
        <v>0</v>
      </c>
      <c r="I36" s="86">
        <f t="shared" si="8"/>
        <v>-19791.739999999998</v>
      </c>
      <c r="J36" s="87">
        <f t="shared" si="9"/>
        <v>-1</v>
      </c>
      <c r="K36" s="82">
        <f>VLOOKUP($C36,'2023'!$C$295:$U$572,VLOOKUP($L$4,Master!$D$9:$G$20,4,FALSE),FALSE)</f>
        <v>19791.739999999998</v>
      </c>
      <c r="L36" s="83">
        <f>VLOOKUP($C36,'2023'!$C$8:$U$285,VLOOKUP($L$4,Master!$D$9:$G$20,4,FALSE),FALSE)</f>
        <v>0</v>
      </c>
      <c r="M36" s="156">
        <f t="shared" si="10"/>
        <v>0</v>
      </c>
      <c r="N36" s="156">
        <f t="shared" si="11"/>
        <v>0</v>
      </c>
      <c r="O36" s="83">
        <f t="shared" si="12"/>
        <v>-19791.739999999998</v>
      </c>
      <c r="P36" s="87">
        <f t="shared" si="13"/>
        <v>-1</v>
      </c>
      <c r="Q36" s="78"/>
    </row>
    <row r="37" spans="2:17" s="79" customFormat="1" ht="13" x14ac:dyDescent="0.3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6">
        <f t="shared" si="10"/>
        <v>0</v>
      </c>
      <c r="N37" s="156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3" x14ac:dyDescent="0.3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6">
        <f t="shared" si="10"/>
        <v>0</v>
      </c>
      <c r="N38" s="156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3" x14ac:dyDescent="0.3">
      <c r="B39" s="72"/>
      <c r="C39" s="80" t="s">
        <v>77</v>
      </c>
      <c r="D39" s="81" t="s">
        <v>355</v>
      </c>
      <c r="E39" s="82">
        <f>VLOOKUP($C39,'2023'!$C$295:$U$572,19,FALSE)</f>
        <v>1433625</v>
      </c>
      <c r="F39" s="83">
        <f>VLOOKUP($C39,'2023'!$C$8:$U$285,19,FALSE)</f>
        <v>0</v>
      </c>
      <c r="G39" s="84">
        <f t="shared" si="6"/>
        <v>0</v>
      </c>
      <c r="H39" s="85">
        <f t="shared" si="7"/>
        <v>0</v>
      </c>
      <c r="I39" s="86">
        <f t="shared" si="8"/>
        <v>-1433625</v>
      </c>
      <c r="J39" s="87">
        <f t="shared" si="9"/>
        <v>-1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0</v>
      </c>
      <c r="M39" s="156">
        <f t="shared" si="10"/>
        <v>0</v>
      </c>
      <c r="N39" s="156">
        <f t="shared" si="11"/>
        <v>0</v>
      </c>
      <c r="O39" s="83">
        <f t="shared" si="12"/>
        <v>-1433625</v>
      </c>
      <c r="P39" s="87">
        <f t="shared" si="13"/>
        <v>-1</v>
      </c>
      <c r="Q39" s="78"/>
    </row>
    <row r="40" spans="2:17" s="79" customFormat="1" ht="13" x14ac:dyDescent="0.3">
      <c r="B40" s="72"/>
      <c r="C40" s="80" t="s">
        <v>78</v>
      </c>
      <c r="D40" s="81" t="s">
        <v>353</v>
      </c>
      <c r="E40" s="82">
        <f>VLOOKUP($C40,'2023'!$C$295:$U$572,19,FALSE)</f>
        <v>70832.28</v>
      </c>
      <c r="F40" s="83">
        <f>VLOOKUP($C40,'2023'!$C$8:$U$285,19,FALSE)</f>
        <v>4593.0200000000004</v>
      </c>
      <c r="G40" s="84">
        <f t="shared" si="6"/>
        <v>6.4843599556586348E-2</v>
      </c>
      <c r="H40" s="85">
        <f t="shared" si="7"/>
        <v>7.4385709195737379E-7</v>
      </c>
      <c r="I40" s="86">
        <f t="shared" si="8"/>
        <v>-66239.259999999995</v>
      </c>
      <c r="J40" s="87">
        <f t="shared" si="9"/>
        <v>-0.93515640044341364</v>
      </c>
      <c r="K40" s="82">
        <f>VLOOKUP($C40,'2023'!$C$295:$U$572,VLOOKUP($L$4,Master!$D$9:$G$20,4,FALSE),FALSE)</f>
        <v>70832.28</v>
      </c>
      <c r="L40" s="83">
        <f>VLOOKUP($C40,'2023'!$C$8:$U$285,VLOOKUP($L$4,Master!$D$9:$G$20,4,FALSE),FALSE)</f>
        <v>4593.0200000000004</v>
      </c>
      <c r="M40" s="156">
        <f t="shared" si="10"/>
        <v>6.4843599556586348E-2</v>
      </c>
      <c r="N40" s="156">
        <f t="shared" si="11"/>
        <v>7.4385709195737379E-7</v>
      </c>
      <c r="O40" s="83">
        <f t="shared" si="12"/>
        <v>-66239.259999999995</v>
      </c>
      <c r="P40" s="87">
        <f t="shared" si="13"/>
        <v>-0.93515640044341364</v>
      </c>
      <c r="Q40" s="78"/>
    </row>
    <row r="41" spans="2:17" s="79" customFormat="1" ht="13" x14ac:dyDescent="0.3">
      <c r="B41" s="72"/>
      <c r="C41" s="80" t="s">
        <v>79</v>
      </c>
      <c r="D41" s="81" t="s">
        <v>356</v>
      </c>
      <c r="E41" s="82">
        <f>VLOOKUP($C41,'2023'!$C$295:$U$572,19,FALSE)</f>
        <v>103861.37000000004</v>
      </c>
      <c r="F41" s="83">
        <f>VLOOKUP($C41,'2023'!$C$8:$U$285,19,FALSE)</f>
        <v>43867.139999999992</v>
      </c>
      <c r="G41" s="84">
        <f t="shared" si="6"/>
        <v>0.42236242406584829</v>
      </c>
      <c r="H41" s="85">
        <f t="shared" si="7"/>
        <v>7.104450490720045E-6</v>
      </c>
      <c r="I41" s="86">
        <f t="shared" si="8"/>
        <v>-59994.230000000047</v>
      </c>
      <c r="J41" s="87">
        <f t="shared" si="9"/>
        <v>-0.57763757593415166</v>
      </c>
      <c r="K41" s="82">
        <f>VLOOKUP($C41,'2023'!$C$295:$U$572,VLOOKUP($L$4,Master!$D$9:$G$20,4,FALSE),FALSE)</f>
        <v>103861.37000000004</v>
      </c>
      <c r="L41" s="83">
        <f>VLOOKUP($C41,'2023'!$C$8:$U$285,VLOOKUP($L$4,Master!$D$9:$G$20,4,FALSE),FALSE)</f>
        <v>43867.139999999992</v>
      </c>
      <c r="M41" s="156">
        <f t="shared" si="10"/>
        <v>0.42236242406584829</v>
      </c>
      <c r="N41" s="156">
        <f t="shared" si="11"/>
        <v>7.104450490720045E-6</v>
      </c>
      <c r="O41" s="83">
        <f t="shared" si="12"/>
        <v>-59994.230000000047</v>
      </c>
      <c r="P41" s="87">
        <f t="shared" si="13"/>
        <v>-0.57763757593415166</v>
      </c>
      <c r="Q41" s="78"/>
    </row>
    <row r="42" spans="2:17" s="79" customFormat="1" ht="13" x14ac:dyDescent="0.3">
      <c r="B42" s="72"/>
      <c r="C42" s="80" t="s">
        <v>80</v>
      </c>
      <c r="D42" s="81" t="s">
        <v>354</v>
      </c>
      <c r="E42" s="82">
        <f>VLOOKUP($C42,'2023'!$C$295:$U$572,19,FALSE)</f>
        <v>115199.00000000001</v>
      </c>
      <c r="F42" s="83">
        <f>VLOOKUP($C42,'2023'!$C$8:$U$285,19,FALSE)</f>
        <v>74351.580000000016</v>
      </c>
      <c r="G42" s="84">
        <f t="shared" si="6"/>
        <v>0.64541862342555067</v>
      </c>
      <c r="H42" s="85">
        <f t="shared" si="7"/>
        <v>1.2041521718006027E-5</v>
      </c>
      <c r="I42" s="86">
        <f t="shared" si="8"/>
        <v>-40847.42</v>
      </c>
      <c r="J42" s="87">
        <f t="shared" si="9"/>
        <v>-0.35458137657444938</v>
      </c>
      <c r="K42" s="82">
        <f>VLOOKUP($C42,'2023'!$C$295:$U$572,VLOOKUP($L$4,Master!$D$9:$G$20,4,FALSE),FALSE)</f>
        <v>115199.00000000001</v>
      </c>
      <c r="L42" s="83">
        <f>VLOOKUP($C42,'2023'!$C$8:$U$285,VLOOKUP($L$4,Master!$D$9:$G$20,4,FALSE),FALSE)</f>
        <v>74351.580000000016</v>
      </c>
      <c r="M42" s="156">
        <f t="shared" si="10"/>
        <v>0.64541862342555067</v>
      </c>
      <c r="N42" s="156">
        <f t="shared" si="11"/>
        <v>1.2041521718006027E-5</v>
      </c>
      <c r="O42" s="83">
        <f t="shared" si="12"/>
        <v>-40847.42</v>
      </c>
      <c r="P42" s="87">
        <f t="shared" si="13"/>
        <v>-0.35458137657444938</v>
      </c>
      <c r="Q42" s="78"/>
    </row>
    <row r="43" spans="2:17" s="79" customFormat="1" ht="13" x14ac:dyDescent="0.3">
      <c r="B43" s="72"/>
      <c r="C43" s="80" t="s">
        <v>81</v>
      </c>
      <c r="D43" s="81" t="s">
        <v>357</v>
      </c>
      <c r="E43" s="82">
        <f>VLOOKUP($C43,'2023'!$C$295:$U$572,19,FALSE)</f>
        <v>112273.01</v>
      </c>
      <c r="F43" s="83">
        <f>VLOOKUP($C43,'2023'!$C$8:$U$285,19,FALSE)</f>
        <v>61189.1</v>
      </c>
      <c r="G43" s="84">
        <f t="shared" si="6"/>
        <v>0.54500275711856305</v>
      </c>
      <c r="H43" s="85">
        <f t="shared" si="7"/>
        <v>9.9098079227804224E-6</v>
      </c>
      <c r="I43" s="86">
        <f t="shared" si="8"/>
        <v>-51083.909999999996</v>
      </c>
      <c r="J43" s="87">
        <f t="shared" si="9"/>
        <v>-0.45499724288143695</v>
      </c>
      <c r="K43" s="82">
        <f>VLOOKUP($C43,'2023'!$C$295:$U$572,VLOOKUP($L$4,Master!$D$9:$G$20,4,FALSE),FALSE)</f>
        <v>112273.01</v>
      </c>
      <c r="L43" s="83">
        <f>VLOOKUP($C43,'2023'!$C$8:$U$285,VLOOKUP($L$4,Master!$D$9:$G$20,4,FALSE),FALSE)</f>
        <v>61189.1</v>
      </c>
      <c r="M43" s="156">
        <f t="shared" si="10"/>
        <v>0.54500275711856305</v>
      </c>
      <c r="N43" s="156">
        <f t="shared" si="11"/>
        <v>9.9098079227804224E-6</v>
      </c>
      <c r="O43" s="83">
        <f t="shared" si="12"/>
        <v>-51083.909999999996</v>
      </c>
      <c r="P43" s="87">
        <f t="shared" si="13"/>
        <v>-0.45499724288143695</v>
      </c>
      <c r="Q43" s="78"/>
    </row>
    <row r="44" spans="2:17" s="79" customFormat="1" ht="13" x14ac:dyDescent="0.3">
      <c r="B44" s="72"/>
      <c r="C44" s="80" t="s">
        <v>82</v>
      </c>
      <c r="D44" s="81" t="s">
        <v>358</v>
      </c>
      <c r="E44" s="82">
        <f>VLOOKUP($C44,'2023'!$C$295:$U$572,19,FALSE)</f>
        <v>217043.55000000002</v>
      </c>
      <c r="F44" s="83">
        <f>VLOOKUP($C44,'2023'!$C$8:$U$285,19,FALSE)</f>
        <v>207344.44000000006</v>
      </c>
      <c r="G44" s="84">
        <f t="shared" si="6"/>
        <v>0.95531260892111303</v>
      </c>
      <c r="H44" s="85">
        <f t="shared" si="7"/>
        <v>3.3580222200628388E-5</v>
      </c>
      <c r="I44" s="86">
        <f t="shared" si="8"/>
        <v>-9699.1099999999569</v>
      </c>
      <c r="J44" s="87">
        <f t="shared" si="9"/>
        <v>-4.4687391078886959E-2</v>
      </c>
      <c r="K44" s="82">
        <f>VLOOKUP($C44,'2023'!$C$295:$U$572,VLOOKUP($L$4,Master!$D$9:$G$20,4,FALSE),FALSE)</f>
        <v>217043.55000000002</v>
      </c>
      <c r="L44" s="83">
        <f>VLOOKUP($C44,'2023'!$C$8:$U$285,VLOOKUP($L$4,Master!$D$9:$G$20,4,FALSE),FALSE)</f>
        <v>207344.44000000006</v>
      </c>
      <c r="M44" s="156">
        <f t="shared" si="10"/>
        <v>0.95531260892111303</v>
      </c>
      <c r="N44" s="156">
        <f t="shared" si="11"/>
        <v>3.3580222200628388E-5</v>
      </c>
      <c r="O44" s="83">
        <f t="shared" si="12"/>
        <v>-9699.1099999999569</v>
      </c>
      <c r="P44" s="87">
        <f t="shared" si="13"/>
        <v>-4.4687391078886959E-2</v>
      </c>
      <c r="Q44" s="78"/>
    </row>
    <row r="45" spans="2:17" s="79" customFormat="1" ht="13" x14ac:dyDescent="0.3">
      <c r="B45" s="72"/>
      <c r="C45" s="80" t="s">
        <v>83</v>
      </c>
      <c r="D45" s="81" t="s">
        <v>359</v>
      </c>
      <c r="E45" s="82">
        <f>VLOOKUP($C45,'2023'!$C$295:$U$572,19,FALSE)</f>
        <v>223676.83</v>
      </c>
      <c r="F45" s="83">
        <f>VLOOKUP($C45,'2023'!$C$8:$U$285,19,FALSE)</f>
        <v>190930.29000000007</v>
      </c>
      <c r="G45" s="84">
        <f t="shared" si="6"/>
        <v>0.85359887298116699</v>
      </c>
      <c r="H45" s="85">
        <f t="shared" si="7"/>
        <v>3.0921888057526005E-5</v>
      </c>
      <c r="I45" s="86">
        <f t="shared" si="8"/>
        <v>-32746.539999999921</v>
      </c>
      <c r="J45" s="87">
        <f t="shared" si="9"/>
        <v>-0.14640112701883304</v>
      </c>
      <c r="K45" s="82">
        <f>VLOOKUP($C45,'2023'!$C$295:$U$572,VLOOKUP($L$4,Master!$D$9:$G$20,4,FALSE),FALSE)</f>
        <v>223676.83</v>
      </c>
      <c r="L45" s="83">
        <f>VLOOKUP($C45,'2023'!$C$8:$U$285,VLOOKUP($L$4,Master!$D$9:$G$20,4,FALSE),FALSE)</f>
        <v>190930.29000000007</v>
      </c>
      <c r="M45" s="156">
        <f t="shared" si="10"/>
        <v>0.85359887298116699</v>
      </c>
      <c r="N45" s="156">
        <f t="shared" si="11"/>
        <v>3.0921888057526005E-5</v>
      </c>
      <c r="O45" s="83">
        <f t="shared" si="12"/>
        <v>-32746.539999999921</v>
      </c>
      <c r="P45" s="87">
        <f t="shared" si="13"/>
        <v>-0.14640112701883304</v>
      </c>
      <c r="Q45" s="78"/>
    </row>
    <row r="46" spans="2:17" s="79" customFormat="1" ht="13" x14ac:dyDescent="0.3">
      <c r="B46" s="72"/>
      <c r="C46" s="80" t="s">
        <v>84</v>
      </c>
      <c r="D46" s="81" t="s">
        <v>360</v>
      </c>
      <c r="E46" s="82">
        <f>VLOOKUP($C46,'2023'!$C$295:$U$572,19,FALSE)</f>
        <v>368072.49</v>
      </c>
      <c r="F46" s="83">
        <f>VLOOKUP($C46,'2023'!$C$8:$U$285,19,FALSE)</f>
        <v>350137.83000000007</v>
      </c>
      <c r="G46" s="84">
        <f t="shared" si="6"/>
        <v>0.9512741090756337</v>
      </c>
      <c r="H46" s="85">
        <f t="shared" si="7"/>
        <v>5.67061558643475E-5</v>
      </c>
      <c r="I46" s="86">
        <f t="shared" si="8"/>
        <v>-17934.659999999916</v>
      </c>
      <c r="J46" s="87">
        <f t="shared" si="9"/>
        <v>-4.8725890924366327E-2</v>
      </c>
      <c r="K46" s="82">
        <f>VLOOKUP($C46,'2023'!$C$295:$U$572,VLOOKUP($L$4,Master!$D$9:$G$20,4,FALSE),FALSE)</f>
        <v>368072.49</v>
      </c>
      <c r="L46" s="83">
        <f>VLOOKUP($C46,'2023'!$C$8:$U$285,VLOOKUP($L$4,Master!$D$9:$G$20,4,FALSE),FALSE)</f>
        <v>350137.83000000007</v>
      </c>
      <c r="M46" s="156">
        <f t="shared" si="10"/>
        <v>0.9512741090756337</v>
      </c>
      <c r="N46" s="156">
        <f t="shared" si="11"/>
        <v>5.67061558643475E-5</v>
      </c>
      <c r="O46" s="83">
        <f t="shared" si="12"/>
        <v>-17934.659999999916</v>
      </c>
      <c r="P46" s="87">
        <f t="shared" si="13"/>
        <v>-4.8725890924366327E-2</v>
      </c>
      <c r="Q46" s="78"/>
    </row>
    <row r="47" spans="2:17" s="79" customFormat="1" ht="13" x14ac:dyDescent="0.3">
      <c r="B47" s="72"/>
      <c r="C47" s="80" t="s">
        <v>85</v>
      </c>
      <c r="D47" s="81" t="s">
        <v>361</v>
      </c>
      <c r="E47" s="82">
        <f>VLOOKUP($C47,'2023'!$C$295:$U$572,19,FALSE)</f>
        <v>1036031.4199999986</v>
      </c>
      <c r="F47" s="83">
        <f>VLOOKUP($C47,'2023'!$C$8:$U$285,19,FALSE)</f>
        <v>884138.29999999981</v>
      </c>
      <c r="G47" s="84">
        <f t="shared" si="6"/>
        <v>0.85338946573647445</v>
      </c>
      <c r="H47" s="85">
        <f t="shared" si="7"/>
        <v>1.4318956693550996E-4</v>
      </c>
      <c r="I47" s="86">
        <f t="shared" si="8"/>
        <v>-151893.11999999883</v>
      </c>
      <c r="J47" s="87">
        <f t="shared" si="9"/>
        <v>-0.14661053426352555</v>
      </c>
      <c r="K47" s="82">
        <f>VLOOKUP($C47,'2023'!$C$295:$U$572,VLOOKUP($L$4,Master!$D$9:$G$20,4,FALSE),FALSE)</f>
        <v>1036031.4199999986</v>
      </c>
      <c r="L47" s="83">
        <f>VLOOKUP($C47,'2023'!$C$8:$U$285,VLOOKUP($L$4,Master!$D$9:$G$20,4,FALSE),FALSE)</f>
        <v>884138.29999999981</v>
      </c>
      <c r="M47" s="156">
        <f t="shared" si="10"/>
        <v>0.85338946573647445</v>
      </c>
      <c r="N47" s="156">
        <f t="shared" si="11"/>
        <v>1.4318956693550996E-4</v>
      </c>
      <c r="O47" s="83">
        <f t="shared" si="12"/>
        <v>-151893.11999999883</v>
      </c>
      <c r="P47" s="87">
        <f t="shared" si="13"/>
        <v>-0.14661053426352555</v>
      </c>
      <c r="Q47" s="78"/>
    </row>
    <row r="48" spans="2:17" s="79" customFormat="1" ht="13" x14ac:dyDescent="0.3">
      <c r="B48" s="72"/>
      <c r="C48" s="80" t="s">
        <v>86</v>
      </c>
      <c r="D48" s="81" t="s">
        <v>362</v>
      </c>
      <c r="E48" s="82">
        <f>VLOOKUP($C48,'2023'!$C$295:$U$572,19,FALSE)</f>
        <v>412421.91000000003</v>
      </c>
      <c r="F48" s="83">
        <f>VLOOKUP($C48,'2023'!$C$8:$U$285,19,FALSE)</f>
        <v>336018.90999999992</v>
      </c>
      <c r="G48" s="84">
        <f t="shared" si="6"/>
        <v>0.81474553570638353</v>
      </c>
      <c r="H48" s="85">
        <f t="shared" si="7"/>
        <v>5.4419542966345986E-5</v>
      </c>
      <c r="I48" s="86">
        <f t="shared" si="8"/>
        <v>-76403.000000000116</v>
      </c>
      <c r="J48" s="87">
        <f t="shared" si="9"/>
        <v>-0.18525446429361647</v>
      </c>
      <c r="K48" s="82">
        <f>VLOOKUP($C48,'2023'!$C$295:$U$572,VLOOKUP($L$4,Master!$D$9:$G$20,4,FALSE),FALSE)</f>
        <v>412421.91000000003</v>
      </c>
      <c r="L48" s="83">
        <f>VLOOKUP($C48,'2023'!$C$8:$U$285,VLOOKUP($L$4,Master!$D$9:$G$20,4,FALSE),FALSE)</f>
        <v>336018.90999999992</v>
      </c>
      <c r="M48" s="156">
        <f t="shared" si="10"/>
        <v>0.81474553570638353</v>
      </c>
      <c r="N48" s="156">
        <f t="shared" si="11"/>
        <v>5.4419542966345986E-5</v>
      </c>
      <c r="O48" s="83">
        <f t="shared" si="12"/>
        <v>-76403.000000000116</v>
      </c>
      <c r="P48" s="87">
        <f t="shared" si="13"/>
        <v>-0.18525446429361647</v>
      </c>
      <c r="Q48" s="78"/>
    </row>
    <row r="49" spans="2:17" s="79" customFormat="1" ht="13" x14ac:dyDescent="0.3">
      <c r="B49" s="72"/>
      <c r="C49" s="80" t="s">
        <v>87</v>
      </c>
      <c r="D49" s="81" t="s">
        <v>363</v>
      </c>
      <c r="E49" s="82">
        <f>VLOOKUP($C49,'2023'!$C$295:$U$572,19,FALSE)</f>
        <v>446426.86000000022</v>
      </c>
      <c r="F49" s="83">
        <f>VLOOKUP($C49,'2023'!$C$8:$U$285,19,FALSE)</f>
        <v>408794.61</v>
      </c>
      <c r="G49" s="84">
        <f t="shared" si="6"/>
        <v>0.915703436840695</v>
      </c>
      <c r="H49" s="85">
        <f t="shared" si="7"/>
        <v>6.6205844913030796E-5</v>
      </c>
      <c r="I49" s="86">
        <f t="shared" si="8"/>
        <v>-37632.250000000233</v>
      </c>
      <c r="J49" s="87">
        <f t="shared" si="9"/>
        <v>-8.4296563159305005E-2</v>
      </c>
      <c r="K49" s="82">
        <f>VLOOKUP($C49,'2023'!$C$295:$U$572,VLOOKUP($L$4,Master!$D$9:$G$20,4,FALSE),FALSE)</f>
        <v>446426.86000000022</v>
      </c>
      <c r="L49" s="83">
        <f>VLOOKUP($C49,'2023'!$C$8:$U$285,VLOOKUP($L$4,Master!$D$9:$G$20,4,FALSE),FALSE)</f>
        <v>408794.61</v>
      </c>
      <c r="M49" s="156">
        <f t="shared" si="10"/>
        <v>0.915703436840695</v>
      </c>
      <c r="N49" s="156">
        <f t="shared" si="11"/>
        <v>6.6205844913030796E-5</v>
      </c>
      <c r="O49" s="83">
        <f t="shared" si="12"/>
        <v>-37632.250000000233</v>
      </c>
      <c r="P49" s="87">
        <f t="shared" si="13"/>
        <v>-8.4296563159305005E-2</v>
      </c>
      <c r="Q49" s="78"/>
    </row>
    <row r="50" spans="2:17" s="79" customFormat="1" ht="13" x14ac:dyDescent="0.3">
      <c r="B50" s="72"/>
      <c r="C50" s="80" t="s">
        <v>88</v>
      </c>
      <c r="D50" s="81" t="s">
        <v>364</v>
      </c>
      <c r="E50" s="82">
        <f>VLOOKUP($C50,'2023'!$C$295:$U$572,19,FALSE)</f>
        <v>130384.90000000001</v>
      </c>
      <c r="F50" s="83">
        <f>VLOOKUP($C50,'2023'!$C$8:$U$285,19,FALSE)</f>
        <v>104077.41999999998</v>
      </c>
      <c r="G50" s="84">
        <f t="shared" si="6"/>
        <v>0.798232157251338</v>
      </c>
      <c r="H50" s="85">
        <f t="shared" si="7"/>
        <v>1.6855734784439474E-5</v>
      </c>
      <c r="I50" s="86">
        <f t="shared" si="8"/>
        <v>-26307.480000000025</v>
      </c>
      <c r="J50" s="87">
        <f t="shared" si="9"/>
        <v>-0.20176784274866202</v>
      </c>
      <c r="K50" s="82">
        <f>VLOOKUP($C50,'2023'!$C$295:$U$572,VLOOKUP($L$4,Master!$D$9:$G$20,4,FALSE),FALSE)</f>
        <v>130384.90000000001</v>
      </c>
      <c r="L50" s="83">
        <f>VLOOKUP($C50,'2023'!$C$8:$U$285,VLOOKUP($L$4,Master!$D$9:$G$20,4,FALSE),FALSE)</f>
        <v>104077.41999999998</v>
      </c>
      <c r="M50" s="156">
        <f t="shared" si="10"/>
        <v>0.798232157251338</v>
      </c>
      <c r="N50" s="156">
        <f t="shared" si="11"/>
        <v>1.6855734784439474E-5</v>
      </c>
      <c r="O50" s="83">
        <f t="shared" si="12"/>
        <v>-26307.480000000025</v>
      </c>
      <c r="P50" s="87">
        <f t="shared" si="13"/>
        <v>-0.20176784274866202</v>
      </c>
      <c r="Q50" s="78"/>
    </row>
    <row r="51" spans="2:17" s="79" customFormat="1" ht="13" x14ac:dyDescent="0.3">
      <c r="B51" s="72"/>
      <c r="C51" s="80" t="s">
        <v>89</v>
      </c>
      <c r="D51" s="81" t="s">
        <v>365</v>
      </c>
      <c r="E51" s="82">
        <f>VLOOKUP($C51,'2023'!$C$295:$U$572,19,FALSE)</f>
        <v>172163.88999999996</v>
      </c>
      <c r="F51" s="83">
        <f>VLOOKUP($C51,'2023'!$C$8:$U$285,19,FALSE)</f>
        <v>128241.91000000002</v>
      </c>
      <c r="G51" s="84">
        <f t="shared" si="6"/>
        <v>0.74488273934795535</v>
      </c>
      <c r="H51" s="85">
        <f t="shared" si="7"/>
        <v>2.076926602532958E-5</v>
      </c>
      <c r="I51" s="86">
        <f t="shared" si="8"/>
        <v>-43921.979999999938</v>
      </c>
      <c r="J51" s="87">
        <f t="shared" si="9"/>
        <v>-0.25511726065204471</v>
      </c>
      <c r="K51" s="82">
        <f>VLOOKUP($C51,'2023'!$C$295:$U$572,VLOOKUP($L$4,Master!$D$9:$G$20,4,FALSE),FALSE)</f>
        <v>172163.88999999996</v>
      </c>
      <c r="L51" s="83">
        <f>VLOOKUP($C51,'2023'!$C$8:$U$285,VLOOKUP($L$4,Master!$D$9:$G$20,4,FALSE),FALSE)</f>
        <v>128241.91000000002</v>
      </c>
      <c r="M51" s="156">
        <f t="shared" si="10"/>
        <v>0.74488273934795535</v>
      </c>
      <c r="N51" s="156">
        <f t="shared" si="11"/>
        <v>2.076926602532958E-5</v>
      </c>
      <c r="O51" s="83">
        <f t="shared" si="12"/>
        <v>-43921.979999999938</v>
      </c>
      <c r="P51" s="87">
        <f t="shared" si="13"/>
        <v>-0.25511726065204471</v>
      </c>
      <c r="Q51" s="78"/>
    </row>
    <row r="52" spans="2:17" s="79" customFormat="1" ht="13" x14ac:dyDescent="0.3">
      <c r="B52" s="72"/>
      <c r="C52" s="80" t="s">
        <v>90</v>
      </c>
      <c r="D52" s="81" t="s">
        <v>366</v>
      </c>
      <c r="E52" s="82">
        <f>VLOOKUP($C52,'2023'!$C$295:$U$572,19,FALSE)</f>
        <v>93301.82</v>
      </c>
      <c r="F52" s="83">
        <f>VLOOKUP($C52,'2023'!$C$8:$U$285,19,FALSE)</f>
        <v>64979.199999999997</v>
      </c>
      <c r="G52" s="84">
        <f t="shared" si="6"/>
        <v>0.69644086256838278</v>
      </c>
      <c r="H52" s="85">
        <f t="shared" si="7"/>
        <v>1.0523629060991805E-5</v>
      </c>
      <c r="I52" s="86">
        <f t="shared" si="8"/>
        <v>-28322.62000000001</v>
      </c>
      <c r="J52" s="87">
        <f t="shared" si="9"/>
        <v>-0.30355913743161717</v>
      </c>
      <c r="K52" s="82">
        <f>VLOOKUP($C52,'2023'!$C$295:$U$572,VLOOKUP($L$4,Master!$D$9:$G$20,4,FALSE),FALSE)</f>
        <v>93301.82</v>
      </c>
      <c r="L52" s="83">
        <f>VLOOKUP($C52,'2023'!$C$8:$U$285,VLOOKUP($L$4,Master!$D$9:$G$20,4,FALSE),FALSE)</f>
        <v>64979.199999999997</v>
      </c>
      <c r="M52" s="156">
        <f t="shared" si="10"/>
        <v>0.69644086256838278</v>
      </c>
      <c r="N52" s="156">
        <f t="shared" si="11"/>
        <v>1.0523629060991805E-5</v>
      </c>
      <c r="O52" s="83">
        <f t="shared" si="12"/>
        <v>-28322.62000000001</v>
      </c>
      <c r="P52" s="87">
        <f t="shared" si="13"/>
        <v>-0.30355913743161717</v>
      </c>
      <c r="Q52" s="78"/>
    </row>
    <row r="53" spans="2:17" s="79" customFormat="1" ht="13" x14ac:dyDescent="0.3">
      <c r="B53" s="72"/>
      <c r="C53" s="80" t="s">
        <v>91</v>
      </c>
      <c r="D53" s="81" t="s">
        <v>367</v>
      </c>
      <c r="E53" s="82">
        <f>VLOOKUP($C53,'2023'!$C$295:$U$572,19,FALSE)</f>
        <v>1032367.9200000003</v>
      </c>
      <c r="F53" s="83">
        <f>VLOOKUP($C53,'2023'!$C$8:$U$285,19,FALSE)</f>
        <v>542257.44999999984</v>
      </c>
      <c r="G53" s="84">
        <f t="shared" si="6"/>
        <v>0.52525600563024055</v>
      </c>
      <c r="H53" s="85">
        <f t="shared" si="7"/>
        <v>8.7820660447640312E-5</v>
      </c>
      <c r="I53" s="86">
        <f t="shared" si="8"/>
        <v>-490110.47000000044</v>
      </c>
      <c r="J53" s="87">
        <f t="shared" si="9"/>
        <v>-0.4747439943697595</v>
      </c>
      <c r="K53" s="82">
        <f>VLOOKUP($C53,'2023'!$C$295:$U$572,VLOOKUP($L$4,Master!$D$9:$G$20,4,FALSE),FALSE)</f>
        <v>1032367.9200000003</v>
      </c>
      <c r="L53" s="83">
        <f>VLOOKUP($C53,'2023'!$C$8:$U$285,VLOOKUP($L$4,Master!$D$9:$G$20,4,FALSE),FALSE)</f>
        <v>542257.44999999984</v>
      </c>
      <c r="M53" s="156">
        <f t="shared" si="10"/>
        <v>0.52525600563024055</v>
      </c>
      <c r="N53" s="156">
        <f t="shared" si="11"/>
        <v>8.7820660447640312E-5</v>
      </c>
      <c r="O53" s="83">
        <f t="shared" si="12"/>
        <v>-490110.47000000044</v>
      </c>
      <c r="P53" s="87">
        <f t="shared" si="13"/>
        <v>-0.4747439943697595</v>
      </c>
      <c r="Q53" s="78"/>
    </row>
    <row r="54" spans="2:17" s="79" customFormat="1" ht="13" x14ac:dyDescent="0.3">
      <c r="B54" s="72"/>
      <c r="C54" s="80" t="s">
        <v>92</v>
      </c>
      <c r="D54" s="81" t="s">
        <v>368</v>
      </c>
      <c r="E54" s="82">
        <f>VLOOKUP($C54,'2023'!$C$295:$U$572,19,FALSE)</f>
        <v>49742.570000000022</v>
      </c>
      <c r="F54" s="83">
        <f>VLOOKUP($C54,'2023'!$C$8:$U$285,19,FALSE)</f>
        <v>16387.129999999997</v>
      </c>
      <c r="G54" s="84">
        <f t="shared" si="6"/>
        <v>0.3294387483397016</v>
      </c>
      <c r="H54" s="85">
        <f t="shared" si="7"/>
        <v>2.653958151135296E-6</v>
      </c>
      <c r="I54" s="86">
        <f t="shared" si="8"/>
        <v>-33355.440000000024</v>
      </c>
      <c r="J54" s="87">
        <f t="shared" si="9"/>
        <v>-0.67056125166029845</v>
      </c>
      <c r="K54" s="82">
        <f>VLOOKUP($C54,'2023'!$C$295:$U$572,VLOOKUP($L$4,Master!$D$9:$G$20,4,FALSE),FALSE)</f>
        <v>49742.570000000022</v>
      </c>
      <c r="L54" s="83">
        <f>VLOOKUP($C54,'2023'!$C$8:$U$285,VLOOKUP($L$4,Master!$D$9:$G$20,4,FALSE),FALSE)</f>
        <v>16387.129999999997</v>
      </c>
      <c r="M54" s="156">
        <f t="shared" si="10"/>
        <v>0.3294387483397016</v>
      </c>
      <c r="N54" s="156">
        <f t="shared" si="11"/>
        <v>2.653958151135296E-6</v>
      </c>
      <c r="O54" s="83">
        <f t="shared" si="12"/>
        <v>-33355.440000000024</v>
      </c>
      <c r="P54" s="87">
        <f t="shared" si="13"/>
        <v>-0.67056125166029845</v>
      </c>
      <c r="Q54" s="78"/>
    </row>
    <row r="55" spans="2:17" s="79" customFormat="1" ht="13" x14ac:dyDescent="0.3">
      <c r="B55" s="72"/>
      <c r="C55" s="80" t="s">
        <v>93</v>
      </c>
      <c r="D55" s="81" t="s">
        <v>369</v>
      </c>
      <c r="E55" s="82">
        <f>VLOOKUP($C55,'2023'!$C$295:$U$572,19,FALSE)</f>
        <v>68593.750000000015</v>
      </c>
      <c r="F55" s="83">
        <f>VLOOKUP($C55,'2023'!$C$8:$U$285,19,FALSE)</f>
        <v>33232.839999999997</v>
      </c>
      <c r="G55" s="84">
        <f t="shared" si="6"/>
        <v>0.48448787243735747</v>
      </c>
      <c r="H55" s="85">
        <f t="shared" si="7"/>
        <v>5.3821850808149507E-6</v>
      </c>
      <c r="I55" s="86">
        <f t="shared" si="8"/>
        <v>-35360.910000000018</v>
      </c>
      <c r="J55" s="87">
        <f t="shared" si="9"/>
        <v>-0.51551212756264253</v>
      </c>
      <c r="K55" s="82">
        <f>VLOOKUP($C55,'2023'!$C$295:$U$572,VLOOKUP($L$4,Master!$D$9:$G$20,4,FALSE),FALSE)</f>
        <v>68593.750000000015</v>
      </c>
      <c r="L55" s="83">
        <f>VLOOKUP($C55,'2023'!$C$8:$U$285,VLOOKUP($L$4,Master!$D$9:$G$20,4,FALSE),FALSE)</f>
        <v>33232.839999999997</v>
      </c>
      <c r="M55" s="156">
        <f t="shared" si="10"/>
        <v>0.48448787243735747</v>
      </c>
      <c r="N55" s="156">
        <f t="shared" si="11"/>
        <v>5.3821850808149507E-6</v>
      </c>
      <c r="O55" s="83">
        <f t="shared" si="12"/>
        <v>-35360.910000000018</v>
      </c>
      <c r="P55" s="87">
        <f t="shared" si="13"/>
        <v>-0.51551212756264253</v>
      </c>
      <c r="Q55" s="78"/>
    </row>
    <row r="56" spans="2:17" s="79" customFormat="1" ht="26" x14ac:dyDescent="0.3">
      <c r="B56" s="72"/>
      <c r="C56" s="80" t="s">
        <v>94</v>
      </c>
      <c r="D56" s="81" t="s">
        <v>370</v>
      </c>
      <c r="E56" s="82">
        <f>VLOOKUP($C56,'2023'!$C$295:$U$572,19,FALSE)</f>
        <v>65974.829999999987</v>
      </c>
      <c r="F56" s="83">
        <f>VLOOKUP($C56,'2023'!$C$8:$U$285,19,FALSE)</f>
        <v>54498.200000000012</v>
      </c>
      <c r="G56" s="84">
        <f t="shared" si="6"/>
        <v>0.82604532667988717</v>
      </c>
      <c r="H56" s="85">
        <f t="shared" si="7"/>
        <v>8.8261911702782379E-6</v>
      </c>
      <c r="I56" s="86">
        <f t="shared" si="8"/>
        <v>-11476.629999999976</v>
      </c>
      <c r="J56" s="87">
        <f t="shared" si="9"/>
        <v>-0.1739546733201128</v>
      </c>
      <c r="K56" s="82">
        <f>VLOOKUP($C56,'2023'!$C$295:$U$572,VLOOKUP($L$4,Master!$D$9:$G$20,4,FALSE),FALSE)</f>
        <v>65974.829999999987</v>
      </c>
      <c r="L56" s="83">
        <f>VLOOKUP($C56,'2023'!$C$8:$U$285,VLOOKUP($L$4,Master!$D$9:$G$20,4,FALSE),FALSE)</f>
        <v>54498.200000000012</v>
      </c>
      <c r="M56" s="156">
        <f t="shared" si="10"/>
        <v>0.82604532667988717</v>
      </c>
      <c r="N56" s="156">
        <f t="shared" si="11"/>
        <v>8.8261911702782379E-6</v>
      </c>
      <c r="O56" s="83">
        <f t="shared" si="12"/>
        <v>-11476.629999999976</v>
      </c>
      <c r="P56" s="87">
        <f t="shared" si="13"/>
        <v>-0.1739546733201128</v>
      </c>
      <c r="Q56" s="78"/>
    </row>
    <row r="57" spans="2:17" s="79" customFormat="1" ht="13" x14ac:dyDescent="0.3">
      <c r="B57" s="72"/>
      <c r="C57" s="80" t="s">
        <v>95</v>
      </c>
      <c r="D57" s="81" t="s">
        <v>371</v>
      </c>
      <c r="E57" s="82">
        <f>VLOOKUP($C57,'2023'!$C$295:$U$572,19,FALSE)</f>
        <v>76116.84</v>
      </c>
      <c r="F57" s="83">
        <f>VLOOKUP($C57,'2023'!$C$8:$U$285,19,FALSE)</f>
        <v>63358.349999999991</v>
      </c>
      <c r="G57" s="84">
        <f t="shared" si="6"/>
        <v>0.83238282093686489</v>
      </c>
      <c r="H57" s="85">
        <f t="shared" si="7"/>
        <v>1.0261126226800116E-5</v>
      </c>
      <c r="I57" s="86">
        <f t="shared" si="8"/>
        <v>-12758.490000000005</v>
      </c>
      <c r="J57" s="87">
        <f t="shared" si="9"/>
        <v>-0.16761717906313511</v>
      </c>
      <c r="K57" s="82">
        <f>VLOOKUP($C57,'2023'!$C$295:$U$572,VLOOKUP($L$4,Master!$D$9:$G$20,4,FALSE),FALSE)</f>
        <v>76116.84</v>
      </c>
      <c r="L57" s="83">
        <f>VLOOKUP($C57,'2023'!$C$8:$U$285,VLOOKUP($L$4,Master!$D$9:$G$20,4,FALSE),FALSE)</f>
        <v>63358.349999999991</v>
      </c>
      <c r="M57" s="156">
        <f t="shared" si="10"/>
        <v>0.83238282093686489</v>
      </c>
      <c r="N57" s="156">
        <f t="shared" si="11"/>
        <v>1.0261126226800116E-5</v>
      </c>
      <c r="O57" s="83">
        <f t="shared" si="12"/>
        <v>-12758.490000000005</v>
      </c>
      <c r="P57" s="87">
        <f t="shared" si="13"/>
        <v>-0.16761717906313511</v>
      </c>
      <c r="Q57" s="78"/>
    </row>
    <row r="58" spans="2:17" s="79" customFormat="1" ht="13" x14ac:dyDescent="0.3">
      <c r="B58" s="72"/>
      <c r="C58" s="80" t="s">
        <v>96</v>
      </c>
      <c r="D58" s="81" t="s">
        <v>372</v>
      </c>
      <c r="E58" s="82">
        <f>VLOOKUP($C58,'2023'!$C$295:$U$572,19,FALSE)</f>
        <v>136854.73000000001</v>
      </c>
      <c r="F58" s="83">
        <f>VLOOKUP($C58,'2023'!$C$8:$U$285,19,FALSE)</f>
        <v>60739.37999999999</v>
      </c>
      <c r="G58" s="84">
        <f t="shared" si="6"/>
        <v>0.44382375384467887</v>
      </c>
      <c r="H58" s="85">
        <f t="shared" si="7"/>
        <v>9.8369740549995126E-6</v>
      </c>
      <c r="I58" s="86">
        <f t="shared" si="8"/>
        <v>-76115.35000000002</v>
      </c>
      <c r="J58" s="87">
        <f t="shared" si="9"/>
        <v>-0.55617624615532113</v>
      </c>
      <c r="K58" s="82">
        <f>VLOOKUP($C58,'2023'!$C$295:$U$572,VLOOKUP($L$4,Master!$D$9:$G$20,4,FALSE),FALSE)</f>
        <v>136854.73000000001</v>
      </c>
      <c r="L58" s="83">
        <f>VLOOKUP($C58,'2023'!$C$8:$U$285,VLOOKUP($L$4,Master!$D$9:$G$20,4,FALSE),FALSE)</f>
        <v>60739.37999999999</v>
      </c>
      <c r="M58" s="156">
        <f t="shared" si="10"/>
        <v>0.44382375384467887</v>
      </c>
      <c r="N58" s="156">
        <f t="shared" si="11"/>
        <v>9.8369740549995126E-6</v>
      </c>
      <c r="O58" s="83">
        <f t="shared" si="12"/>
        <v>-76115.35000000002</v>
      </c>
      <c r="P58" s="87">
        <f t="shared" si="13"/>
        <v>-0.55617624615532113</v>
      </c>
      <c r="Q58" s="78"/>
    </row>
    <row r="59" spans="2:17" s="79" customFormat="1" ht="13" x14ac:dyDescent="0.3">
      <c r="B59" s="72"/>
      <c r="C59" s="80" t="s">
        <v>97</v>
      </c>
      <c r="D59" s="81" t="s">
        <v>373</v>
      </c>
      <c r="E59" s="82">
        <f>VLOOKUP($C59,'2023'!$C$295:$U$572,19,FALSE)</f>
        <v>51100.380000000005</v>
      </c>
      <c r="F59" s="83">
        <f>VLOOKUP($C59,'2023'!$C$8:$U$285,19,FALSE)</f>
        <v>22536.300000000007</v>
      </c>
      <c r="G59" s="84">
        <f t="shared" si="6"/>
        <v>0.44102020376365114</v>
      </c>
      <c r="H59" s="85">
        <f t="shared" si="7"/>
        <v>3.6498396657273357E-6</v>
      </c>
      <c r="I59" s="86">
        <f t="shared" si="8"/>
        <v>-28564.079999999998</v>
      </c>
      <c r="J59" s="87">
        <f t="shared" si="9"/>
        <v>-0.55897979623634886</v>
      </c>
      <c r="K59" s="82">
        <f>VLOOKUP($C59,'2023'!$C$295:$U$572,VLOOKUP($L$4,Master!$D$9:$G$20,4,FALSE),FALSE)</f>
        <v>51100.380000000005</v>
      </c>
      <c r="L59" s="83">
        <f>VLOOKUP($C59,'2023'!$C$8:$U$285,VLOOKUP($L$4,Master!$D$9:$G$20,4,FALSE),FALSE)</f>
        <v>22536.300000000007</v>
      </c>
      <c r="M59" s="156">
        <f t="shared" si="10"/>
        <v>0.44102020376365114</v>
      </c>
      <c r="N59" s="156">
        <f t="shared" si="11"/>
        <v>3.6498396657273357E-6</v>
      </c>
      <c r="O59" s="83">
        <f t="shared" si="12"/>
        <v>-28564.079999999998</v>
      </c>
      <c r="P59" s="87">
        <f t="shared" si="13"/>
        <v>-0.55897979623634886</v>
      </c>
      <c r="Q59" s="78"/>
    </row>
    <row r="60" spans="2:17" s="79" customFormat="1" ht="13" x14ac:dyDescent="0.3">
      <c r="B60" s="72"/>
      <c r="C60" s="80" t="s">
        <v>98</v>
      </c>
      <c r="D60" s="81" t="s">
        <v>374</v>
      </c>
      <c r="E60" s="82">
        <f>VLOOKUP($C60,'2023'!$C$295:$U$572,19,FALSE)</f>
        <v>45855.850000000013</v>
      </c>
      <c r="F60" s="83">
        <f>VLOOKUP($C60,'2023'!$C$8:$U$285,19,FALSE)</f>
        <v>12693.16</v>
      </c>
      <c r="G60" s="84">
        <f t="shared" si="6"/>
        <v>0.27680568564316216</v>
      </c>
      <c r="H60" s="85">
        <f t="shared" si="7"/>
        <v>2.0557056327535385E-6</v>
      </c>
      <c r="I60" s="86">
        <f t="shared" si="8"/>
        <v>-33162.690000000017</v>
      </c>
      <c r="J60" s="87">
        <f t="shared" si="9"/>
        <v>-0.7231943143568379</v>
      </c>
      <c r="K60" s="82">
        <f>VLOOKUP($C60,'2023'!$C$295:$U$572,VLOOKUP($L$4,Master!$D$9:$G$20,4,FALSE),FALSE)</f>
        <v>45855.850000000013</v>
      </c>
      <c r="L60" s="83">
        <f>VLOOKUP($C60,'2023'!$C$8:$U$285,VLOOKUP($L$4,Master!$D$9:$G$20,4,FALSE),FALSE)</f>
        <v>12693.16</v>
      </c>
      <c r="M60" s="156">
        <f t="shared" si="10"/>
        <v>0.27680568564316216</v>
      </c>
      <c r="N60" s="156">
        <f t="shared" si="11"/>
        <v>2.0557056327535385E-6</v>
      </c>
      <c r="O60" s="83">
        <f t="shared" si="12"/>
        <v>-33162.690000000017</v>
      </c>
      <c r="P60" s="87">
        <f t="shared" si="13"/>
        <v>-0.7231943143568379</v>
      </c>
      <c r="Q60" s="78"/>
    </row>
    <row r="61" spans="2:17" s="79" customFormat="1" ht="13" x14ac:dyDescent="0.3">
      <c r="B61" s="72"/>
      <c r="C61" s="80" t="s">
        <v>99</v>
      </c>
      <c r="D61" s="81" t="s">
        <v>375</v>
      </c>
      <c r="E61" s="82">
        <f>VLOOKUP($C61,'2023'!$C$295:$U$572,19,FALSE)</f>
        <v>32264.850000000002</v>
      </c>
      <c r="F61" s="83">
        <f>VLOOKUP($C61,'2023'!$C$8:$U$285,19,FALSE)</f>
        <v>10212.49</v>
      </c>
      <c r="G61" s="84">
        <f t="shared" si="6"/>
        <v>0.31652060988970965</v>
      </c>
      <c r="H61" s="85">
        <f t="shared" si="7"/>
        <v>1.6539516729828653E-6</v>
      </c>
      <c r="I61" s="86">
        <f t="shared" si="8"/>
        <v>-22052.36</v>
      </c>
      <c r="J61" s="87">
        <f t="shared" si="9"/>
        <v>-0.68347939011029024</v>
      </c>
      <c r="K61" s="82">
        <f>VLOOKUP($C61,'2023'!$C$295:$U$572,VLOOKUP($L$4,Master!$D$9:$G$20,4,FALSE),FALSE)</f>
        <v>32264.850000000002</v>
      </c>
      <c r="L61" s="83">
        <f>VLOOKUP($C61,'2023'!$C$8:$U$285,VLOOKUP($L$4,Master!$D$9:$G$20,4,FALSE),FALSE)</f>
        <v>10212.49</v>
      </c>
      <c r="M61" s="156">
        <f t="shared" si="10"/>
        <v>0.31652060988970965</v>
      </c>
      <c r="N61" s="156">
        <f t="shared" si="11"/>
        <v>1.6539516729828653E-6</v>
      </c>
      <c r="O61" s="83">
        <f t="shared" si="12"/>
        <v>-22052.36</v>
      </c>
      <c r="P61" s="87">
        <f t="shared" si="13"/>
        <v>-0.68347939011029024</v>
      </c>
      <c r="Q61" s="78"/>
    </row>
    <row r="62" spans="2:17" s="79" customFormat="1" ht="13" x14ac:dyDescent="0.3">
      <c r="B62" s="72"/>
      <c r="C62" s="80" t="s">
        <v>100</v>
      </c>
      <c r="D62" s="81" t="s">
        <v>376</v>
      </c>
      <c r="E62" s="82">
        <f>VLOOKUP($C62,'2023'!$C$295:$U$572,19,FALSE)</f>
        <v>901.7700000000001</v>
      </c>
      <c r="F62" s="83">
        <f>VLOOKUP($C62,'2023'!$C$8:$U$285,19,FALSE)</f>
        <v>0</v>
      </c>
      <c r="G62" s="84">
        <f t="shared" si="6"/>
        <v>0</v>
      </c>
      <c r="H62" s="85">
        <f t="shared" si="7"/>
        <v>0</v>
      </c>
      <c r="I62" s="86">
        <f t="shared" si="8"/>
        <v>-901.7700000000001</v>
      </c>
      <c r="J62" s="87">
        <f t="shared" si="9"/>
        <v>-1</v>
      </c>
      <c r="K62" s="82">
        <f>VLOOKUP($C62,'2023'!$C$295:$U$572,VLOOKUP($L$4,Master!$D$9:$G$20,4,FALSE),FALSE)</f>
        <v>901.7700000000001</v>
      </c>
      <c r="L62" s="83">
        <f>VLOOKUP($C62,'2023'!$C$8:$U$285,VLOOKUP($L$4,Master!$D$9:$G$20,4,FALSE),FALSE)</f>
        <v>0</v>
      </c>
      <c r="M62" s="156">
        <f t="shared" si="10"/>
        <v>0</v>
      </c>
      <c r="N62" s="156">
        <f t="shared" si="11"/>
        <v>0</v>
      </c>
      <c r="O62" s="83">
        <f t="shared" si="12"/>
        <v>-901.7700000000001</v>
      </c>
      <c r="P62" s="87">
        <f t="shared" si="13"/>
        <v>-1</v>
      </c>
      <c r="Q62" s="78"/>
    </row>
    <row r="63" spans="2:17" s="79" customFormat="1" ht="13" x14ac:dyDescent="0.3">
      <c r="B63" s="72"/>
      <c r="C63" s="80" t="s">
        <v>101</v>
      </c>
      <c r="D63" s="81" t="s">
        <v>377</v>
      </c>
      <c r="E63" s="82">
        <f>VLOOKUP($C63,'2023'!$C$295:$U$572,19,FALSE)</f>
        <v>58573.84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-58573.84</v>
      </c>
      <c r="J63" s="87">
        <f t="shared" si="9"/>
        <v>-1</v>
      </c>
      <c r="K63" s="82">
        <f>VLOOKUP($C63,'2023'!$C$295:$U$572,VLOOKUP($L$4,Master!$D$9:$G$20,4,FALSE),FALSE)</f>
        <v>58573.84</v>
      </c>
      <c r="L63" s="83">
        <f>VLOOKUP($C63,'2023'!$C$8:$U$285,VLOOKUP($L$4,Master!$D$9:$G$20,4,FALSE),FALSE)</f>
        <v>0</v>
      </c>
      <c r="M63" s="156">
        <f t="shared" si="10"/>
        <v>0</v>
      </c>
      <c r="N63" s="156">
        <f t="shared" si="11"/>
        <v>0</v>
      </c>
      <c r="O63" s="83">
        <f t="shared" si="12"/>
        <v>-58573.84</v>
      </c>
      <c r="P63" s="87">
        <f t="shared" si="13"/>
        <v>-1</v>
      </c>
      <c r="Q63" s="78"/>
    </row>
    <row r="64" spans="2:17" s="79" customFormat="1" ht="13" x14ac:dyDescent="0.3">
      <c r="B64" s="72"/>
      <c r="C64" s="80" t="s">
        <v>102</v>
      </c>
      <c r="D64" s="81" t="s">
        <v>378</v>
      </c>
      <c r="E64" s="82">
        <f>VLOOKUP($C64,'2023'!$C$295:$U$572,19,FALSE)</f>
        <v>190477</v>
      </c>
      <c r="F64" s="83">
        <f>VLOOKUP($C64,'2023'!$C$8:$U$285,19,FALSE)</f>
        <v>0</v>
      </c>
      <c r="G64" s="84">
        <f t="shared" si="6"/>
        <v>0</v>
      </c>
      <c r="H64" s="85">
        <f t="shared" si="7"/>
        <v>0</v>
      </c>
      <c r="I64" s="86">
        <f t="shared" si="8"/>
        <v>-190477</v>
      </c>
      <c r="J64" s="87">
        <f t="shared" si="9"/>
        <v>-1</v>
      </c>
      <c r="K64" s="82">
        <f>VLOOKUP($C64,'2023'!$C$295:$U$572,VLOOKUP($L$4,Master!$D$9:$G$20,4,FALSE),FALSE)</f>
        <v>190477</v>
      </c>
      <c r="L64" s="83">
        <f>VLOOKUP($C64,'2023'!$C$8:$U$285,VLOOKUP($L$4,Master!$D$9:$G$20,4,FALSE),FALSE)</f>
        <v>0</v>
      </c>
      <c r="M64" s="156">
        <f t="shared" si="10"/>
        <v>0</v>
      </c>
      <c r="N64" s="156">
        <f t="shared" si="11"/>
        <v>0</v>
      </c>
      <c r="O64" s="83">
        <f t="shared" si="12"/>
        <v>-190477</v>
      </c>
      <c r="P64" s="87">
        <f t="shared" si="13"/>
        <v>-1</v>
      </c>
      <c r="Q64" s="78"/>
    </row>
    <row r="65" spans="2:17" s="79" customFormat="1" ht="13" x14ac:dyDescent="0.3">
      <c r="B65" s="72"/>
      <c r="C65" s="80" t="s">
        <v>103</v>
      </c>
      <c r="D65" s="81" t="s">
        <v>379</v>
      </c>
      <c r="E65" s="82">
        <f>VLOOKUP($C65,'2023'!$C$295:$U$572,19,FALSE)</f>
        <v>96423.94</v>
      </c>
      <c r="F65" s="83">
        <f>VLOOKUP($C65,'2023'!$C$8:$U$285,19,FALSE)</f>
        <v>16130.169999999996</v>
      </c>
      <c r="G65" s="84">
        <f t="shared" si="6"/>
        <v>0.16728387161943389</v>
      </c>
      <c r="H65" s="85">
        <f t="shared" si="7"/>
        <v>2.6123424999190223E-6</v>
      </c>
      <c r="I65" s="86">
        <f t="shared" si="8"/>
        <v>-80293.77</v>
      </c>
      <c r="J65" s="87">
        <f t="shared" si="9"/>
        <v>-0.83271612838056608</v>
      </c>
      <c r="K65" s="82">
        <f>VLOOKUP($C65,'2023'!$C$295:$U$572,VLOOKUP($L$4,Master!$D$9:$G$20,4,FALSE),FALSE)</f>
        <v>96423.94</v>
      </c>
      <c r="L65" s="83">
        <f>VLOOKUP($C65,'2023'!$C$8:$U$285,VLOOKUP($L$4,Master!$D$9:$G$20,4,FALSE),FALSE)</f>
        <v>16130.169999999996</v>
      </c>
      <c r="M65" s="156">
        <f t="shared" si="10"/>
        <v>0.16728387161943389</v>
      </c>
      <c r="N65" s="156">
        <f t="shared" si="11"/>
        <v>2.6123424999190223E-6</v>
      </c>
      <c r="O65" s="83">
        <f t="shared" si="12"/>
        <v>-80293.77</v>
      </c>
      <c r="P65" s="87">
        <f t="shared" si="13"/>
        <v>-0.83271612838056608</v>
      </c>
      <c r="Q65" s="78"/>
    </row>
    <row r="66" spans="2:17" s="79" customFormat="1" ht="13" x14ac:dyDescent="0.3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6">
        <f t="shared" si="10"/>
        <v>0</v>
      </c>
      <c r="N66" s="156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3" x14ac:dyDescent="0.3">
      <c r="B67" s="72"/>
      <c r="C67" s="80" t="s">
        <v>105</v>
      </c>
      <c r="D67" s="81" t="s">
        <v>381</v>
      </c>
      <c r="E67" s="82">
        <f>VLOOKUP($C67,'2023'!$C$295:$U$572,19,FALSE)</f>
        <v>58268.67</v>
      </c>
      <c r="F67" s="83">
        <f>VLOOKUP($C67,'2023'!$C$8:$U$285,19,FALSE)</f>
        <v>8505.23</v>
      </c>
      <c r="G67" s="84">
        <f t="shared" si="6"/>
        <v>0.145965747973997</v>
      </c>
      <c r="H67" s="85">
        <f t="shared" si="7"/>
        <v>1.3774544100022672E-6</v>
      </c>
      <c r="I67" s="86">
        <f t="shared" si="8"/>
        <v>-49763.44</v>
      </c>
      <c r="J67" s="87">
        <f t="shared" si="9"/>
        <v>-0.85403425202600303</v>
      </c>
      <c r="K67" s="82">
        <f>VLOOKUP($C67,'2023'!$C$295:$U$572,VLOOKUP($L$4,Master!$D$9:$G$20,4,FALSE),FALSE)</f>
        <v>58268.67</v>
      </c>
      <c r="L67" s="83">
        <f>VLOOKUP($C67,'2023'!$C$8:$U$285,VLOOKUP($L$4,Master!$D$9:$G$20,4,FALSE),FALSE)</f>
        <v>8505.23</v>
      </c>
      <c r="M67" s="156">
        <f t="shared" si="10"/>
        <v>0.145965747973997</v>
      </c>
      <c r="N67" s="156">
        <f t="shared" si="11"/>
        <v>1.3774544100022672E-6</v>
      </c>
      <c r="O67" s="83">
        <f t="shared" si="12"/>
        <v>-49763.44</v>
      </c>
      <c r="P67" s="87">
        <f t="shared" si="13"/>
        <v>-0.85403425202600303</v>
      </c>
      <c r="Q67" s="78"/>
    </row>
    <row r="68" spans="2:17" s="79" customFormat="1" ht="13" x14ac:dyDescent="0.3">
      <c r="B68" s="72"/>
      <c r="C68" s="80" t="s">
        <v>106</v>
      </c>
      <c r="D68" s="81" t="s">
        <v>382</v>
      </c>
      <c r="E68" s="82">
        <f>VLOOKUP($C68,'2023'!$C$295:$U$572,19,FALSE)</f>
        <v>59824.280000000006</v>
      </c>
      <c r="F68" s="83">
        <f>VLOOKUP($C68,'2023'!$C$8:$U$285,19,FALSE)</f>
        <v>50658.05999999999</v>
      </c>
      <c r="G68" s="84">
        <f t="shared" si="6"/>
        <v>0.84678093911034091</v>
      </c>
      <c r="H68" s="85">
        <f t="shared" si="7"/>
        <v>8.2042658633757632E-6</v>
      </c>
      <c r="I68" s="86">
        <f t="shared" si="8"/>
        <v>-9166.2200000000157</v>
      </c>
      <c r="J68" s="87">
        <f t="shared" si="9"/>
        <v>-0.15321906088965909</v>
      </c>
      <c r="K68" s="82">
        <f>VLOOKUP($C68,'2023'!$C$295:$U$572,VLOOKUP($L$4,Master!$D$9:$G$20,4,FALSE),FALSE)</f>
        <v>59824.280000000006</v>
      </c>
      <c r="L68" s="83">
        <f>VLOOKUP($C68,'2023'!$C$8:$U$285,VLOOKUP($L$4,Master!$D$9:$G$20,4,FALSE),FALSE)</f>
        <v>50658.05999999999</v>
      </c>
      <c r="M68" s="156">
        <f t="shared" si="10"/>
        <v>0.84678093911034091</v>
      </c>
      <c r="N68" s="156">
        <f t="shared" si="11"/>
        <v>8.2042658633757632E-6</v>
      </c>
      <c r="O68" s="83">
        <f t="shared" si="12"/>
        <v>-9166.2200000000157</v>
      </c>
      <c r="P68" s="87">
        <f t="shared" si="13"/>
        <v>-0.15321906088965909</v>
      </c>
      <c r="Q68" s="78"/>
    </row>
    <row r="69" spans="2:17" s="79" customFormat="1" ht="13" x14ac:dyDescent="0.3">
      <c r="B69" s="72"/>
      <c r="C69" s="80" t="s">
        <v>107</v>
      </c>
      <c r="D69" s="81" t="s">
        <v>383</v>
      </c>
      <c r="E69" s="82">
        <f>VLOOKUP($C69,'2023'!$C$295:$U$572,19,FALSE)</f>
        <v>8873.0300000000007</v>
      </c>
      <c r="F69" s="83">
        <f>VLOOKUP($C69,'2023'!$C$8:$U$285,19,FALSE)</f>
        <v>263759.3</v>
      </c>
      <c r="G69" s="84">
        <f t="shared" si="6"/>
        <v>29.72595607137584</v>
      </c>
      <c r="H69" s="85">
        <f t="shared" si="7"/>
        <v>4.2716823761863114E-5</v>
      </c>
      <c r="I69" s="86">
        <f t="shared" si="8"/>
        <v>254886.27</v>
      </c>
      <c r="J69" s="87">
        <f t="shared" si="9"/>
        <v>28.72595607137584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263759.3</v>
      </c>
      <c r="M69" s="156">
        <f t="shared" si="10"/>
        <v>29.72595607137584</v>
      </c>
      <c r="N69" s="156">
        <f t="shared" si="11"/>
        <v>4.2716823761863114E-5</v>
      </c>
      <c r="O69" s="83">
        <f t="shared" si="12"/>
        <v>254886.27</v>
      </c>
      <c r="P69" s="87">
        <f t="shared" si="13"/>
        <v>28.72595607137584</v>
      </c>
      <c r="Q69" s="78"/>
    </row>
    <row r="70" spans="2:17" s="79" customFormat="1" ht="26" x14ac:dyDescent="0.3">
      <c r="B70" s="72"/>
      <c r="C70" s="80" t="s">
        <v>108</v>
      </c>
      <c r="D70" s="81" t="s">
        <v>384</v>
      </c>
      <c r="E70" s="82">
        <f>VLOOKUP($C70,'2023'!$C$295:$U$572,19,FALSE)</f>
        <v>573736.88000000012</v>
      </c>
      <c r="F70" s="83">
        <f>VLOOKUP($C70,'2023'!$C$8:$U$285,19,FALSE)</f>
        <v>172213.59</v>
      </c>
      <c r="G70" s="84">
        <f t="shared" si="6"/>
        <v>0.30016126904723289</v>
      </c>
      <c r="H70" s="85">
        <f t="shared" si="7"/>
        <v>2.7890647167427848E-5</v>
      </c>
      <c r="I70" s="86">
        <f t="shared" si="8"/>
        <v>-401523.29000000015</v>
      </c>
      <c r="J70" s="87">
        <f t="shared" si="9"/>
        <v>-0.69983873095276716</v>
      </c>
      <c r="K70" s="82">
        <f>VLOOKUP($C70,'2023'!$C$295:$U$572,VLOOKUP($L$4,Master!$D$9:$G$20,4,FALSE),FALSE)</f>
        <v>573736.88000000012</v>
      </c>
      <c r="L70" s="83">
        <f>VLOOKUP($C70,'2023'!$C$8:$U$285,VLOOKUP($L$4,Master!$D$9:$G$20,4,FALSE),FALSE)</f>
        <v>172213.59</v>
      </c>
      <c r="M70" s="156">
        <f t="shared" si="10"/>
        <v>0.30016126904723289</v>
      </c>
      <c r="N70" s="156">
        <f t="shared" si="11"/>
        <v>2.7890647167427848E-5</v>
      </c>
      <c r="O70" s="83">
        <f t="shared" si="12"/>
        <v>-401523.29000000015</v>
      </c>
      <c r="P70" s="87">
        <f t="shared" si="13"/>
        <v>-0.69983873095276716</v>
      </c>
      <c r="Q70" s="78"/>
    </row>
    <row r="71" spans="2:17" s="79" customFormat="1" ht="13" x14ac:dyDescent="0.3">
      <c r="B71" s="72"/>
      <c r="C71" s="80" t="s">
        <v>109</v>
      </c>
      <c r="D71" s="81" t="s">
        <v>385</v>
      </c>
      <c r="E71" s="82">
        <f>VLOOKUP($C71,'2023'!$C$295:$U$572,19,FALSE)</f>
        <v>41264.560000000005</v>
      </c>
      <c r="F71" s="83">
        <f>VLOOKUP($C71,'2023'!$C$8:$U$285,19,FALSE)</f>
        <v>24702.109999999997</v>
      </c>
      <c r="G71" s="84">
        <f t="shared" si="6"/>
        <v>0.59862773285356718</v>
      </c>
      <c r="H71" s="85">
        <f t="shared" si="7"/>
        <v>4.0006008486379683E-6</v>
      </c>
      <c r="I71" s="86">
        <f t="shared" si="8"/>
        <v>-16562.450000000008</v>
      </c>
      <c r="J71" s="87">
        <f t="shared" si="9"/>
        <v>-0.40137226714643282</v>
      </c>
      <c r="K71" s="82">
        <f>VLOOKUP($C71,'2023'!$C$295:$U$572,VLOOKUP($L$4,Master!$D$9:$G$20,4,FALSE),FALSE)</f>
        <v>41264.560000000005</v>
      </c>
      <c r="L71" s="83">
        <f>VLOOKUP($C71,'2023'!$C$8:$U$285,VLOOKUP($L$4,Master!$D$9:$G$20,4,FALSE),FALSE)</f>
        <v>24702.109999999997</v>
      </c>
      <c r="M71" s="156">
        <f t="shared" si="10"/>
        <v>0.59862773285356718</v>
      </c>
      <c r="N71" s="156">
        <f t="shared" si="11"/>
        <v>4.0006008486379683E-6</v>
      </c>
      <c r="O71" s="83">
        <f t="shared" si="12"/>
        <v>-16562.450000000008</v>
      </c>
      <c r="P71" s="87">
        <f t="shared" si="13"/>
        <v>-0.40137226714643282</v>
      </c>
      <c r="Q71" s="78"/>
    </row>
    <row r="72" spans="2:17" s="79" customFormat="1" ht="13" x14ac:dyDescent="0.3">
      <c r="B72" s="72"/>
      <c r="C72" s="80" t="s">
        <v>110</v>
      </c>
      <c r="D72" s="81" t="s">
        <v>386</v>
      </c>
      <c r="E72" s="82">
        <f>VLOOKUP($C72,'2023'!$C$295:$U$572,19,FALSE)</f>
        <v>847846.75999999978</v>
      </c>
      <c r="F72" s="83">
        <f>VLOOKUP($C72,'2023'!$C$8:$U$285,19,FALSE)</f>
        <v>518120.80000000005</v>
      </c>
      <c r="G72" s="84">
        <f t="shared" si="6"/>
        <v>0.61110194016664066</v>
      </c>
      <c r="H72" s="85">
        <f t="shared" si="7"/>
        <v>8.391163800084217E-5</v>
      </c>
      <c r="I72" s="86">
        <f t="shared" si="8"/>
        <v>-329725.95999999973</v>
      </c>
      <c r="J72" s="87">
        <f t="shared" si="9"/>
        <v>-0.38889805983335929</v>
      </c>
      <c r="K72" s="82">
        <f>VLOOKUP($C72,'2023'!$C$295:$U$572,VLOOKUP($L$4,Master!$D$9:$G$20,4,FALSE),FALSE)</f>
        <v>847846.75999999978</v>
      </c>
      <c r="L72" s="83">
        <f>VLOOKUP($C72,'2023'!$C$8:$U$285,VLOOKUP($L$4,Master!$D$9:$G$20,4,FALSE),FALSE)</f>
        <v>518120.80000000005</v>
      </c>
      <c r="M72" s="156">
        <f t="shared" si="10"/>
        <v>0.61110194016664066</v>
      </c>
      <c r="N72" s="156">
        <f t="shared" si="11"/>
        <v>8.391163800084217E-5</v>
      </c>
      <c r="O72" s="83">
        <f t="shared" si="12"/>
        <v>-329725.95999999973</v>
      </c>
      <c r="P72" s="87">
        <f t="shared" si="13"/>
        <v>-0.38889805983335929</v>
      </c>
      <c r="Q72" s="78"/>
    </row>
    <row r="73" spans="2:17" s="79" customFormat="1" ht="26" x14ac:dyDescent="0.3">
      <c r="B73" s="72"/>
      <c r="C73" s="80" t="s">
        <v>111</v>
      </c>
      <c r="D73" s="81" t="s">
        <v>387</v>
      </c>
      <c r="E73" s="82">
        <f>VLOOKUP($C73,'2023'!$C$295:$U$572,19,FALSE)</f>
        <v>38213.9</v>
      </c>
      <c r="F73" s="83">
        <f>VLOOKUP($C73,'2023'!$C$8:$U$285,19,FALSE)</f>
        <v>20283.919999999998</v>
      </c>
      <c r="G73" s="84">
        <f t="shared" si="6"/>
        <v>0.53079952582698964</v>
      </c>
      <c r="H73" s="85">
        <f t="shared" si="7"/>
        <v>3.2850581414180673E-6</v>
      </c>
      <c r="I73" s="86">
        <f t="shared" si="8"/>
        <v>-17929.980000000003</v>
      </c>
      <c r="J73" s="87">
        <f t="shared" si="9"/>
        <v>-0.46920047417301042</v>
      </c>
      <c r="K73" s="82">
        <f>VLOOKUP($C73,'2023'!$C$295:$U$572,VLOOKUP($L$4,Master!$D$9:$G$20,4,FALSE),FALSE)</f>
        <v>38213.9</v>
      </c>
      <c r="L73" s="83">
        <f>VLOOKUP($C73,'2023'!$C$8:$U$285,VLOOKUP($L$4,Master!$D$9:$G$20,4,FALSE),FALSE)</f>
        <v>20283.919999999998</v>
      </c>
      <c r="M73" s="156">
        <f t="shared" si="10"/>
        <v>0.53079952582698964</v>
      </c>
      <c r="N73" s="156">
        <f t="shared" si="11"/>
        <v>3.2850581414180673E-6</v>
      </c>
      <c r="O73" s="83">
        <f t="shared" si="12"/>
        <v>-17929.980000000003</v>
      </c>
      <c r="P73" s="87">
        <f t="shared" si="13"/>
        <v>-0.46920047417301042</v>
      </c>
      <c r="Q73" s="78"/>
    </row>
    <row r="74" spans="2:17" s="79" customFormat="1" ht="13" x14ac:dyDescent="0.3">
      <c r="B74" s="72"/>
      <c r="C74" s="80" t="s">
        <v>112</v>
      </c>
      <c r="D74" s="81" t="s">
        <v>388</v>
      </c>
      <c r="E74" s="82">
        <f>VLOOKUP($C74,'2023'!$C$295:$U$572,19,FALSE)</f>
        <v>1603589.2499999998</v>
      </c>
      <c r="F74" s="83">
        <f>VLOOKUP($C74,'2023'!$C$8:$U$285,19,FALSE)</f>
        <v>541964.42000000016</v>
      </c>
      <c r="G74" s="84">
        <f t="shared" ref="G74:G137" si="14">IFERROR(F74/E74,0)</f>
        <v>0.3379696016295945</v>
      </c>
      <c r="H74" s="85">
        <f t="shared" ref="H74:H137" si="15">F74/$D$4</f>
        <v>8.7773203122469502E-5</v>
      </c>
      <c r="I74" s="86">
        <f t="shared" ref="I74:I137" si="16">F74-E74</f>
        <v>-1061624.8299999996</v>
      </c>
      <c r="J74" s="87">
        <f t="shared" ref="J74:J137" si="17">IFERROR(I74/E74,0)</f>
        <v>-0.66203039837040545</v>
      </c>
      <c r="K74" s="82">
        <f>VLOOKUP($C74,'2023'!$C$295:$U$572,VLOOKUP($L$4,Master!$D$9:$G$20,4,FALSE),FALSE)</f>
        <v>1603589.2499999998</v>
      </c>
      <c r="L74" s="83">
        <f>VLOOKUP($C74,'2023'!$C$8:$U$285,VLOOKUP($L$4,Master!$D$9:$G$20,4,FALSE),FALSE)</f>
        <v>541964.42000000016</v>
      </c>
      <c r="M74" s="156">
        <f t="shared" ref="M74:M137" si="18">IFERROR(L74/K74,0)</f>
        <v>0.3379696016295945</v>
      </c>
      <c r="N74" s="156">
        <f t="shared" ref="N74:N137" si="19">L74/$D$4</f>
        <v>8.7773203122469502E-5</v>
      </c>
      <c r="O74" s="83">
        <f t="shared" ref="O74:O137" si="20">L74-K74</f>
        <v>-1061624.8299999996</v>
      </c>
      <c r="P74" s="87">
        <f t="shared" ref="P74:P137" si="21">IFERROR(O74/K74,0)</f>
        <v>-0.66203039837040545</v>
      </c>
      <c r="Q74" s="78"/>
    </row>
    <row r="75" spans="2:17" s="79" customFormat="1" ht="26" x14ac:dyDescent="0.3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6">
        <f t="shared" si="18"/>
        <v>0</v>
      </c>
      <c r="N75" s="156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3" x14ac:dyDescent="0.3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6">
        <f t="shared" si="18"/>
        <v>0</v>
      </c>
      <c r="N76" s="156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3" x14ac:dyDescent="0.3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6">
        <f t="shared" si="18"/>
        <v>0</v>
      </c>
      <c r="N77" s="156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6" x14ac:dyDescent="0.3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6">
        <f t="shared" si="18"/>
        <v>0</v>
      </c>
      <c r="N78" s="156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3" x14ac:dyDescent="0.3">
      <c r="B79" s="72"/>
      <c r="C79" s="80" t="s">
        <v>117</v>
      </c>
      <c r="D79" s="81" t="s">
        <v>393</v>
      </c>
      <c r="E79" s="82">
        <f>VLOOKUP($C79,'2023'!$C$295:$U$572,19,FALSE)</f>
        <v>7820899.3099999987</v>
      </c>
      <c r="F79" s="83">
        <f>VLOOKUP($C79,'2023'!$C$8:$U$285,19,FALSE)</f>
        <v>5403418.7899999917</v>
      </c>
      <c r="G79" s="84">
        <f t="shared" si="14"/>
        <v>0.69089481603362979</v>
      </c>
      <c r="H79" s="85">
        <f t="shared" si="15"/>
        <v>8.7510426424383626E-4</v>
      </c>
      <c r="I79" s="86">
        <f t="shared" si="16"/>
        <v>-2417480.520000007</v>
      </c>
      <c r="J79" s="87">
        <f t="shared" si="17"/>
        <v>-0.30910518396637016</v>
      </c>
      <c r="K79" s="82">
        <f>VLOOKUP($C79,'2023'!$C$295:$U$572,VLOOKUP($L$4,Master!$D$9:$G$20,4,FALSE),FALSE)</f>
        <v>7820899.3099999987</v>
      </c>
      <c r="L79" s="83">
        <f>VLOOKUP($C79,'2023'!$C$8:$U$285,VLOOKUP($L$4,Master!$D$9:$G$20,4,FALSE),FALSE)</f>
        <v>5403418.7899999917</v>
      </c>
      <c r="M79" s="156">
        <f t="shared" si="18"/>
        <v>0.69089481603362979</v>
      </c>
      <c r="N79" s="156">
        <f t="shared" si="19"/>
        <v>8.7510426424383626E-4</v>
      </c>
      <c r="O79" s="83">
        <f t="shared" si="20"/>
        <v>-2417480.520000007</v>
      </c>
      <c r="P79" s="87">
        <f t="shared" si="21"/>
        <v>-0.30910518396637016</v>
      </c>
      <c r="Q79" s="78"/>
    </row>
    <row r="80" spans="2:17" s="79" customFormat="1" ht="26" x14ac:dyDescent="0.3">
      <c r="B80" s="72"/>
      <c r="C80" s="80" t="s">
        <v>118</v>
      </c>
      <c r="D80" s="81" t="s">
        <v>394</v>
      </c>
      <c r="E80" s="82">
        <f>VLOOKUP($C80,'2023'!$C$295:$U$572,19,FALSE)</f>
        <v>19320.099999999999</v>
      </c>
      <c r="F80" s="83">
        <f>VLOOKUP($C80,'2023'!$C$8:$U$285,19,FALSE)</f>
        <v>0</v>
      </c>
      <c r="G80" s="84">
        <f t="shared" si="14"/>
        <v>0</v>
      </c>
      <c r="H80" s="85">
        <f t="shared" si="15"/>
        <v>0</v>
      </c>
      <c r="I80" s="86">
        <f t="shared" si="16"/>
        <v>-19320.099999999999</v>
      </c>
      <c r="J80" s="87">
        <f t="shared" si="17"/>
        <v>-1</v>
      </c>
      <c r="K80" s="82">
        <f>VLOOKUP($C80,'2023'!$C$295:$U$572,VLOOKUP($L$4,Master!$D$9:$G$20,4,FALSE),FALSE)</f>
        <v>19320.099999999999</v>
      </c>
      <c r="L80" s="83">
        <f>VLOOKUP($C80,'2023'!$C$8:$U$285,VLOOKUP($L$4,Master!$D$9:$G$20,4,FALSE),FALSE)</f>
        <v>0</v>
      </c>
      <c r="M80" s="156">
        <f t="shared" si="18"/>
        <v>0</v>
      </c>
      <c r="N80" s="156">
        <f t="shared" si="19"/>
        <v>0</v>
      </c>
      <c r="O80" s="83">
        <f t="shared" si="20"/>
        <v>-19320.099999999999</v>
      </c>
      <c r="P80" s="87">
        <f t="shared" si="21"/>
        <v>-1</v>
      </c>
      <c r="Q80" s="78"/>
    </row>
    <row r="81" spans="2:17" s="79" customFormat="1" ht="13" x14ac:dyDescent="0.3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6">
        <f t="shared" si="18"/>
        <v>0</v>
      </c>
      <c r="N81" s="156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3" x14ac:dyDescent="0.3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6">
        <f t="shared" si="18"/>
        <v>0</v>
      </c>
      <c r="N82" s="156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3" x14ac:dyDescent="0.3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6">
        <f t="shared" si="18"/>
        <v>0</v>
      </c>
      <c r="N83" s="156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6" x14ac:dyDescent="0.3">
      <c r="B84" s="72"/>
      <c r="C84" s="80" t="s">
        <v>122</v>
      </c>
      <c r="D84" s="81" t="s">
        <v>398</v>
      </c>
      <c r="E84" s="82">
        <f>VLOOKUP($C84,'2023'!$C$295:$U$572,19,FALSE)</f>
        <v>1035466.8099999998</v>
      </c>
      <c r="F84" s="83">
        <f>VLOOKUP($C84,'2023'!$C$8:$U$285,19,FALSE)</f>
        <v>0</v>
      </c>
      <c r="G84" s="84">
        <f t="shared" si="14"/>
        <v>0</v>
      </c>
      <c r="H84" s="85">
        <f t="shared" si="15"/>
        <v>0</v>
      </c>
      <c r="I84" s="86">
        <f t="shared" si="16"/>
        <v>-1035466.8099999998</v>
      </c>
      <c r="J84" s="87">
        <f t="shared" si="17"/>
        <v>-1</v>
      </c>
      <c r="K84" s="82">
        <f>VLOOKUP($C84,'2023'!$C$295:$U$572,VLOOKUP($L$4,Master!$D$9:$G$20,4,FALSE),FALSE)</f>
        <v>1035466.8099999998</v>
      </c>
      <c r="L84" s="83">
        <f>VLOOKUP($C84,'2023'!$C$8:$U$285,VLOOKUP($L$4,Master!$D$9:$G$20,4,FALSE),FALSE)</f>
        <v>0</v>
      </c>
      <c r="M84" s="156">
        <f t="shared" si="18"/>
        <v>0</v>
      </c>
      <c r="N84" s="156">
        <f t="shared" si="19"/>
        <v>0</v>
      </c>
      <c r="O84" s="83">
        <f t="shared" si="20"/>
        <v>-1035466.8099999998</v>
      </c>
      <c r="P84" s="87">
        <f t="shared" si="21"/>
        <v>-1</v>
      </c>
      <c r="Q84" s="78"/>
    </row>
    <row r="85" spans="2:17" s="79" customFormat="1" ht="26" x14ac:dyDescent="0.3">
      <c r="B85" s="72"/>
      <c r="C85" s="80" t="s">
        <v>123</v>
      </c>
      <c r="D85" s="81" t="s">
        <v>399</v>
      </c>
      <c r="E85" s="82">
        <f>VLOOKUP($C85,'2023'!$C$295:$U$572,19,FALSE)</f>
        <v>2323367.0200000005</v>
      </c>
      <c r="F85" s="83">
        <f>VLOOKUP($C85,'2023'!$C$8:$U$285,19,FALSE)</f>
        <v>209607.94999999992</v>
      </c>
      <c r="G85" s="84">
        <f t="shared" si="14"/>
        <v>9.0217321755733576E-2</v>
      </c>
      <c r="H85" s="85">
        <f t="shared" si="15"/>
        <v>3.3946806270851539E-5</v>
      </c>
      <c r="I85" s="86">
        <f t="shared" si="16"/>
        <v>-2113759.0700000008</v>
      </c>
      <c r="J85" s="87">
        <f t="shared" si="17"/>
        <v>-0.90978267824426651</v>
      </c>
      <c r="K85" s="82">
        <f>VLOOKUP($C85,'2023'!$C$295:$U$572,VLOOKUP($L$4,Master!$D$9:$G$20,4,FALSE),FALSE)</f>
        <v>2323367.0200000005</v>
      </c>
      <c r="L85" s="83">
        <f>VLOOKUP($C85,'2023'!$C$8:$U$285,VLOOKUP($L$4,Master!$D$9:$G$20,4,FALSE),FALSE)</f>
        <v>209607.94999999992</v>
      </c>
      <c r="M85" s="156">
        <f t="shared" si="18"/>
        <v>9.0217321755733576E-2</v>
      </c>
      <c r="N85" s="156">
        <f t="shared" si="19"/>
        <v>3.3946806270851539E-5</v>
      </c>
      <c r="O85" s="83">
        <f t="shared" si="20"/>
        <v>-2113759.0700000008</v>
      </c>
      <c r="P85" s="87">
        <f t="shared" si="21"/>
        <v>-0.90978267824426651</v>
      </c>
      <c r="Q85" s="78"/>
    </row>
    <row r="86" spans="2:17" s="79" customFormat="1" ht="13" x14ac:dyDescent="0.3">
      <c r="B86" s="72"/>
      <c r="C86" s="80" t="s">
        <v>124</v>
      </c>
      <c r="D86" s="81" t="s">
        <v>391</v>
      </c>
      <c r="E86" s="82">
        <f>VLOOKUP($C86,'2023'!$C$295:$U$572,19,FALSE)</f>
        <v>176849.1</v>
      </c>
      <c r="F86" s="83">
        <f>VLOOKUP($C86,'2023'!$C$8:$U$285,19,FALSE)</f>
        <v>0</v>
      </c>
      <c r="G86" s="84">
        <f t="shared" si="14"/>
        <v>0</v>
      </c>
      <c r="H86" s="85">
        <f t="shared" si="15"/>
        <v>0</v>
      </c>
      <c r="I86" s="86">
        <f t="shared" si="16"/>
        <v>-176849.1</v>
      </c>
      <c r="J86" s="87">
        <f t="shared" si="17"/>
        <v>-1</v>
      </c>
      <c r="K86" s="82">
        <f>VLOOKUP($C86,'2023'!$C$295:$U$572,VLOOKUP($L$4,Master!$D$9:$G$20,4,FALSE),FALSE)</f>
        <v>176849.1</v>
      </c>
      <c r="L86" s="83">
        <f>VLOOKUP($C86,'2023'!$C$8:$U$285,VLOOKUP($L$4,Master!$D$9:$G$20,4,FALSE),FALSE)</f>
        <v>0</v>
      </c>
      <c r="M86" s="156">
        <f t="shared" si="18"/>
        <v>0</v>
      </c>
      <c r="N86" s="156">
        <f t="shared" si="19"/>
        <v>0</v>
      </c>
      <c r="O86" s="83">
        <f t="shared" si="20"/>
        <v>-176849.1</v>
      </c>
      <c r="P86" s="87">
        <f t="shared" si="21"/>
        <v>-1</v>
      </c>
      <c r="Q86" s="78"/>
    </row>
    <row r="87" spans="2:17" s="79" customFormat="1" ht="13" x14ac:dyDescent="0.3">
      <c r="B87" s="72"/>
      <c r="C87" s="80" t="s">
        <v>125</v>
      </c>
      <c r="D87" s="81" t="s">
        <v>395</v>
      </c>
      <c r="E87" s="82">
        <f>VLOOKUP($C87,'2023'!$C$295:$U$572,19,FALSE)</f>
        <v>672202.92999999993</v>
      </c>
      <c r="F87" s="83">
        <f>VLOOKUP($C87,'2023'!$C$8:$U$285,19,FALSE)</f>
        <v>389386.35999999987</v>
      </c>
      <c r="G87" s="84">
        <f t="shared" si="14"/>
        <v>0.57926906090694952</v>
      </c>
      <c r="H87" s="85">
        <f t="shared" si="15"/>
        <v>6.3062604865092448E-5</v>
      </c>
      <c r="I87" s="86">
        <f t="shared" si="16"/>
        <v>-282816.57000000007</v>
      </c>
      <c r="J87" s="87">
        <f t="shared" si="17"/>
        <v>-0.42073093909305048</v>
      </c>
      <c r="K87" s="82">
        <f>VLOOKUP($C87,'2023'!$C$295:$U$572,VLOOKUP($L$4,Master!$D$9:$G$20,4,FALSE),FALSE)</f>
        <v>672202.92999999993</v>
      </c>
      <c r="L87" s="83">
        <f>VLOOKUP($C87,'2023'!$C$8:$U$285,VLOOKUP($L$4,Master!$D$9:$G$20,4,FALSE),FALSE)</f>
        <v>389386.35999999987</v>
      </c>
      <c r="M87" s="156">
        <f t="shared" si="18"/>
        <v>0.57926906090694952</v>
      </c>
      <c r="N87" s="156">
        <f t="shared" si="19"/>
        <v>6.3062604865092448E-5</v>
      </c>
      <c r="O87" s="83">
        <f t="shared" si="20"/>
        <v>-282816.57000000007</v>
      </c>
      <c r="P87" s="87">
        <f t="shared" si="21"/>
        <v>-0.42073093909305048</v>
      </c>
      <c r="Q87" s="78"/>
    </row>
    <row r="88" spans="2:17" s="79" customFormat="1" ht="13" x14ac:dyDescent="0.3">
      <c r="B88" s="72"/>
      <c r="C88" s="80" t="s">
        <v>126</v>
      </c>
      <c r="D88" s="81" t="s">
        <v>400</v>
      </c>
      <c r="E88" s="82">
        <f>VLOOKUP($C88,'2023'!$C$295:$U$572,19,FALSE)</f>
        <v>341098.96999999991</v>
      </c>
      <c r="F88" s="83">
        <f>VLOOKUP($C88,'2023'!$C$8:$U$285,19,FALSE)</f>
        <v>70914.3</v>
      </c>
      <c r="G88" s="84">
        <f t="shared" si="14"/>
        <v>0.2078994844223658</v>
      </c>
      <c r="H88" s="85">
        <f t="shared" si="15"/>
        <v>1.1484841123311632E-5</v>
      </c>
      <c r="I88" s="86">
        <f t="shared" si="16"/>
        <v>-270184.66999999993</v>
      </c>
      <c r="J88" s="87">
        <f t="shared" si="17"/>
        <v>-0.79210051557763428</v>
      </c>
      <c r="K88" s="82">
        <f>VLOOKUP($C88,'2023'!$C$295:$U$572,VLOOKUP($L$4,Master!$D$9:$G$20,4,FALSE),FALSE)</f>
        <v>341098.96999999991</v>
      </c>
      <c r="L88" s="83">
        <f>VLOOKUP($C88,'2023'!$C$8:$U$285,VLOOKUP($L$4,Master!$D$9:$G$20,4,FALSE),FALSE)</f>
        <v>70914.3</v>
      </c>
      <c r="M88" s="156">
        <f t="shared" si="18"/>
        <v>0.2078994844223658</v>
      </c>
      <c r="N88" s="156">
        <f t="shared" si="19"/>
        <v>1.1484841123311632E-5</v>
      </c>
      <c r="O88" s="83">
        <f t="shared" si="20"/>
        <v>-270184.66999999993</v>
      </c>
      <c r="P88" s="87">
        <f t="shared" si="21"/>
        <v>-0.79210051557763428</v>
      </c>
      <c r="Q88" s="78"/>
    </row>
    <row r="89" spans="2:17" s="79" customFormat="1" ht="13" x14ac:dyDescent="0.3">
      <c r="B89" s="72"/>
      <c r="C89" s="80" t="s">
        <v>127</v>
      </c>
      <c r="D89" s="81" t="s">
        <v>401</v>
      </c>
      <c r="E89" s="82">
        <f>VLOOKUP($C89,'2023'!$C$295:$U$572,19,FALSE)</f>
        <v>187645.63000000003</v>
      </c>
      <c r="F89" s="83">
        <f>VLOOKUP($C89,'2023'!$C$8:$U$285,19,FALSE)</f>
        <v>21343</v>
      </c>
      <c r="G89" s="84">
        <f t="shared" si="14"/>
        <v>0.11374099146353686</v>
      </c>
      <c r="H89" s="85">
        <f t="shared" si="15"/>
        <v>3.4565801833317136E-6</v>
      </c>
      <c r="I89" s="86">
        <f t="shared" si="16"/>
        <v>-166302.63000000003</v>
      </c>
      <c r="J89" s="87">
        <f t="shared" si="17"/>
        <v>-0.88625900853646311</v>
      </c>
      <c r="K89" s="82">
        <f>VLOOKUP($C89,'2023'!$C$295:$U$572,VLOOKUP($L$4,Master!$D$9:$G$20,4,FALSE),FALSE)</f>
        <v>187645.63000000003</v>
      </c>
      <c r="L89" s="83">
        <f>VLOOKUP($C89,'2023'!$C$8:$U$285,VLOOKUP($L$4,Master!$D$9:$G$20,4,FALSE),FALSE)</f>
        <v>21343</v>
      </c>
      <c r="M89" s="156">
        <f t="shared" si="18"/>
        <v>0.11374099146353686</v>
      </c>
      <c r="N89" s="156">
        <f t="shared" si="19"/>
        <v>3.4565801833317136E-6</v>
      </c>
      <c r="O89" s="83">
        <f t="shared" si="20"/>
        <v>-166302.63000000003</v>
      </c>
      <c r="P89" s="87">
        <f t="shared" si="21"/>
        <v>-0.88625900853646311</v>
      </c>
      <c r="Q89" s="78"/>
    </row>
    <row r="90" spans="2:17" s="79" customFormat="1" ht="13" x14ac:dyDescent="0.3">
      <c r="B90" s="72"/>
      <c r="C90" s="80" t="s">
        <v>128</v>
      </c>
      <c r="D90" s="81" t="s">
        <v>402</v>
      </c>
      <c r="E90" s="82">
        <f>VLOOKUP($C90,'2023'!$C$295:$U$572,19,FALSE)</f>
        <v>3137460.61</v>
      </c>
      <c r="F90" s="83">
        <f>VLOOKUP($C90,'2023'!$C$8:$U$285,19,FALSE)</f>
        <v>2065298.2500000005</v>
      </c>
      <c r="G90" s="84">
        <f t="shared" si="14"/>
        <v>0.65827065475094537</v>
      </c>
      <c r="H90" s="85">
        <f t="shared" si="15"/>
        <v>3.3448292197065405E-4</v>
      </c>
      <c r="I90" s="86">
        <f t="shared" si="16"/>
        <v>-1072162.3599999994</v>
      </c>
      <c r="J90" s="87">
        <f t="shared" si="17"/>
        <v>-0.34172934524905463</v>
      </c>
      <c r="K90" s="82">
        <f>VLOOKUP($C90,'2023'!$C$295:$U$572,VLOOKUP($L$4,Master!$D$9:$G$20,4,FALSE),FALSE)</f>
        <v>3137460.61</v>
      </c>
      <c r="L90" s="83">
        <f>VLOOKUP($C90,'2023'!$C$8:$U$285,VLOOKUP($L$4,Master!$D$9:$G$20,4,FALSE),FALSE)</f>
        <v>2065298.2500000005</v>
      </c>
      <c r="M90" s="156">
        <f t="shared" si="18"/>
        <v>0.65827065475094537</v>
      </c>
      <c r="N90" s="156">
        <f t="shared" si="19"/>
        <v>3.3448292197065405E-4</v>
      </c>
      <c r="O90" s="83">
        <f t="shared" si="20"/>
        <v>-1072162.3599999994</v>
      </c>
      <c r="P90" s="87">
        <f t="shared" si="21"/>
        <v>-0.34172934524905463</v>
      </c>
      <c r="Q90" s="78"/>
    </row>
    <row r="91" spans="2:17" s="79" customFormat="1" ht="13" x14ac:dyDescent="0.3">
      <c r="B91" s="72"/>
      <c r="C91" s="80" t="s">
        <v>129</v>
      </c>
      <c r="D91" s="81" t="s">
        <v>403</v>
      </c>
      <c r="E91" s="82">
        <f>VLOOKUP($C91,'2023'!$C$295:$U$572,19,FALSE)</f>
        <v>111673.52</v>
      </c>
      <c r="F91" s="83">
        <f>VLOOKUP($C91,'2023'!$C$8:$U$285,19,FALSE)</f>
        <v>45477.229999999996</v>
      </c>
      <c r="G91" s="84">
        <f t="shared" si="14"/>
        <v>0.40723378290574164</v>
      </c>
      <c r="H91" s="85">
        <f t="shared" si="15"/>
        <v>7.3652107019078152E-6</v>
      </c>
      <c r="I91" s="86">
        <f t="shared" si="16"/>
        <v>-66196.290000000008</v>
      </c>
      <c r="J91" s="87">
        <f t="shared" si="17"/>
        <v>-0.59276621709425836</v>
      </c>
      <c r="K91" s="82">
        <f>VLOOKUP($C91,'2023'!$C$295:$U$572,VLOOKUP($L$4,Master!$D$9:$G$20,4,FALSE),FALSE)</f>
        <v>111673.52</v>
      </c>
      <c r="L91" s="83">
        <f>VLOOKUP($C91,'2023'!$C$8:$U$285,VLOOKUP($L$4,Master!$D$9:$G$20,4,FALSE),FALSE)</f>
        <v>45477.229999999996</v>
      </c>
      <c r="M91" s="156">
        <f t="shared" si="18"/>
        <v>0.40723378290574164</v>
      </c>
      <c r="N91" s="156">
        <f t="shared" si="19"/>
        <v>7.3652107019078152E-6</v>
      </c>
      <c r="O91" s="83">
        <f t="shared" si="20"/>
        <v>-66196.290000000008</v>
      </c>
      <c r="P91" s="87">
        <f t="shared" si="21"/>
        <v>-0.59276621709425836</v>
      </c>
      <c r="Q91" s="78"/>
    </row>
    <row r="92" spans="2:17" s="79" customFormat="1" ht="13" x14ac:dyDescent="0.3">
      <c r="B92" s="72"/>
      <c r="C92" s="80" t="s">
        <v>130</v>
      </c>
      <c r="D92" s="81" t="s">
        <v>404</v>
      </c>
      <c r="E92" s="82">
        <f>VLOOKUP($C92,'2023'!$C$295:$U$572,19,FALSE)</f>
        <v>118887.83</v>
      </c>
      <c r="F92" s="83">
        <f>VLOOKUP($C92,'2023'!$C$8:$U$285,19,FALSE)</f>
        <v>0</v>
      </c>
      <c r="G92" s="84">
        <f t="shared" si="14"/>
        <v>0</v>
      </c>
      <c r="H92" s="85">
        <f t="shared" si="15"/>
        <v>0</v>
      </c>
      <c r="I92" s="86">
        <f t="shared" si="16"/>
        <v>-118887.83</v>
      </c>
      <c r="J92" s="87">
        <f t="shared" si="17"/>
        <v>-1</v>
      </c>
      <c r="K92" s="82">
        <f>VLOOKUP($C92,'2023'!$C$295:$U$572,VLOOKUP($L$4,Master!$D$9:$G$20,4,FALSE),FALSE)</f>
        <v>118887.83</v>
      </c>
      <c r="L92" s="83">
        <f>VLOOKUP($C92,'2023'!$C$8:$U$285,VLOOKUP($L$4,Master!$D$9:$G$20,4,FALSE),FALSE)</f>
        <v>0</v>
      </c>
      <c r="M92" s="156">
        <f t="shared" si="18"/>
        <v>0</v>
      </c>
      <c r="N92" s="156">
        <f t="shared" si="19"/>
        <v>0</v>
      </c>
      <c r="O92" s="83">
        <f t="shared" si="20"/>
        <v>-118887.83</v>
      </c>
      <c r="P92" s="87">
        <f t="shared" si="21"/>
        <v>-1</v>
      </c>
      <c r="Q92" s="78"/>
    </row>
    <row r="93" spans="2:17" s="79" customFormat="1" ht="13" x14ac:dyDescent="0.3">
      <c r="B93" s="72"/>
      <c r="C93" s="80" t="s">
        <v>131</v>
      </c>
      <c r="D93" s="81" t="s">
        <v>405</v>
      </c>
      <c r="E93" s="82">
        <f>VLOOKUP($C93,'2023'!$C$295:$U$572,19,FALSE)</f>
        <v>1213302.32</v>
      </c>
      <c r="F93" s="83">
        <f>VLOOKUP($C93,'2023'!$C$8:$U$285,19,FALSE)</f>
        <v>0</v>
      </c>
      <c r="G93" s="84">
        <f t="shared" si="14"/>
        <v>0</v>
      </c>
      <c r="H93" s="85">
        <f t="shared" si="15"/>
        <v>0</v>
      </c>
      <c r="I93" s="86">
        <f t="shared" si="16"/>
        <v>-1213302.32</v>
      </c>
      <c r="J93" s="87">
        <f t="shared" si="17"/>
        <v>-1</v>
      </c>
      <c r="K93" s="82">
        <f>VLOOKUP($C93,'2023'!$C$295:$U$572,VLOOKUP($L$4,Master!$D$9:$G$20,4,FALSE),FALSE)</f>
        <v>1213302.32</v>
      </c>
      <c r="L93" s="83">
        <f>VLOOKUP($C93,'2023'!$C$8:$U$285,VLOOKUP($L$4,Master!$D$9:$G$20,4,FALSE),FALSE)</f>
        <v>0</v>
      </c>
      <c r="M93" s="156">
        <f t="shared" si="18"/>
        <v>0</v>
      </c>
      <c r="N93" s="156">
        <f t="shared" si="19"/>
        <v>0</v>
      </c>
      <c r="O93" s="83">
        <f t="shared" si="20"/>
        <v>-1213302.32</v>
      </c>
      <c r="P93" s="87">
        <f t="shared" si="21"/>
        <v>-1</v>
      </c>
      <c r="Q93" s="78"/>
    </row>
    <row r="94" spans="2:17" s="79" customFormat="1" ht="13" x14ac:dyDescent="0.3">
      <c r="B94" s="72"/>
      <c r="C94" s="80" t="s">
        <v>132</v>
      </c>
      <c r="D94" s="81" t="s">
        <v>406</v>
      </c>
      <c r="E94" s="82">
        <f>VLOOKUP($C94,'2023'!$C$295:$U$572,19,FALSE)</f>
        <v>75200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-75200</v>
      </c>
      <c r="J94" s="87">
        <f t="shared" si="17"/>
        <v>-1</v>
      </c>
      <c r="K94" s="82">
        <f>VLOOKUP($C94,'2023'!$C$295:$U$572,VLOOKUP($L$4,Master!$D$9:$G$20,4,FALSE),FALSE)</f>
        <v>75200</v>
      </c>
      <c r="L94" s="83">
        <f>VLOOKUP($C94,'2023'!$C$8:$U$285,VLOOKUP($L$4,Master!$D$9:$G$20,4,FALSE),FALSE)</f>
        <v>0</v>
      </c>
      <c r="M94" s="156">
        <f t="shared" si="18"/>
        <v>0</v>
      </c>
      <c r="N94" s="156">
        <f t="shared" si="19"/>
        <v>0</v>
      </c>
      <c r="O94" s="83">
        <f t="shared" si="20"/>
        <v>-75200</v>
      </c>
      <c r="P94" s="87">
        <f t="shared" si="21"/>
        <v>-1</v>
      </c>
      <c r="Q94" s="78"/>
    </row>
    <row r="95" spans="2:17" s="79" customFormat="1" ht="26" x14ac:dyDescent="0.3">
      <c r="B95" s="72"/>
      <c r="C95" s="80" t="s">
        <v>133</v>
      </c>
      <c r="D95" s="81" t="s">
        <v>407</v>
      </c>
      <c r="E95" s="82">
        <f>VLOOKUP($C95,'2023'!$C$295:$U$572,19,FALSE)</f>
        <v>247407.36999999994</v>
      </c>
      <c r="F95" s="83">
        <f>VLOOKUP($C95,'2023'!$C$8:$U$285,19,FALSE)</f>
        <v>126661.91</v>
      </c>
      <c r="G95" s="84">
        <f t="shared" si="14"/>
        <v>0.51195689926294452</v>
      </c>
      <c r="H95" s="85">
        <f t="shared" si="15"/>
        <v>2.0513379004307971E-5</v>
      </c>
      <c r="I95" s="86">
        <f t="shared" si="16"/>
        <v>-120745.45999999993</v>
      </c>
      <c r="J95" s="87">
        <f t="shared" si="17"/>
        <v>-0.48804310073705548</v>
      </c>
      <c r="K95" s="82">
        <f>VLOOKUP($C95,'2023'!$C$295:$U$572,VLOOKUP($L$4,Master!$D$9:$G$20,4,FALSE),FALSE)</f>
        <v>247407.36999999994</v>
      </c>
      <c r="L95" s="83">
        <f>VLOOKUP($C95,'2023'!$C$8:$U$285,VLOOKUP($L$4,Master!$D$9:$G$20,4,FALSE),FALSE)</f>
        <v>126661.91</v>
      </c>
      <c r="M95" s="156">
        <f t="shared" si="18"/>
        <v>0.51195689926294452</v>
      </c>
      <c r="N95" s="156">
        <f t="shared" si="19"/>
        <v>2.0513379004307971E-5</v>
      </c>
      <c r="O95" s="83">
        <f t="shared" si="20"/>
        <v>-120745.45999999993</v>
      </c>
      <c r="P95" s="87">
        <f t="shared" si="21"/>
        <v>-0.48804310073705548</v>
      </c>
      <c r="Q95" s="78"/>
    </row>
    <row r="96" spans="2:17" s="79" customFormat="1" ht="13" x14ac:dyDescent="0.3">
      <c r="B96" s="72"/>
      <c r="C96" s="80" t="s">
        <v>134</v>
      </c>
      <c r="D96" s="81" t="s">
        <v>408</v>
      </c>
      <c r="E96" s="82">
        <f>VLOOKUP($C96,'2023'!$C$295:$U$572,19,FALSE)</f>
        <v>38584.620000000003</v>
      </c>
      <c r="F96" s="83">
        <f>VLOOKUP($C96,'2023'!$C$8:$U$285,19,FALSE)</f>
        <v>11640.19</v>
      </c>
      <c r="G96" s="84">
        <f t="shared" si="14"/>
        <v>0.3016795293046815</v>
      </c>
      <c r="H96" s="85">
        <f t="shared" si="15"/>
        <v>1.8851731286237166E-6</v>
      </c>
      <c r="I96" s="86">
        <f t="shared" si="16"/>
        <v>-26944.43</v>
      </c>
      <c r="J96" s="87">
        <f t="shared" si="17"/>
        <v>-0.69832047069531844</v>
      </c>
      <c r="K96" s="82">
        <f>VLOOKUP($C96,'2023'!$C$295:$U$572,VLOOKUP($L$4,Master!$D$9:$G$20,4,FALSE),FALSE)</f>
        <v>38584.620000000003</v>
      </c>
      <c r="L96" s="83">
        <f>VLOOKUP($C96,'2023'!$C$8:$U$285,VLOOKUP($L$4,Master!$D$9:$G$20,4,FALSE),FALSE)</f>
        <v>11640.19</v>
      </c>
      <c r="M96" s="156">
        <f t="shared" si="18"/>
        <v>0.3016795293046815</v>
      </c>
      <c r="N96" s="156">
        <f t="shared" si="19"/>
        <v>1.8851731286237166E-6</v>
      </c>
      <c r="O96" s="83">
        <f t="shared" si="20"/>
        <v>-26944.43</v>
      </c>
      <c r="P96" s="87">
        <f t="shared" si="21"/>
        <v>-0.69832047069531844</v>
      </c>
      <c r="Q96" s="78"/>
    </row>
    <row r="97" spans="2:17" s="79" customFormat="1" ht="13" x14ac:dyDescent="0.3">
      <c r="B97" s="72"/>
      <c r="C97" s="80" t="s">
        <v>135</v>
      </c>
      <c r="D97" s="81" t="s">
        <v>409</v>
      </c>
      <c r="E97" s="82">
        <f>VLOOKUP($C97,'2023'!$C$295:$U$572,19,FALSE)</f>
        <v>103656.54000000001</v>
      </c>
      <c r="F97" s="83">
        <f>VLOOKUP($C97,'2023'!$C$8:$U$285,19,FALSE)</f>
        <v>41311.839999999997</v>
      </c>
      <c r="G97" s="84">
        <f t="shared" si="14"/>
        <v>0.39854542704203705</v>
      </c>
      <c r="H97" s="85">
        <f t="shared" si="15"/>
        <v>6.6906099180513714E-6</v>
      </c>
      <c r="I97" s="86">
        <f t="shared" si="16"/>
        <v>-62344.700000000012</v>
      </c>
      <c r="J97" s="87">
        <f t="shared" si="17"/>
        <v>-0.60145457295796301</v>
      </c>
      <c r="K97" s="82">
        <f>VLOOKUP($C97,'2023'!$C$295:$U$572,VLOOKUP($L$4,Master!$D$9:$G$20,4,FALSE),FALSE)</f>
        <v>103656.54000000001</v>
      </c>
      <c r="L97" s="83">
        <f>VLOOKUP($C97,'2023'!$C$8:$U$285,VLOOKUP($L$4,Master!$D$9:$G$20,4,FALSE),FALSE)</f>
        <v>41311.839999999997</v>
      </c>
      <c r="M97" s="156">
        <f t="shared" si="18"/>
        <v>0.39854542704203705</v>
      </c>
      <c r="N97" s="156">
        <f t="shared" si="19"/>
        <v>6.6906099180513714E-6</v>
      </c>
      <c r="O97" s="83">
        <f t="shared" si="20"/>
        <v>-62344.700000000012</v>
      </c>
      <c r="P97" s="87">
        <f t="shared" si="21"/>
        <v>-0.60145457295796301</v>
      </c>
      <c r="Q97" s="78"/>
    </row>
    <row r="98" spans="2:17" s="79" customFormat="1" ht="13" x14ac:dyDescent="0.3">
      <c r="B98" s="72"/>
      <c r="C98" s="80" t="s">
        <v>136</v>
      </c>
      <c r="D98" s="81" t="s">
        <v>410</v>
      </c>
      <c r="E98" s="82">
        <f>VLOOKUP($C98,'2023'!$C$295:$U$572,19,FALSE)</f>
        <v>1610675.9500000002</v>
      </c>
      <c r="F98" s="83">
        <f>VLOOKUP($C98,'2023'!$C$8:$U$285,19,FALSE)</f>
        <v>1320631.1500000001</v>
      </c>
      <c r="G98" s="84">
        <f t="shared" si="14"/>
        <v>0.81992355445550669</v>
      </c>
      <c r="H98" s="85">
        <f t="shared" si="15"/>
        <v>2.1388124736825061E-4</v>
      </c>
      <c r="I98" s="86">
        <f t="shared" si="16"/>
        <v>-290044.80000000005</v>
      </c>
      <c r="J98" s="87">
        <f t="shared" si="17"/>
        <v>-0.18007644554449331</v>
      </c>
      <c r="K98" s="82">
        <f>VLOOKUP($C98,'2023'!$C$295:$U$572,VLOOKUP($L$4,Master!$D$9:$G$20,4,FALSE),FALSE)</f>
        <v>1610675.9500000002</v>
      </c>
      <c r="L98" s="83">
        <f>VLOOKUP($C98,'2023'!$C$8:$U$285,VLOOKUP($L$4,Master!$D$9:$G$20,4,FALSE),FALSE)</f>
        <v>1320631.1500000001</v>
      </c>
      <c r="M98" s="156">
        <f t="shared" si="18"/>
        <v>0.81992355445550669</v>
      </c>
      <c r="N98" s="156">
        <f t="shared" si="19"/>
        <v>2.1388124736825061E-4</v>
      </c>
      <c r="O98" s="83">
        <f t="shared" si="20"/>
        <v>-290044.80000000005</v>
      </c>
      <c r="P98" s="87">
        <f t="shared" si="21"/>
        <v>-0.18007644554449331</v>
      </c>
      <c r="Q98" s="78"/>
    </row>
    <row r="99" spans="2:17" s="79" customFormat="1" ht="13" x14ac:dyDescent="0.3">
      <c r="B99" s="72"/>
      <c r="C99" s="80" t="s">
        <v>137</v>
      </c>
      <c r="D99" s="81" t="s">
        <v>411</v>
      </c>
      <c r="E99" s="82">
        <f>VLOOKUP($C99,'2023'!$C$295:$U$572,19,FALSE)</f>
        <v>183904.16999999998</v>
      </c>
      <c r="F99" s="83">
        <f>VLOOKUP($C99,'2023'!$C$8:$U$285,19,FALSE)</f>
        <v>185395.90000000002</v>
      </c>
      <c r="G99" s="84">
        <f t="shared" si="14"/>
        <v>1.0081114528289383</v>
      </c>
      <c r="H99" s="85">
        <f t="shared" si="15"/>
        <v>3.0025572506721085E-5</v>
      </c>
      <c r="I99" s="86">
        <f t="shared" si="16"/>
        <v>1491.7300000000396</v>
      </c>
      <c r="J99" s="87">
        <f t="shared" si="17"/>
        <v>8.1114528289382443E-3</v>
      </c>
      <c r="K99" s="82">
        <f>VLOOKUP($C99,'2023'!$C$295:$U$572,VLOOKUP($L$4,Master!$D$9:$G$20,4,FALSE),FALSE)</f>
        <v>183904.16999999998</v>
      </c>
      <c r="L99" s="83">
        <f>VLOOKUP($C99,'2023'!$C$8:$U$285,VLOOKUP($L$4,Master!$D$9:$G$20,4,FALSE),FALSE)</f>
        <v>185395.90000000002</v>
      </c>
      <c r="M99" s="156">
        <f t="shared" si="18"/>
        <v>1.0081114528289383</v>
      </c>
      <c r="N99" s="156">
        <f t="shared" si="19"/>
        <v>3.0025572506721085E-5</v>
      </c>
      <c r="O99" s="83">
        <f t="shared" si="20"/>
        <v>1491.7300000000396</v>
      </c>
      <c r="P99" s="87">
        <f t="shared" si="21"/>
        <v>8.1114528289382443E-3</v>
      </c>
      <c r="Q99" s="78"/>
    </row>
    <row r="100" spans="2:17" s="79" customFormat="1" ht="13" x14ac:dyDescent="0.3">
      <c r="B100" s="72"/>
      <c r="C100" s="80" t="s">
        <v>138</v>
      </c>
      <c r="D100" s="81" t="s">
        <v>412</v>
      </c>
      <c r="E100" s="82">
        <f>VLOOKUP($C100,'2023'!$C$295:$U$572,19,FALSE)</f>
        <v>2554609.09</v>
      </c>
      <c r="F100" s="83">
        <f>VLOOKUP($C100,'2023'!$C$8:$U$285,19,FALSE)</f>
        <v>0</v>
      </c>
      <c r="G100" s="84">
        <f t="shared" si="14"/>
        <v>0</v>
      </c>
      <c r="H100" s="85">
        <f t="shared" si="15"/>
        <v>0</v>
      </c>
      <c r="I100" s="86">
        <f t="shared" si="16"/>
        <v>-2554609.09</v>
      </c>
      <c r="J100" s="87">
        <f t="shared" si="17"/>
        <v>-1</v>
      </c>
      <c r="K100" s="82">
        <f>VLOOKUP($C100,'2023'!$C$295:$U$572,VLOOKUP($L$4,Master!$D$9:$G$20,4,FALSE),FALSE)</f>
        <v>2554609.09</v>
      </c>
      <c r="L100" s="83">
        <f>VLOOKUP($C100,'2023'!$C$8:$U$285,VLOOKUP($L$4,Master!$D$9:$G$20,4,FALSE),FALSE)</f>
        <v>0</v>
      </c>
      <c r="M100" s="156">
        <f t="shared" si="18"/>
        <v>0</v>
      </c>
      <c r="N100" s="156">
        <f t="shared" si="19"/>
        <v>0</v>
      </c>
      <c r="O100" s="83">
        <f t="shared" si="20"/>
        <v>-2554609.09</v>
      </c>
      <c r="P100" s="87">
        <f t="shared" si="21"/>
        <v>-1</v>
      </c>
      <c r="Q100" s="78"/>
    </row>
    <row r="101" spans="2:17" s="79" customFormat="1" ht="13" x14ac:dyDescent="0.3">
      <c r="B101" s="72"/>
      <c r="C101" s="80" t="s">
        <v>139</v>
      </c>
      <c r="D101" s="81" t="s">
        <v>413</v>
      </c>
      <c r="E101" s="82">
        <f>VLOOKUP($C101,'2023'!$C$295:$U$572,19,FALSE)</f>
        <v>38066325.279999994</v>
      </c>
      <c r="F101" s="83">
        <f>VLOOKUP($C101,'2023'!$C$8:$U$285,19,FALSE)</f>
        <v>33961311.730000004</v>
      </c>
      <c r="G101" s="84">
        <f t="shared" si="14"/>
        <v>0.89216154909082435</v>
      </c>
      <c r="H101" s="85">
        <f t="shared" si="15"/>
        <v>5.5001638535289738E-3</v>
      </c>
      <c r="I101" s="86">
        <f t="shared" si="16"/>
        <v>-4105013.5499999896</v>
      </c>
      <c r="J101" s="87">
        <f t="shared" si="17"/>
        <v>-0.1078384509091756</v>
      </c>
      <c r="K101" s="82">
        <f>VLOOKUP($C101,'2023'!$C$295:$U$572,VLOOKUP($L$4,Master!$D$9:$G$20,4,FALSE),FALSE)</f>
        <v>38066325.279999994</v>
      </c>
      <c r="L101" s="83">
        <f>VLOOKUP($C101,'2023'!$C$8:$U$285,VLOOKUP($L$4,Master!$D$9:$G$20,4,FALSE),FALSE)</f>
        <v>33961311.730000004</v>
      </c>
      <c r="M101" s="156">
        <f t="shared" si="18"/>
        <v>0.89216154909082435</v>
      </c>
      <c r="N101" s="156">
        <f t="shared" si="19"/>
        <v>5.5001638535289738E-3</v>
      </c>
      <c r="O101" s="83">
        <f t="shared" si="20"/>
        <v>-4105013.5499999896</v>
      </c>
      <c r="P101" s="87">
        <f t="shared" si="21"/>
        <v>-0.1078384509091756</v>
      </c>
      <c r="Q101" s="78"/>
    </row>
    <row r="102" spans="2:17" s="79" customFormat="1" ht="13" x14ac:dyDescent="0.3">
      <c r="B102" s="72"/>
      <c r="C102" s="80" t="s">
        <v>140</v>
      </c>
      <c r="D102" s="81" t="s">
        <v>414</v>
      </c>
      <c r="E102" s="82">
        <f>VLOOKUP($C102,'2023'!$C$295:$U$572,19,FALSE)</f>
        <v>76929.170000000013</v>
      </c>
      <c r="F102" s="83">
        <f>VLOOKUP($C102,'2023'!$C$8:$U$285,19,FALSE)</f>
        <v>46075.960000000006</v>
      </c>
      <c r="G102" s="84">
        <f t="shared" si="14"/>
        <v>0.59894003795959316</v>
      </c>
      <c r="H102" s="85">
        <f t="shared" si="15"/>
        <v>7.4621773070320359E-6</v>
      </c>
      <c r="I102" s="86">
        <f t="shared" si="16"/>
        <v>-30853.210000000006</v>
      </c>
      <c r="J102" s="87">
        <f t="shared" si="17"/>
        <v>-0.40105996204040678</v>
      </c>
      <c r="K102" s="82">
        <f>VLOOKUP($C102,'2023'!$C$295:$U$572,VLOOKUP($L$4,Master!$D$9:$G$20,4,FALSE),FALSE)</f>
        <v>76929.170000000013</v>
      </c>
      <c r="L102" s="83">
        <f>VLOOKUP($C102,'2023'!$C$8:$U$285,VLOOKUP($L$4,Master!$D$9:$G$20,4,FALSE),FALSE)</f>
        <v>46075.960000000006</v>
      </c>
      <c r="M102" s="156">
        <f t="shared" si="18"/>
        <v>0.59894003795959316</v>
      </c>
      <c r="N102" s="156">
        <f t="shared" si="19"/>
        <v>7.4621773070320359E-6</v>
      </c>
      <c r="O102" s="83">
        <f t="shared" si="20"/>
        <v>-30853.210000000006</v>
      </c>
      <c r="P102" s="87">
        <f t="shared" si="21"/>
        <v>-0.40105996204040678</v>
      </c>
      <c r="Q102" s="78"/>
    </row>
    <row r="103" spans="2:17" s="79" customFormat="1" ht="13" x14ac:dyDescent="0.3">
      <c r="B103" s="72"/>
      <c r="C103" s="80" t="s">
        <v>141</v>
      </c>
      <c r="D103" s="81" t="s">
        <v>415</v>
      </c>
      <c r="E103" s="82">
        <f>VLOOKUP($C103,'2023'!$C$295:$U$572,19,FALSE)</f>
        <v>215505.72</v>
      </c>
      <c r="F103" s="83">
        <f>VLOOKUP($C103,'2023'!$C$8:$U$285,19,FALSE)</f>
        <v>97401.420000000013</v>
      </c>
      <c r="G103" s="84">
        <f t="shared" si="14"/>
        <v>0.45196675058091274</v>
      </c>
      <c r="H103" s="85">
        <f t="shared" si="15"/>
        <v>1.5774531143717812E-5</v>
      </c>
      <c r="I103" s="86">
        <f t="shared" si="16"/>
        <v>-118104.29999999999</v>
      </c>
      <c r="J103" s="87">
        <f t="shared" si="17"/>
        <v>-0.54803324941908726</v>
      </c>
      <c r="K103" s="82">
        <f>VLOOKUP($C103,'2023'!$C$295:$U$572,VLOOKUP($L$4,Master!$D$9:$G$20,4,FALSE),FALSE)</f>
        <v>215505.72</v>
      </c>
      <c r="L103" s="83">
        <f>VLOOKUP($C103,'2023'!$C$8:$U$285,VLOOKUP($L$4,Master!$D$9:$G$20,4,FALSE),FALSE)</f>
        <v>97401.420000000013</v>
      </c>
      <c r="M103" s="156">
        <f t="shared" si="18"/>
        <v>0.45196675058091274</v>
      </c>
      <c r="N103" s="156">
        <f t="shared" si="19"/>
        <v>1.5774531143717812E-5</v>
      </c>
      <c r="O103" s="83">
        <f t="shared" si="20"/>
        <v>-118104.29999999999</v>
      </c>
      <c r="P103" s="87">
        <f t="shared" si="21"/>
        <v>-0.54803324941908726</v>
      </c>
      <c r="Q103" s="78"/>
    </row>
    <row r="104" spans="2:17" s="79" customFormat="1" ht="26" x14ac:dyDescent="0.3">
      <c r="B104" s="72"/>
      <c r="C104" s="80" t="s">
        <v>142</v>
      </c>
      <c r="D104" s="81" t="s">
        <v>416</v>
      </c>
      <c r="E104" s="82">
        <f>VLOOKUP($C104,'2023'!$C$295:$U$572,19,FALSE)</f>
        <v>39615.770000000011</v>
      </c>
      <c r="F104" s="83">
        <f>VLOOKUP($C104,'2023'!$C$8:$U$285,19,FALSE)</f>
        <v>24069.72</v>
      </c>
      <c r="G104" s="84">
        <f t="shared" si="14"/>
        <v>0.60757925442317529</v>
      </c>
      <c r="H104" s="85">
        <f t="shared" si="15"/>
        <v>3.8981828782431249E-6</v>
      </c>
      <c r="I104" s="86">
        <f t="shared" si="16"/>
        <v>-15546.05000000001</v>
      </c>
      <c r="J104" s="87">
        <f t="shared" si="17"/>
        <v>-0.39242074557682471</v>
      </c>
      <c r="K104" s="82">
        <f>VLOOKUP($C104,'2023'!$C$295:$U$572,VLOOKUP($L$4,Master!$D$9:$G$20,4,FALSE),FALSE)</f>
        <v>39615.770000000011</v>
      </c>
      <c r="L104" s="83">
        <f>VLOOKUP($C104,'2023'!$C$8:$U$285,VLOOKUP($L$4,Master!$D$9:$G$20,4,FALSE),FALSE)</f>
        <v>24069.72</v>
      </c>
      <c r="M104" s="156">
        <f t="shared" si="18"/>
        <v>0.60757925442317529</v>
      </c>
      <c r="N104" s="156">
        <f t="shared" si="19"/>
        <v>3.8981828782431249E-6</v>
      </c>
      <c r="O104" s="83">
        <f t="shared" si="20"/>
        <v>-15546.05000000001</v>
      </c>
      <c r="P104" s="87">
        <f t="shared" si="21"/>
        <v>-0.39242074557682471</v>
      </c>
      <c r="Q104" s="78"/>
    </row>
    <row r="105" spans="2:17" s="79" customFormat="1" ht="13" x14ac:dyDescent="0.3">
      <c r="B105" s="72"/>
      <c r="C105" s="80" t="s">
        <v>143</v>
      </c>
      <c r="D105" s="81" t="s">
        <v>417</v>
      </c>
      <c r="E105" s="82">
        <f>VLOOKUP($C105,'2023'!$C$295:$U$572,19,FALSE)</f>
        <v>44791.17</v>
      </c>
      <c r="F105" s="83">
        <f>VLOOKUP($C105,'2023'!$C$8:$U$285,19,FALSE)</f>
        <v>28373.510000000002</v>
      </c>
      <c r="G105" s="84">
        <f t="shared" si="14"/>
        <v>0.63346213104056004</v>
      </c>
      <c r="H105" s="85">
        <f t="shared" si="15"/>
        <v>4.5951980695105755E-6</v>
      </c>
      <c r="I105" s="86">
        <f t="shared" si="16"/>
        <v>-16417.659999999996</v>
      </c>
      <c r="J105" s="87">
        <f t="shared" si="17"/>
        <v>-0.36653786895943991</v>
      </c>
      <c r="K105" s="82">
        <f>VLOOKUP($C105,'2023'!$C$295:$U$572,VLOOKUP($L$4,Master!$D$9:$G$20,4,FALSE),FALSE)</f>
        <v>44791.17</v>
      </c>
      <c r="L105" s="83">
        <f>VLOOKUP($C105,'2023'!$C$8:$U$285,VLOOKUP($L$4,Master!$D$9:$G$20,4,FALSE),FALSE)</f>
        <v>28373.510000000002</v>
      </c>
      <c r="M105" s="156">
        <f t="shared" si="18"/>
        <v>0.63346213104056004</v>
      </c>
      <c r="N105" s="156">
        <f t="shared" si="19"/>
        <v>4.5951980695105755E-6</v>
      </c>
      <c r="O105" s="83">
        <f t="shared" si="20"/>
        <v>-16417.659999999996</v>
      </c>
      <c r="P105" s="87">
        <f t="shared" si="21"/>
        <v>-0.36653786895943991</v>
      </c>
      <c r="Q105" s="78"/>
    </row>
    <row r="106" spans="2:17" s="79" customFormat="1" ht="13" x14ac:dyDescent="0.3">
      <c r="B106" s="72"/>
      <c r="C106" s="80" t="s">
        <v>144</v>
      </c>
      <c r="D106" s="81" t="s">
        <v>418</v>
      </c>
      <c r="E106" s="82">
        <f>VLOOKUP($C106,'2023'!$C$295:$U$572,19,FALSE)</f>
        <v>1633.33</v>
      </c>
      <c r="F106" s="83">
        <f>VLOOKUP($C106,'2023'!$C$8:$U$285,19,FALSE)</f>
        <v>0</v>
      </c>
      <c r="G106" s="84">
        <f t="shared" si="14"/>
        <v>0</v>
      </c>
      <c r="H106" s="85">
        <f t="shared" si="15"/>
        <v>0</v>
      </c>
      <c r="I106" s="86">
        <f t="shared" si="16"/>
        <v>-1633.33</v>
      </c>
      <c r="J106" s="87">
        <f t="shared" si="17"/>
        <v>-1</v>
      </c>
      <c r="K106" s="82">
        <f>VLOOKUP($C106,'2023'!$C$295:$U$572,VLOOKUP($L$4,Master!$D$9:$G$20,4,FALSE),FALSE)</f>
        <v>1633.33</v>
      </c>
      <c r="L106" s="83">
        <f>VLOOKUP($C106,'2023'!$C$8:$U$285,VLOOKUP($L$4,Master!$D$9:$G$20,4,FALSE),FALSE)</f>
        <v>0</v>
      </c>
      <c r="M106" s="156">
        <f t="shared" si="18"/>
        <v>0</v>
      </c>
      <c r="N106" s="156">
        <f t="shared" si="19"/>
        <v>0</v>
      </c>
      <c r="O106" s="83">
        <f t="shared" si="20"/>
        <v>-1633.33</v>
      </c>
      <c r="P106" s="87">
        <f t="shared" si="21"/>
        <v>-1</v>
      </c>
      <c r="Q106" s="78"/>
    </row>
    <row r="107" spans="2:17" s="79" customFormat="1" ht="13" x14ac:dyDescent="0.3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6">
        <f t="shared" si="18"/>
        <v>0</v>
      </c>
      <c r="N107" s="156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3" x14ac:dyDescent="0.3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6">
        <f t="shared" si="18"/>
        <v>0</v>
      </c>
      <c r="N108" s="156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3" x14ac:dyDescent="0.3">
      <c r="B109" s="72"/>
      <c r="C109" s="80" t="s">
        <v>147</v>
      </c>
      <c r="D109" s="81" t="s">
        <v>421</v>
      </c>
      <c r="E109" s="82">
        <f>VLOOKUP($C109,'2023'!$C$295:$U$572,19,FALSE)</f>
        <v>154986.22999999995</v>
      </c>
      <c r="F109" s="83">
        <f>VLOOKUP($C109,'2023'!$C$8:$U$285,19,FALSE)</f>
        <v>57957.899999999987</v>
      </c>
      <c r="G109" s="84">
        <f t="shared" si="14"/>
        <v>0.37395515717751188</v>
      </c>
      <c r="H109" s="85">
        <f t="shared" si="15"/>
        <v>9.3865027694101613E-6</v>
      </c>
      <c r="I109" s="86">
        <f t="shared" si="16"/>
        <v>-97028.329999999958</v>
      </c>
      <c r="J109" s="87">
        <f t="shared" si="17"/>
        <v>-0.62604484282248807</v>
      </c>
      <c r="K109" s="82">
        <f>VLOOKUP($C109,'2023'!$C$295:$U$572,VLOOKUP($L$4,Master!$D$9:$G$20,4,FALSE),FALSE)</f>
        <v>154986.22999999995</v>
      </c>
      <c r="L109" s="83">
        <f>VLOOKUP($C109,'2023'!$C$8:$U$285,VLOOKUP($L$4,Master!$D$9:$G$20,4,FALSE),FALSE)</f>
        <v>57957.899999999987</v>
      </c>
      <c r="M109" s="156">
        <f t="shared" si="18"/>
        <v>0.37395515717751188</v>
      </c>
      <c r="N109" s="156">
        <f t="shared" si="19"/>
        <v>9.3865027694101613E-6</v>
      </c>
      <c r="O109" s="83">
        <f t="shared" si="20"/>
        <v>-97028.329999999958</v>
      </c>
      <c r="P109" s="87">
        <f t="shared" si="21"/>
        <v>-0.62604484282248807</v>
      </c>
      <c r="Q109" s="78"/>
    </row>
    <row r="110" spans="2:17" s="79" customFormat="1" ht="13" x14ac:dyDescent="0.3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6">
        <f t="shared" si="18"/>
        <v>0</v>
      </c>
      <c r="N110" s="156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3" x14ac:dyDescent="0.3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6">
        <f t="shared" si="18"/>
        <v>0</v>
      </c>
      <c r="N111" s="156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3" x14ac:dyDescent="0.3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6">
        <f t="shared" si="18"/>
        <v>0</v>
      </c>
      <c r="N112" s="156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3" x14ac:dyDescent="0.3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6">
        <f t="shared" si="18"/>
        <v>0</v>
      </c>
      <c r="N113" s="156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3" x14ac:dyDescent="0.3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6">
        <f t="shared" si="18"/>
        <v>0</v>
      </c>
      <c r="N114" s="156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3" x14ac:dyDescent="0.3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6">
        <f t="shared" si="18"/>
        <v>0</v>
      </c>
      <c r="N115" s="156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3" x14ac:dyDescent="0.3">
      <c r="B116" s="72"/>
      <c r="C116" s="80" t="s">
        <v>154</v>
      </c>
      <c r="D116" s="81" t="s">
        <v>427</v>
      </c>
      <c r="E116" s="82">
        <f>VLOOKUP($C116,'2023'!$C$295:$U$572,19,FALSE)</f>
        <v>176729.22</v>
      </c>
      <c r="F116" s="83">
        <f>VLOOKUP($C116,'2023'!$C$8:$U$285,19,FALSE)</f>
        <v>8070.3099999999995</v>
      </c>
      <c r="G116" s="84">
        <f t="shared" si="14"/>
        <v>4.5664831203351658E-2</v>
      </c>
      <c r="H116" s="85">
        <f t="shared" si="15"/>
        <v>1.3070174586208012E-6</v>
      </c>
      <c r="I116" s="86">
        <f t="shared" si="16"/>
        <v>-168658.91</v>
      </c>
      <c r="J116" s="87">
        <f t="shared" si="17"/>
        <v>-0.95433516879664837</v>
      </c>
      <c r="K116" s="82">
        <f>VLOOKUP($C116,'2023'!$C$295:$U$572,VLOOKUP($L$4,Master!$D$9:$G$20,4,FALSE),FALSE)</f>
        <v>176729.22</v>
      </c>
      <c r="L116" s="83">
        <f>VLOOKUP($C116,'2023'!$C$8:$U$285,VLOOKUP($L$4,Master!$D$9:$G$20,4,FALSE),FALSE)</f>
        <v>8070.3099999999995</v>
      </c>
      <c r="M116" s="156">
        <f t="shared" si="18"/>
        <v>4.5664831203351658E-2</v>
      </c>
      <c r="N116" s="156">
        <f t="shared" si="19"/>
        <v>1.3070174586208012E-6</v>
      </c>
      <c r="O116" s="83">
        <f t="shared" si="20"/>
        <v>-168658.91</v>
      </c>
      <c r="P116" s="87">
        <f t="shared" si="21"/>
        <v>-0.95433516879664837</v>
      </c>
      <c r="Q116" s="78"/>
    </row>
    <row r="117" spans="2:17" s="79" customFormat="1" ht="13" x14ac:dyDescent="0.3">
      <c r="B117" s="72"/>
      <c r="C117" s="80" t="s">
        <v>155</v>
      </c>
      <c r="D117" s="81" t="s">
        <v>428</v>
      </c>
      <c r="E117" s="82">
        <f>VLOOKUP($C117,'2023'!$C$295:$U$572,19,FALSE)</f>
        <v>74732.070000000007</v>
      </c>
      <c r="F117" s="83">
        <f>VLOOKUP($C117,'2023'!$C$8:$U$285,19,FALSE)</f>
        <v>54701.81</v>
      </c>
      <c r="G117" s="84">
        <f t="shared" si="14"/>
        <v>0.73197236474247263</v>
      </c>
      <c r="H117" s="85">
        <f t="shared" si="15"/>
        <v>8.859166585689761E-6</v>
      </c>
      <c r="I117" s="86">
        <f t="shared" si="16"/>
        <v>-20030.260000000009</v>
      </c>
      <c r="J117" s="87">
        <f t="shared" si="17"/>
        <v>-0.26802763525752743</v>
      </c>
      <c r="K117" s="82">
        <f>VLOOKUP($C117,'2023'!$C$295:$U$572,VLOOKUP($L$4,Master!$D$9:$G$20,4,FALSE),FALSE)</f>
        <v>74732.070000000007</v>
      </c>
      <c r="L117" s="83">
        <f>VLOOKUP($C117,'2023'!$C$8:$U$285,VLOOKUP($L$4,Master!$D$9:$G$20,4,FALSE),FALSE)</f>
        <v>54701.81</v>
      </c>
      <c r="M117" s="156">
        <f t="shared" si="18"/>
        <v>0.73197236474247263</v>
      </c>
      <c r="N117" s="156">
        <f t="shared" si="19"/>
        <v>8.859166585689761E-6</v>
      </c>
      <c r="O117" s="83">
        <f t="shared" si="20"/>
        <v>-20030.260000000009</v>
      </c>
      <c r="P117" s="87">
        <f t="shared" si="21"/>
        <v>-0.26802763525752743</v>
      </c>
      <c r="Q117" s="78"/>
    </row>
    <row r="118" spans="2:17" s="79" customFormat="1" ht="13" x14ac:dyDescent="0.3">
      <c r="B118" s="72"/>
      <c r="C118" s="80" t="s">
        <v>156</v>
      </c>
      <c r="D118" s="81" t="s">
        <v>429</v>
      </c>
      <c r="E118" s="82">
        <f>VLOOKUP($C118,'2023'!$C$295:$U$572,19,FALSE)</f>
        <v>135033.72999999998</v>
      </c>
      <c r="F118" s="83">
        <f>VLOOKUP($C118,'2023'!$C$8:$U$285,19,FALSE)</f>
        <v>117866.71999999997</v>
      </c>
      <c r="G118" s="84">
        <f t="shared" si="14"/>
        <v>0.87286872694696349</v>
      </c>
      <c r="H118" s="85">
        <f t="shared" si="15"/>
        <v>1.9088964467333913E-5</v>
      </c>
      <c r="I118" s="86">
        <f t="shared" si="16"/>
        <v>-17167.010000000009</v>
      </c>
      <c r="J118" s="87">
        <f t="shared" si="17"/>
        <v>-0.12713127305303654</v>
      </c>
      <c r="K118" s="82">
        <f>VLOOKUP($C118,'2023'!$C$295:$U$572,VLOOKUP($L$4,Master!$D$9:$G$20,4,FALSE),FALSE)</f>
        <v>135033.72999999998</v>
      </c>
      <c r="L118" s="83">
        <f>VLOOKUP($C118,'2023'!$C$8:$U$285,VLOOKUP($L$4,Master!$D$9:$G$20,4,FALSE),FALSE)</f>
        <v>117866.71999999997</v>
      </c>
      <c r="M118" s="156">
        <f t="shared" si="18"/>
        <v>0.87286872694696349</v>
      </c>
      <c r="N118" s="156">
        <f t="shared" si="19"/>
        <v>1.9088964467333913E-5</v>
      </c>
      <c r="O118" s="83">
        <f t="shared" si="20"/>
        <v>-17167.010000000009</v>
      </c>
      <c r="P118" s="87">
        <f t="shared" si="21"/>
        <v>-0.12713127305303654</v>
      </c>
      <c r="Q118" s="78"/>
    </row>
    <row r="119" spans="2:17" s="79" customFormat="1" ht="13" x14ac:dyDescent="0.3">
      <c r="B119" s="72"/>
      <c r="C119" s="80" t="s">
        <v>157</v>
      </c>
      <c r="D119" s="81" t="s">
        <v>430</v>
      </c>
      <c r="E119" s="82">
        <f>VLOOKUP($C119,'2023'!$C$295:$U$572,19,FALSE)</f>
        <v>1566.62</v>
      </c>
      <c r="F119" s="83">
        <f>VLOOKUP($C119,'2023'!$C$8:$U$285,19,FALSE)</f>
        <v>0</v>
      </c>
      <c r="G119" s="84">
        <f t="shared" si="14"/>
        <v>0</v>
      </c>
      <c r="H119" s="85">
        <f t="shared" si="15"/>
        <v>0</v>
      </c>
      <c r="I119" s="86">
        <f t="shared" si="16"/>
        <v>-1566.62</v>
      </c>
      <c r="J119" s="87">
        <f t="shared" si="17"/>
        <v>-1</v>
      </c>
      <c r="K119" s="82">
        <f>VLOOKUP($C119,'2023'!$C$295:$U$572,VLOOKUP($L$4,Master!$D$9:$G$20,4,FALSE),FALSE)</f>
        <v>1566.62</v>
      </c>
      <c r="L119" s="83">
        <f>VLOOKUP($C119,'2023'!$C$8:$U$285,VLOOKUP($L$4,Master!$D$9:$G$20,4,FALSE),FALSE)</f>
        <v>0</v>
      </c>
      <c r="M119" s="156">
        <f t="shared" si="18"/>
        <v>0</v>
      </c>
      <c r="N119" s="156">
        <f t="shared" si="19"/>
        <v>0</v>
      </c>
      <c r="O119" s="83">
        <f t="shared" si="20"/>
        <v>-1566.62</v>
      </c>
      <c r="P119" s="87">
        <f t="shared" si="21"/>
        <v>-1</v>
      </c>
      <c r="Q119" s="78"/>
    </row>
    <row r="120" spans="2:17" s="79" customFormat="1" ht="13" x14ac:dyDescent="0.3">
      <c r="B120" s="72"/>
      <c r="C120" s="80" t="s">
        <v>158</v>
      </c>
      <c r="D120" s="81" t="s">
        <v>431</v>
      </c>
      <c r="E120" s="82">
        <f>VLOOKUP($C120,'2023'!$C$295:$U$572,19,FALSE)</f>
        <v>30234.030000000002</v>
      </c>
      <c r="F120" s="83">
        <f>VLOOKUP($C120,'2023'!$C$8:$U$285,19,FALSE)</f>
        <v>22928.06</v>
      </c>
      <c r="G120" s="84">
        <f t="shared" si="14"/>
        <v>0.75835275681078573</v>
      </c>
      <c r="H120" s="85">
        <f t="shared" si="15"/>
        <v>3.7132866906358307E-6</v>
      </c>
      <c r="I120" s="86">
        <f t="shared" si="16"/>
        <v>-7305.9700000000012</v>
      </c>
      <c r="J120" s="87">
        <f t="shared" si="17"/>
        <v>-0.24164724318921429</v>
      </c>
      <c r="K120" s="82">
        <f>VLOOKUP($C120,'2023'!$C$295:$U$572,VLOOKUP($L$4,Master!$D$9:$G$20,4,FALSE),FALSE)</f>
        <v>30234.030000000002</v>
      </c>
      <c r="L120" s="83">
        <f>VLOOKUP($C120,'2023'!$C$8:$U$285,VLOOKUP($L$4,Master!$D$9:$G$20,4,FALSE),FALSE)</f>
        <v>22928.06</v>
      </c>
      <c r="M120" s="156">
        <f t="shared" si="18"/>
        <v>0.75835275681078573</v>
      </c>
      <c r="N120" s="156">
        <f t="shared" si="19"/>
        <v>3.7132866906358307E-6</v>
      </c>
      <c r="O120" s="83">
        <f t="shared" si="20"/>
        <v>-7305.9700000000012</v>
      </c>
      <c r="P120" s="87">
        <f t="shared" si="21"/>
        <v>-0.24164724318921429</v>
      </c>
      <c r="Q120" s="78"/>
    </row>
    <row r="121" spans="2:17" s="79" customFormat="1" ht="13" x14ac:dyDescent="0.3">
      <c r="B121" s="72"/>
      <c r="C121" s="80" t="s">
        <v>159</v>
      </c>
      <c r="D121" s="81" t="s">
        <v>432</v>
      </c>
      <c r="E121" s="82">
        <f>VLOOKUP($C121,'2023'!$C$295:$U$572,19,FALSE)</f>
        <v>2085263.7</v>
      </c>
      <c r="F121" s="83">
        <f>VLOOKUP($C121,'2023'!$C$8:$U$285,19,FALSE)</f>
        <v>48750.42</v>
      </c>
      <c r="G121" s="84">
        <f t="shared" si="14"/>
        <v>2.3378539606285765E-2</v>
      </c>
      <c r="H121" s="85">
        <f t="shared" si="15"/>
        <v>7.8953162957924391E-6</v>
      </c>
      <c r="I121" s="86">
        <f t="shared" si="16"/>
        <v>-2036513.28</v>
      </c>
      <c r="J121" s="87">
        <f t="shared" si="17"/>
        <v>-0.97662146039371422</v>
      </c>
      <c r="K121" s="82">
        <f>VLOOKUP($C121,'2023'!$C$295:$U$572,VLOOKUP($L$4,Master!$D$9:$G$20,4,FALSE),FALSE)</f>
        <v>2085263.7</v>
      </c>
      <c r="L121" s="83">
        <f>VLOOKUP($C121,'2023'!$C$8:$U$285,VLOOKUP($L$4,Master!$D$9:$G$20,4,FALSE),FALSE)</f>
        <v>48750.42</v>
      </c>
      <c r="M121" s="156">
        <f t="shared" si="18"/>
        <v>2.3378539606285765E-2</v>
      </c>
      <c r="N121" s="156">
        <f t="shared" si="19"/>
        <v>7.8953162957924391E-6</v>
      </c>
      <c r="O121" s="83">
        <f t="shared" si="20"/>
        <v>-2036513.28</v>
      </c>
      <c r="P121" s="87">
        <f t="shared" si="21"/>
        <v>-0.97662146039371422</v>
      </c>
      <c r="Q121" s="78"/>
    </row>
    <row r="122" spans="2:17" s="79" customFormat="1" ht="13" x14ac:dyDescent="0.3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6">
        <f t="shared" si="18"/>
        <v>0</v>
      </c>
      <c r="N122" s="156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3" x14ac:dyDescent="0.3">
      <c r="B123" s="72"/>
      <c r="C123" s="80" t="s">
        <v>161</v>
      </c>
      <c r="D123" s="81" t="s">
        <v>434</v>
      </c>
      <c r="E123" s="82">
        <f>VLOOKUP($C123,'2023'!$C$295:$U$572,19,FALSE)</f>
        <v>67860.02</v>
      </c>
      <c r="F123" s="83">
        <f>VLOOKUP($C123,'2023'!$C$8:$U$285,19,FALSE)</f>
        <v>39094.809999999983</v>
      </c>
      <c r="G123" s="84">
        <f t="shared" si="14"/>
        <v>0.5761096150575844</v>
      </c>
      <c r="H123" s="85">
        <f t="shared" si="15"/>
        <v>6.3315534609529339E-6</v>
      </c>
      <c r="I123" s="86">
        <f t="shared" si="16"/>
        <v>-28765.210000000021</v>
      </c>
      <c r="J123" s="87">
        <f t="shared" si="17"/>
        <v>-0.42389038494241554</v>
      </c>
      <c r="K123" s="82">
        <f>VLOOKUP($C123,'2023'!$C$295:$U$572,VLOOKUP($L$4,Master!$D$9:$G$20,4,FALSE),FALSE)</f>
        <v>67860.02</v>
      </c>
      <c r="L123" s="83">
        <f>VLOOKUP($C123,'2023'!$C$8:$U$285,VLOOKUP($L$4,Master!$D$9:$G$20,4,FALSE),FALSE)</f>
        <v>39094.809999999983</v>
      </c>
      <c r="M123" s="156">
        <f t="shared" si="18"/>
        <v>0.5761096150575844</v>
      </c>
      <c r="N123" s="156">
        <f t="shared" si="19"/>
        <v>6.3315534609529339E-6</v>
      </c>
      <c r="O123" s="83">
        <f t="shared" si="20"/>
        <v>-28765.210000000021</v>
      </c>
      <c r="P123" s="87">
        <f t="shared" si="21"/>
        <v>-0.42389038494241554</v>
      </c>
      <c r="Q123" s="78"/>
    </row>
    <row r="124" spans="2:17" s="79" customFormat="1" ht="13" x14ac:dyDescent="0.3">
      <c r="B124" s="72"/>
      <c r="C124" s="80" t="s">
        <v>162</v>
      </c>
      <c r="D124" s="81" t="s">
        <v>435</v>
      </c>
      <c r="E124" s="82">
        <f>VLOOKUP($C124,'2023'!$C$295:$U$572,19,FALSE)</f>
        <v>258511.43</v>
      </c>
      <c r="F124" s="83">
        <f>VLOOKUP($C124,'2023'!$C$8:$U$285,19,FALSE)</f>
        <v>157791.75000000003</v>
      </c>
      <c r="G124" s="84">
        <f t="shared" si="14"/>
        <v>0.61038597016774088</v>
      </c>
      <c r="H124" s="85">
        <f t="shared" si="15"/>
        <v>2.5554975221066956E-5</v>
      </c>
      <c r="I124" s="86">
        <f t="shared" si="16"/>
        <v>-100719.67999999996</v>
      </c>
      <c r="J124" s="87">
        <f t="shared" si="17"/>
        <v>-0.38961402983225912</v>
      </c>
      <c r="K124" s="82">
        <f>VLOOKUP($C124,'2023'!$C$295:$U$572,VLOOKUP($L$4,Master!$D$9:$G$20,4,FALSE),FALSE)</f>
        <v>258511.43</v>
      </c>
      <c r="L124" s="83">
        <f>VLOOKUP($C124,'2023'!$C$8:$U$285,VLOOKUP($L$4,Master!$D$9:$G$20,4,FALSE),FALSE)</f>
        <v>157791.75000000003</v>
      </c>
      <c r="M124" s="156">
        <f t="shared" si="18"/>
        <v>0.61038597016774088</v>
      </c>
      <c r="N124" s="156">
        <f t="shared" si="19"/>
        <v>2.5554975221066956E-5</v>
      </c>
      <c r="O124" s="83">
        <f t="shared" si="20"/>
        <v>-100719.67999999996</v>
      </c>
      <c r="P124" s="87">
        <f t="shared" si="21"/>
        <v>-0.38961402983225912</v>
      </c>
      <c r="Q124" s="78"/>
    </row>
    <row r="125" spans="2:17" s="79" customFormat="1" ht="13" x14ac:dyDescent="0.3">
      <c r="B125" s="72"/>
      <c r="C125" s="80" t="s">
        <v>163</v>
      </c>
      <c r="D125" s="81" t="s">
        <v>433</v>
      </c>
      <c r="E125" s="82">
        <f>VLOOKUP($C125,'2023'!$C$295:$U$572,19,FALSE)</f>
        <v>256837.79999999993</v>
      </c>
      <c r="F125" s="83">
        <f>VLOOKUP($C125,'2023'!$C$8:$U$285,19,FALSE)</f>
        <v>172118.18999999992</v>
      </c>
      <c r="G125" s="84">
        <f t="shared" si="14"/>
        <v>0.67014353027474916</v>
      </c>
      <c r="H125" s="85">
        <f t="shared" si="15"/>
        <v>2.7875196773880074E-5</v>
      </c>
      <c r="I125" s="86">
        <f t="shared" si="16"/>
        <v>-84719.610000000015</v>
      </c>
      <c r="J125" s="87">
        <f t="shared" si="17"/>
        <v>-0.32985646972525084</v>
      </c>
      <c r="K125" s="82">
        <f>VLOOKUP($C125,'2023'!$C$295:$U$572,VLOOKUP($L$4,Master!$D$9:$G$20,4,FALSE),FALSE)</f>
        <v>256837.79999999993</v>
      </c>
      <c r="L125" s="83">
        <f>VLOOKUP($C125,'2023'!$C$8:$U$285,VLOOKUP($L$4,Master!$D$9:$G$20,4,FALSE),FALSE)</f>
        <v>172118.18999999992</v>
      </c>
      <c r="M125" s="156">
        <f t="shared" si="18"/>
        <v>0.67014353027474916</v>
      </c>
      <c r="N125" s="156">
        <f t="shared" si="19"/>
        <v>2.7875196773880074E-5</v>
      </c>
      <c r="O125" s="83">
        <f t="shared" si="20"/>
        <v>-84719.610000000015</v>
      </c>
      <c r="P125" s="87">
        <f t="shared" si="21"/>
        <v>-0.32985646972525084</v>
      </c>
      <c r="Q125" s="78"/>
    </row>
    <row r="126" spans="2:17" s="79" customFormat="1" ht="13" x14ac:dyDescent="0.3">
      <c r="B126" s="72"/>
      <c r="C126" s="80" t="s">
        <v>164</v>
      </c>
      <c r="D126" s="81" t="s">
        <v>436</v>
      </c>
      <c r="E126" s="82">
        <f>VLOOKUP($C126,'2023'!$C$295:$U$572,19,FALSE)</f>
        <v>199128.94000000003</v>
      </c>
      <c r="F126" s="83">
        <f>VLOOKUP($C126,'2023'!$C$8:$U$285,19,FALSE)</f>
        <v>122173.96000000002</v>
      </c>
      <c r="G126" s="84">
        <f t="shared" si="14"/>
        <v>0.61354195929531896</v>
      </c>
      <c r="H126" s="85">
        <f t="shared" si="15"/>
        <v>1.9786538399248538E-5</v>
      </c>
      <c r="I126" s="86">
        <f t="shared" si="16"/>
        <v>-76954.98000000001</v>
      </c>
      <c r="J126" s="87">
        <f t="shared" si="17"/>
        <v>-0.38645804070468109</v>
      </c>
      <c r="K126" s="82">
        <f>VLOOKUP($C126,'2023'!$C$295:$U$572,VLOOKUP($L$4,Master!$D$9:$G$20,4,FALSE),FALSE)</f>
        <v>199128.94000000003</v>
      </c>
      <c r="L126" s="83">
        <f>VLOOKUP($C126,'2023'!$C$8:$U$285,VLOOKUP($L$4,Master!$D$9:$G$20,4,FALSE),FALSE)</f>
        <v>122173.96000000002</v>
      </c>
      <c r="M126" s="156">
        <f t="shared" si="18"/>
        <v>0.61354195929531896</v>
      </c>
      <c r="N126" s="156">
        <f t="shared" si="19"/>
        <v>1.9786538399248538E-5</v>
      </c>
      <c r="O126" s="83">
        <f t="shared" si="20"/>
        <v>-76954.98000000001</v>
      </c>
      <c r="P126" s="87">
        <f t="shared" si="21"/>
        <v>-0.38645804070468109</v>
      </c>
      <c r="Q126" s="78"/>
    </row>
    <row r="127" spans="2:17" s="79" customFormat="1" ht="13" x14ac:dyDescent="0.3">
      <c r="B127" s="72"/>
      <c r="C127" s="80" t="s">
        <v>165</v>
      </c>
      <c r="D127" s="81" t="s">
        <v>423</v>
      </c>
      <c r="E127" s="82">
        <f>VLOOKUP($C127,'2023'!$C$295:$U$572,19,FALSE)</f>
        <v>459664.62</v>
      </c>
      <c r="F127" s="83">
        <f>VLOOKUP($C127,'2023'!$C$8:$U$285,19,FALSE)</f>
        <v>326425.52000000014</v>
      </c>
      <c r="G127" s="84">
        <f t="shared" si="14"/>
        <v>0.71013844833217776</v>
      </c>
      <c r="H127" s="85">
        <f t="shared" si="15"/>
        <v>5.2865856897612819E-5</v>
      </c>
      <c r="I127" s="86">
        <f t="shared" si="16"/>
        <v>-133239.09999999986</v>
      </c>
      <c r="J127" s="87">
        <f t="shared" si="17"/>
        <v>-0.28986155166782218</v>
      </c>
      <c r="K127" s="82">
        <f>VLOOKUP($C127,'2023'!$C$295:$U$572,VLOOKUP($L$4,Master!$D$9:$G$20,4,FALSE),FALSE)</f>
        <v>459664.62</v>
      </c>
      <c r="L127" s="83">
        <f>VLOOKUP($C127,'2023'!$C$8:$U$285,VLOOKUP($L$4,Master!$D$9:$G$20,4,FALSE),FALSE)</f>
        <v>326425.52000000014</v>
      </c>
      <c r="M127" s="156">
        <f t="shared" si="18"/>
        <v>0.71013844833217776</v>
      </c>
      <c r="N127" s="156">
        <f t="shared" si="19"/>
        <v>5.2865856897612819E-5</v>
      </c>
      <c r="O127" s="83">
        <f t="shared" si="20"/>
        <v>-133239.09999999986</v>
      </c>
      <c r="P127" s="87">
        <f t="shared" si="21"/>
        <v>-0.28986155166782218</v>
      </c>
      <c r="Q127" s="78"/>
    </row>
    <row r="128" spans="2:17" s="79" customFormat="1" ht="13" x14ac:dyDescent="0.3">
      <c r="B128" s="72"/>
      <c r="C128" s="80" t="s">
        <v>166</v>
      </c>
      <c r="D128" s="81" t="s">
        <v>424</v>
      </c>
      <c r="E128" s="82">
        <f>VLOOKUP($C128,'2023'!$C$295:$U$572,19,FALSE)</f>
        <v>34045.81</v>
      </c>
      <c r="F128" s="83">
        <f>VLOOKUP($C128,'2023'!$C$8:$U$285,19,FALSE)</f>
        <v>11837.41</v>
      </c>
      <c r="G128" s="84">
        <f t="shared" si="14"/>
        <v>0.34769065561959023</v>
      </c>
      <c r="H128" s="85">
        <f t="shared" si="15"/>
        <v>1.9171136591844007E-6</v>
      </c>
      <c r="I128" s="86">
        <f t="shared" si="16"/>
        <v>-22208.399999999998</v>
      </c>
      <c r="J128" s="87">
        <f t="shared" si="17"/>
        <v>-0.65230934438040977</v>
      </c>
      <c r="K128" s="82">
        <f>VLOOKUP($C128,'2023'!$C$295:$U$572,VLOOKUP($L$4,Master!$D$9:$G$20,4,FALSE),FALSE)</f>
        <v>34045.81</v>
      </c>
      <c r="L128" s="83">
        <f>VLOOKUP($C128,'2023'!$C$8:$U$285,VLOOKUP($L$4,Master!$D$9:$G$20,4,FALSE),FALSE)</f>
        <v>11837.41</v>
      </c>
      <c r="M128" s="156">
        <f t="shared" si="18"/>
        <v>0.34769065561959023</v>
      </c>
      <c r="N128" s="156">
        <f t="shared" si="19"/>
        <v>1.9171136591844007E-6</v>
      </c>
      <c r="O128" s="83">
        <f t="shared" si="20"/>
        <v>-22208.399999999998</v>
      </c>
      <c r="P128" s="87">
        <f t="shared" si="21"/>
        <v>-0.65230934438040977</v>
      </c>
      <c r="Q128" s="78"/>
    </row>
    <row r="129" spans="2:17" s="79" customFormat="1" ht="13" x14ac:dyDescent="0.3">
      <c r="B129" s="72"/>
      <c r="C129" s="80" t="s">
        <v>167</v>
      </c>
      <c r="D129" s="81" t="s">
        <v>425</v>
      </c>
      <c r="E129" s="82">
        <f>VLOOKUP($C129,'2023'!$C$295:$U$572,19,FALSE)</f>
        <v>131164.67000000001</v>
      </c>
      <c r="F129" s="83">
        <f>VLOOKUP($C129,'2023'!$C$8:$U$285,19,FALSE)</f>
        <v>58987.729999999989</v>
      </c>
      <c r="G129" s="84">
        <f t="shared" si="14"/>
        <v>0.44972270352984522</v>
      </c>
      <c r="H129" s="85">
        <f t="shared" si="15"/>
        <v>9.5532876623586939E-6</v>
      </c>
      <c r="I129" s="86">
        <f t="shared" si="16"/>
        <v>-72176.940000000031</v>
      </c>
      <c r="J129" s="87">
        <f t="shared" si="17"/>
        <v>-0.55027729647015489</v>
      </c>
      <c r="K129" s="82">
        <f>VLOOKUP($C129,'2023'!$C$295:$U$572,VLOOKUP($L$4,Master!$D$9:$G$20,4,FALSE),FALSE)</f>
        <v>131164.67000000001</v>
      </c>
      <c r="L129" s="83">
        <f>VLOOKUP($C129,'2023'!$C$8:$U$285,VLOOKUP($L$4,Master!$D$9:$G$20,4,FALSE),FALSE)</f>
        <v>58987.729999999989</v>
      </c>
      <c r="M129" s="156">
        <f t="shared" si="18"/>
        <v>0.44972270352984522</v>
      </c>
      <c r="N129" s="156">
        <f t="shared" si="19"/>
        <v>9.5532876623586939E-6</v>
      </c>
      <c r="O129" s="83">
        <f t="shared" si="20"/>
        <v>-72176.940000000031</v>
      </c>
      <c r="P129" s="87">
        <f t="shared" si="21"/>
        <v>-0.55027729647015489</v>
      </c>
      <c r="Q129" s="78"/>
    </row>
    <row r="130" spans="2:17" s="79" customFormat="1" ht="13" x14ac:dyDescent="0.3">
      <c r="B130" s="72"/>
      <c r="C130" s="80" t="s">
        <v>168</v>
      </c>
      <c r="D130" s="81" t="s">
        <v>426</v>
      </c>
      <c r="E130" s="82">
        <f>VLOOKUP($C130,'2023'!$C$295:$U$572,19,FALSE)</f>
        <v>463115.91000000015</v>
      </c>
      <c r="F130" s="83">
        <f>VLOOKUP($C130,'2023'!$C$8:$U$285,19,FALSE)</f>
        <v>355480.21000000014</v>
      </c>
      <c r="G130" s="84">
        <f t="shared" si="14"/>
        <v>0.76758367036019126</v>
      </c>
      <c r="H130" s="85">
        <f t="shared" si="15"/>
        <v>5.7571374663945866E-5</v>
      </c>
      <c r="I130" s="86">
        <f t="shared" si="16"/>
        <v>-107635.70000000001</v>
      </c>
      <c r="J130" s="87">
        <f t="shared" si="17"/>
        <v>-0.23241632963980871</v>
      </c>
      <c r="K130" s="82">
        <f>VLOOKUP($C130,'2023'!$C$295:$U$572,VLOOKUP($L$4,Master!$D$9:$G$20,4,FALSE),FALSE)</f>
        <v>463115.91000000015</v>
      </c>
      <c r="L130" s="83">
        <f>VLOOKUP($C130,'2023'!$C$8:$U$285,VLOOKUP($L$4,Master!$D$9:$G$20,4,FALSE),FALSE)</f>
        <v>355480.21000000014</v>
      </c>
      <c r="M130" s="156">
        <f t="shared" si="18"/>
        <v>0.76758367036019126</v>
      </c>
      <c r="N130" s="156">
        <f t="shared" si="19"/>
        <v>5.7571374663945866E-5</v>
      </c>
      <c r="O130" s="83">
        <f t="shared" si="20"/>
        <v>-107635.70000000001</v>
      </c>
      <c r="P130" s="87">
        <f t="shared" si="21"/>
        <v>-0.23241632963980871</v>
      </c>
      <c r="Q130" s="78"/>
    </row>
    <row r="131" spans="2:17" s="79" customFormat="1" ht="13" x14ac:dyDescent="0.3">
      <c r="B131" s="72"/>
      <c r="C131" s="80" t="s">
        <v>169</v>
      </c>
      <c r="D131" s="81" t="s">
        <v>437</v>
      </c>
      <c r="E131" s="82">
        <f>VLOOKUP($C131,'2023'!$C$295:$U$572,19,FALSE)</f>
        <v>251322.39999999991</v>
      </c>
      <c r="F131" s="83">
        <f>VLOOKUP($C131,'2023'!$C$8:$U$285,19,FALSE)</f>
        <v>135191.98000000001</v>
      </c>
      <c r="G131" s="84">
        <f t="shared" si="14"/>
        <v>0.53792252501169835</v>
      </c>
      <c r="H131" s="85">
        <f t="shared" si="15"/>
        <v>2.1894856346969844E-5</v>
      </c>
      <c r="I131" s="86">
        <f t="shared" si="16"/>
        <v>-116130.4199999999</v>
      </c>
      <c r="J131" s="87">
        <f t="shared" si="17"/>
        <v>-0.46207747498830165</v>
      </c>
      <c r="K131" s="82">
        <f>VLOOKUP($C131,'2023'!$C$295:$U$572,VLOOKUP($L$4,Master!$D$9:$G$20,4,FALSE),FALSE)</f>
        <v>251322.39999999991</v>
      </c>
      <c r="L131" s="83">
        <f>VLOOKUP($C131,'2023'!$C$8:$U$285,VLOOKUP($L$4,Master!$D$9:$G$20,4,FALSE),FALSE)</f>
        <v>135191.98000000001</v>
      </c>
      <c r="M131" s="156">
        <f t="shared" si="18"/>
        <v>0.53792252501169835</v>
      </c>
      <c r="N131" s="156">
        <f t="shared" si="19"/>
        <v>2.1894856346969844E-5</v>
      </c>
      <c r="O131" s="83">
        <f t="shared" si="20"/>
        <v>-116130.4199999999</v>
      </c>
      <c r="P131" s="87">
        <f t="shared" si="21"/>
        <v>-0.46207747498830165</v>
      </c>
      <c r="Q131" s="78"/>
    </row>
    <row r="132" spans="2:17" s="79" customFormat="1" ht="13" x14ac:dyDescent="0.3">
      <c r="B132" s="72"/>
      <c r="C132" s="80" t="s">
        <v>170</v>
      </c>
      <c r="D132" s="81" t="s">
        <v>438</v>
      </c>
      <c r="E132" s="82">
        <f>VLOOKUP($C132,'2023'!$C$295:$U$572,19,FALSE)</f>
        <v>249712.23999999993</v>
      </c>
      <c r="F132" s="83">
        <f>VLOOKUP($C132,'2023'!$C$8:$U$285,19,FALSE)</f>
        <v>159891.18</v>
      </c>
      <c r="G132" s="84">
        <f t="shared" si="14"/>
        <v>0.64030173290664505</v>
      </c>
      <c r="H132" s="85">
        <f t="shared" si="15"/>
        <v>2.589498591001846E-5</v>
      </c>
      <c r="I132" s="86">
        <f t="shared" si="16"/>
        <v>-89821.059999999939</v>
      </c>
      <c r="J132" s="87">
        <f t="shared" si="17"/>
        <v>-0.35969826709335501</v>
      </c>
      <c r="K132" s="82">
        <f>VLOOKUP($C132,'2023'!$C$295:$U$572,VLOOKUP($L$4,Master!$D$9:$G$20,4,FALSE),FALSE)</f>
        <v>249712.23999999993</v>
      </c>
      <c r="L132" s="83">
        <f>VLOOKUP($C132,'2023'!$C$8:$U$285,VLOOKUP($L$4,Master!$D$9:$G$20,4,FALSE),FALSE)</f>
        <v>159891.18</v>
      </c>
      <c r="M132" s="156">
        <f t="shared" si="18"/>
        <v>0.64030173290664505</v>
      </c>
      <c r="N132" s="156">
        <f t="shared" si="19"/>
        <v>2.589498591001846E-5</v>
      </c>
      <c r="O132" s="83">
        <f t="shared" si="20"/>
        <v>-89821.059999999939</v>
      </c>
      <c r="P132" s="87">
        <f t="shared" si="21"/>
        <v>-0.35969826709335501</v>
      </c>
      <c r="Q132" s="78"/>
    </row>
    <row r="133" spans="2:17" s="79" customFormat="1" ht="13" x14ac:dyDescent="0.3">
      <c r="B133" s="72"/>
      <c r="C133" s="80" t="s">
        <v>171</v>
      </c>
      <c r="D133" s="81" t="s">
        <v>439</v>
      </c>
      <c r="E133" s="82">
        <f>VLOOKUP($C133,'2023'!$C$295:$U$572,19,FALSE)</f>
        <v>69930.260000000009</v>
      </c>
      <c r="F133" s="83">
        <f>VLOOKUP($C133,'2023'!$C$8:$U$285,19,FALSE)</f>
        <v>28276.989999999998</v>
      </c>
      <c r="G133" s="84">
        <f t="shared" si="14"/>
        <v>0.40435985794990603</v>
      </c>
      <c r="H133" s="85">
        <f t="shared" si="15"/>
        <v>4.5795662876947495E-6</v>
      </c>
      <c r="I133" s="86">
        <f t="shared" si="16"/>
        <v>-41653.270000000011</v>
      </c>
      <c r="J133" s="87">
        <f t="shared" si="17"/>
        <v>-0.59564014205009397</v>
      </c>
      <c r="K133" s="82">
        <f>VLOOKUP($C133,'2023'!$C$295:$U$572,VLOOKUP($L$4,Master!$D$9:$G$20,4,FALSE),FALSE)</f>
        <v>69930.260000000009</v>
      </c>
      <c r="L133" s="83">
        <f>VLOOKUP($C133,'2023'!$C$8:$U$285,VLOOKUP($L$4,Master!$D$9:$G$20,4,FALSE),FALSE)</f>
        <v>28276.989999999998</v>
      </c>
      <c r="M133" s="156">
        <f t="shared" si="18"/>
        <v>0.40435985794990603</v>
      </c>
      <c r="N133" s="156">
        <f t="shared" si="19"/>
        <v>4.5795662876947495E-6</v>
      </c>
      <c r="O133" s="83">
        <f t="shared" si="20"/>
        <v>-41653.270000000011</v>
      </c>
      <c r="P133" s="87">
        <f t="shared" si="21"/>
        <v>-0.59564014205009397</v>
      </c>
      <c r="Q133" s="78"/>
    </row>
    <row r="134" spans="2:17" s="79" customFormat="1" ht="13" x14ac:dyDescent="0.3">
      <c r="B134" s="72"/>
      <c r="C134" s="80" t="s">
        <v>172</v>
      </c>
      <c r="D134" s="81" t="s">
        <v>440</v>
      </c>
      <c r="E134" s="82">
        <f>VLOOKUP($C134,'2023'!$C$295:$U$572,19,FALSE)</f>
        <v>181876.8599999999</v>
      </c>
      <c r="F134" s="83">
        <f>VLOOKUP($C134,'2023'!$C$8:$U$285,19,FALSE)</f>
        <v>18245.660000000003</v>
      </c>
      <c r="G134" s="84">
        <f t="shared" si="14"/>
        <v>0.10031875412848019</v>
      </c>
      <c r="H134" s="85">
        <f t="shared" si="15"/>
        <v>2.9549541670715518E-6</v>
      </c>
      <c r="I134" s="86">
        <f t="shared" si="16"/>
        <v>-163631.1999999999</v>
      </c>
      <c r="J134" s="87">
        <f t="shared" si="17"/>
        <v>-0.89968124587151976</v>
      </c>
      <c r="K134" s="82">
        <f>VLOOKUP($C134,'2023'!$C$295:$U$572,VLOOKUP($L$4,Master!$D$9:$G$20,4,FALSE),FALSE)</f>
        <v>181876.8599999999</v>
      </c>
      <c r="L134" s="83">
        <f>VLOOKUP($C134,'2023'!$C$8:$U$285,VLOOKUP($L$4,Master!$D$9:$G$20,4,FALSE),FALSE)</f>
        <v>18245.660000000003</v>
      </c>
      <c r="M134" s="156">
        <f t="shared" si="18"/>
        <v>0.10031875412848019</v>
      </c>
      <c r="N134" s="156">
        <f t="shared" si="19"/>
        <v>2.9549541670715518E-6</v>
      </c>
      <c r="O134" s="83">
        <f t="shared" si="20"/>
        <v>-163631.1999999999</v>
      </c>
      <c r="P134" s="87">
        <f t="shared" si="21"/>
        <v>-0.89968124587151976</v>
      </c>
      <c r="Q134" s="78"/>
    </row>
    <row r="135" spans="2:17" s="79" customFormat="1" ht="13" x14ac:dyDescent="0.3">
      <c r="B135" s="72"/>
      <c r="C135" s="80" t="s">
        <v>173</v>
      </c>
      <c r="D135" s="81" t="s">
        <v>441</v>
      </c>
      <c r="E135" s="82">
        <f>VLOOKUP($C135,'2023'!$C$295:$U$572,19,FALSE)</f>
        <v>29382.940000000002</v>
      </c>
      <c r="F135" s="83">
        <f>VLOOKUP($C135,'2023'!$C$8:$U$285,19,FALSE)</f>
        <v>23913.599999999999</v>
      </c>
      <c r="G135" s="84">
        <f t="shared" si="14"/>
        <v>0.81386001536946262</v>
      </c>
      <c r="H135" s="85">
        <f t="shared" si="15"/>
        <v>3.8728986493052176E-6</v>
      </c>
      <c r="I135" s="86">
        <f t="shared" si="16"/>
        <v>-5469.3400000000038</v>
      </c>
      <c r="J135" s="87">
        <f t="shared" si="17"/>
        <v>-0.18613998463053744</v>
      </c>
      <c r="K135" s="82">
        <f>VLOOKUP($C135,'2023'!$C$295:$U$572,VLOOKUP($L$4,Master!$D$9:$G$20,4,FALSE),FALSE)</f>
        <v>29382.940000000002</v>
      </c>
      <c r="L135" s="83">
        <f>VLOOKUP($C135,'2023'!$C$8:$U$285,VLOOKUP($L$4,Master!$D$9:$G$20,4,FALSE),FALSE)</f>
        <v>23913.599999999999</v>
      </c>
      <c r="M135" s="156">
        <f t="shared" si="18"/>
        <v>0.81386001536946262</v>
      </c>
      <c r="N135" s="156">
        <f t="shared" si="19"/>
        <v>3.8728986493052176E-6</v>
      </c>
      <c r="O135" s="83">
        <f t="shared" si="20"/>
        <v>-5469.3400000000038</v>
      </c>
      <c r="P135" s="87">
        <f t="shared" si="21"/>
        <v>-0.18613998463053744</v>
      </c>
      <c r="Q135" s="78"/>
    </row>
    <row r="136" spans="2:17" s="79" customFormat="1" ht="26" x14ac:dyDescent="0.3">
      <c r="B136" s="72"/>
      <c r="C136" s="80" t="s">
        <v>174</v>
      </c>
      <c r="D136" s="81" t="s">
        <v>442</v>
      </c>
      <c r="E136" s="82">
        <f>VLOOKUP($C136,'2023'!$C$295:$U$572,19,FALSE)</f>
        <v>58555.750000000022</v>
      </c>
      <c r="F136" s="83">
        <f>VLOOKUP($C136,'2023'!$C$8:$U$285,19,FALSE)</f>
        <v>29799.049999999996</v>
      </c>
      <c r="G136" s="84">
        <f t="shared" si="14"/>
        <v>0.50890049226591727</v>
      </c>
      <c r="H136" s="85">
        <f t="shared" si="15"/>
        <v>4.8260697049201561E-6</v>
      </c>
      <c r="I136" s="86">
        <f t="shared" si="16"/>
        <v>-28756.700000000026</v>
      </c>
      <c r="J136" s="87">
        <f t="shared" si="17"/>
        <v>-0.49109950773408273</v>
      </c>
      <c r="K136" s="82">
        <f>VLOOKUP($C136,'2023'!$C$295:$U$572,VLOOKUP($L$4,Master!$D$9:$G$20,4,FALSE),FALSE)</f>
        <v>58555.750000000022</v>
      </c>
      <c r="L136" s="83">
        <f>VLOOKUP($C136,'2023'!$C$8:$U$285,VLOOKUP($L$4,Master!$D$9:$G$20,4,FALSE),FALSE)</f>
        <v>29799.049999999996</v>
      </c>
      <c r="M136" s="156">
        <f t="shared" si="18"/>
        <v>0.50890049226591727</v>
      </c>
      <c r="N136" s="156">
        <f t="shared" si="19"/>
        <v>4.8260697049201561E-6</v>
      </c>
      <c r="O136" s="83">
        <f t="shared" si="20"/>
        <v>-28756.700000000026</v>
      </c>
      <c r="P136" s="87">
        <f t="shared" si="21"/>
        <v>-0.49109950773408273</v>
      </c>
      <c r="Q136" s="78"/>
    </row>
    <row r="137" spans="2:17" s="79" customFormat="1" ht="13" x14ac:dyDescent="0.3">
      <c r="B137" s="72"/>
      <c r="C137" s="80" t="s">
        <v>175</v>
      </c>
      <c r="D137" s="81" t="s">
        <v>443</v>
      </c>
      <c r="E137" s="82">
        <f>VLOOKUP($C137,'2023'!$C$295:$U$572,19,FALSE)</f>
        <v>388717.64999999997</v>
      </c>
      <c r="F137" s="83">
        <f>VLOOKUP($C137,'2023'!$C$8:$U$285,19,FALSE)</f>
        <v>364680.31</v>
      </c>
      <c r="G137" s="84">
        <f t="shared" si="14"/>
        <v>0.93816246831086791</v>
      </c>
      <c r="H137" s="85">
        <f t="shared" si="15"/>
        <v>5.9061365918440062E-5</v>
      </c>
      <c r="I137" s="86">
        <f t="shared" si="16"/>
        <v>-24037.339999999967</v>
      </c>
      <c r="J137" s="87">
        <f t="shared" si="17"/>
        <v>-6.1837531689132121E-2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364680.31</v>
      </c>
      <c r="M137" s="156">
        <f t="shared" si="18"/>
        <v>0.93816246831086791</v>
      </c>
      <c r="N137" s="156">
        <f t="shared" si="19"/>
        <v>5.9061365918440062E-5</v>
      </c>
      <c r="O137" s="83">
        <f t="shared" si="20"/>
        <v>-24037.339999999967</v>
      </c>
      <c r="P137" s="87">
        <f t="shared" si="21"/>
        <v>-6.1837531689132121E-2</v>
      </c>
      <c r="Q137" s="78"/>
    </row>
    <row r="138" spans="2:17" s="79" customFormat="1" ht="13" x14ac:dyDescent="0.3">
      <c r="B138" s="72"/>
      <c r="C138" s="80" t="s">
        <v>176</v>
      </c>
      <c r="D138" s="81" t="s">
        <v>444</v>
      </c>
      <c r="E138" s="82">
        <f>VLOOKUP($C138,'2023'!$C$295:$U$572,19,FALSE)</f>
        <v>16163.910000000002</v>
      </c>
      <c r="F138" s="83">
        <f>VLOOKUP($C138,'2023'!$C$8:$U$285,19,FALSE)</f>
        <v>14536.320000000003</v>
      </c>
      <c r="G138" s="84">
        <f t="shared" ref="G138:G201" si="22">IFERROR(F138/E138,0)</f>
        <v>0.89930716021061752</v>
      </c>
      <c r="H138" s="85">
        <f t="shared" ref="H138:H201" si="23">F138/$D$4</f>
        <v>2.3542124186182106E-6</v>
      </c>
      <c r="I138" s="86">
        <f t="shared" ref="I138:I201" si="24">F138-E138</f>
        <v>-1627.5899999999983</v>
      </c>
      <c r="J138" s="87">
        <f t="shared" ref="J138:J201" si="25">IFERROR(I138/E138,0)</f>
        <v>-0.10069283978938252</v>
      </c>
      <c r="K138" s="82">
        <f>VLOOKUP($C138,'2023'!$C$295:$U$572,VLOOKUP($L$4,Master!$D$9:$G$20,4,FALSE),FALSE)</f>
        <v>16163.910000000002</v>
      </c>
      <c r="L138" s="83">
        <f>VLOOKUP($C138,'2023'!$C$8:$U$285,VLOOKUP($L$4,Master!$D$9:$G$20,4,FALSE),FALSE)</f>
        <v>14536.320000000003</v>
      </c>
      <c r="M138" s="156">
        <f t="shared" ref="M138:M201" si="26">IFERROR(L138/K138,0)</f>
        <v>0.89930716021061752</v>
      </c>
      <c r="N138" s="156">
        <f t="shared" ref="N138:N201" si="27">L138/$D$4</f>
        <v>2.3542124186182106E-6</v>
      </c>
      <c r="O138" s="83">
        <f t="shared" ref="O138:O201" si="28">L138-K138</f>
        <v>-1627.5899999999983</v>
      </c>
      <c r="P138" s="87">
        <f t="shared" ref="P138:P201" si="29">IFERROR(O138/K138,0)</f>
        <v>-0.10069283978938252</v>
      </c>
      <c r="Q138" s="78"/>
    </row>
    <row r="139" spans="2:17" s="79" customFormat="1" ht="13" x14ac:dyDescent="0.3">
      <c r="B139" s="72"/>
      <c r="C139" s="80" t="s">
        <v>177</v>
      </c>
      <c r="D139" s="81" t="s">
        <v>445</v>
      </c>
      <c r="E139" s="82">
        <f>VLOOKUP($C139,'2023'!$C$295:$U$572,19,FALSE)</f>
        <v>0</v>
      </c>
      <c r="F139" s="83">
        <f>VLOOKUP($C139,'2023'!$C$8:$U$285,19,FALSE)</f>
        <v>0</v>
      </c>
      <c r="G139" s="84">
        <f t="shared" si="22"/>
        <v>0</v>
      </c>
      <c r="H139" s="85">
        <f t="shared" si="23"/>
        <v>0</v>
      </c>
      <c r="I139" s="86">
        <f t="shared" si="24"/>
        <v>0</v>
      </c>
      <c r="J139" s="87">
        <f t="shared" si="25"/>
        <v>0</v>
      </c>
      <c r="K139" s="82">
        <f>VLOOKUP($C139,'2023'!$C$295:$U$572,VLOOKUP($L$4,Master!$D$9:$G$20,4,FALSE),FALSE)</f>
        <v>0</v>
      </c>
      <c r="L139" s="83">
        <f>VLOOKUP($C139,'2023'!$C$8:$U$285,VLOOKUP($L$4,Master!$D$9:$G$20,4,FALSE),FALSE)</f>
        <v>0</v>
      </c>
      <c r="M139" s="156">
        <f t="shared" si="26"/>
        <v>0</v>
      </c>
      <c r="N139" s="156">
        <f t="shared" si="27"/>
        <v>0</v>
      </c>
      <c r="O139" s="83">
        <f t="shared" si="28"/>
        <v>0</v>
      </c>
      <c r="P139" s="87">
        <f t="shared" si="29"/>
        <v>0</v>
      </c>
      <c r="Q139" s="78"/>
    </row>
    <row r="140" spans="2:17" s="79" customFormat="1" ht="13" x14ac:dyDescent="0.3">
      <c r="B140" s="72"/>
      <c r="C140" s="80" t="s">
        <v>178</v>
      </c>
      <c r="D140" s="81" t="s">
        <v>446</v>
      </c>
      <c r="E140" s="82">
        <f>VLOOKUP($C140,'2023'!$C$295:$U$572,19,FALSE)</f>
        <v>13936.19</v>
      </c>
      <c r="F140" s="83">
        <f>VLOOKUP($C140,'2023'!$C$8:$U$285,19,FALSE)</f>
        <v>10653.519999999999</v>
      </c>
      <c r="G140" s="84">
        <f t="shared" si="22"/>
        <v>0.76444996803286969</v>
      </c>
      <c r="H140" s="85">
        <f t="shared" si="23"/>
        <v>1.7253781621481552E-6</v>
      </c>
      <c r="I140" s="86">
        <f t="shared" si="24"/>
        <v>-3282.6700000000019</v>
      </c>
      <c r="J140" s="87">
        <f t="shared" si="25"/>
        <v>-0.23555003196713031</v>
      </c>
      <c r="K140" s="82">
        <f>VLOOKUP($C140,'2023'!$C$295:$U$572,VLOOKUP($L$4,Master!$D$9:$G$20,4,FALSE),FALSE)</f>
        <v>13936.19</v>
      </c>
      <c r="L140" s="83">
        <f>VLOOKUP($C140,'2023'!$C$8:$U$285,VLOOKUP($L$4,Master!$D$9:$G$20,4,FALSE),FALSE)</f>
        <v>10653.519999999999</v>
      </c>
      <c r="M140" s="156">
        <f t="shared" si="26"/>
        <v>0.76444996803286969</v>
      </c>
      <c r="N140" s="156">
        <f t="shared" si="27"/>
        <v>1.7253781621481552E-6</v>
      </c>
      <c r="O140" s="83">
        <f t="shared" si="28"/>
        <v>-3282.6700000000019</v>
      </c>
      <c r="P140" s="87">
        <f t="shared" si="29"/>
        <v>-0.23555003196713031</v>
      </c>
      <c r="Q140" s="78"/>
    </row>
    <row r="141" spans="2:17" s="79" customFormat="1" ht="13" x14ac:dyDescent="0.3">
      <c r="B141" s="72"/>
      <c r="C141" s="80" t="s">
        <v>179</v>
      </c>
      <c r="D141" s="81" t="s">
        <v>447</v>
      </c>
      <c r="E141" s="82">
        <f>VLOOKUP($C141,'2023'!$C$295:$U$572,19,FALSE)</f>
        <v>12439.880000000001</v>
      </c>
      <c r="F141" s="83">
        <f>VLOOKUP($C141,'2023'!$C$8:$U$285,19,FALSE)</f>
        <v>12439.879999999997</v>
      </c>
      <c r="G141" s="84">
        <f t="shared" si="22"/>
        <v>0.99999999999999967</v>
      </c>
      <c r="H141" s="85">
        <f t="shared" si="23"/>
        <v>2.0146859715609103E-6</v>
      </c>
      <c r="I141" s="86">
        <f t="shared" si="24"/>
        <v>0</v>
      </c>
      <c r="J141" s="87">
        <f t="shared" si="25"/>
        <v>0</v>
      </c>
      <c r="K141" s="82">
        <f>VLOOKUP($C141,'2023'!$C$295:$U$572,VLOOKUP($L$4,Master!$D$9:$G$20,4,FALSE),FALSE)</f>
        <v>12439.880000000001</v>
      </c>
      <c r="L141" s="83">
        <f>VLOOKUP($C141,'2023'!$C$8:$U$285,VLOOKUP($L$4,Master!$D$9:$G$20,4,FALSE),FALSE)</f>
        <v>12439.879999999997</v>
      </c>
      <c r="M141" s="156">
        <f t="shared" si="26"/>
        <v>0.99999999999999967</v>
      </c>
      <c r="N141" s="156">
        <f t="shared" si="27"/>
        <v>2.0146859715609103E-6</v>
      </c>
      <c r="O141" s="83">
        <f t="shared" si="28"/>
        <v>0</v>
      </c>
      <c r="P141" s="87">
        <f t="shared" si="29"/>
        <v>0</v>
      </c>
      <c r="Q141" s="78"/>
    </row>
    <row r="142" spans="2:17" s="79" customFormat="1" ht="13" x14ac:dyDescent="0.3">
      <c r="B142" s="72"/>
      <c r="C142" s="80" t="s">
        <v>180</v>
      </c>
      <c r="D142" s="81" t="s">
        <v>448</v>
      </c>
      <c r="E142" s="82">
        <f>VLOOKUP($C142,'2023'!$C$295:$U$572,19,FALSE)</f>
        <v>209584.37999999998</v>
      </c>
      <c r="F142" s="83">
        <f>VLOOKUP($C142,'2023'!$C$8:$U$285,19,FALSE)</f>
        <v>27723.210000000003</v>
      </c>
      <c r="G142" s="84">
        <f t="shared" si="22"/>
        <v>0.13227708095422</v>
      </c>
      <c r="H142" s="85">
        <f t="shared" si="23"/>
        <v>4.4898795063647849E-6</v>
      </c>
      <c r="I142" s="86">
        <f t="shared" si="24"/>
        <v>-181861.16999999998</v>
      </c>
      <c r="J142" s="87">
        <f t="shared" si="25"/>
        <v>-0.86772291904578003</v>
      </c>
      <c r="K142" s="82">
        <f>VLOOKUP($C142,'2023'!$C$295:$U$572,VLOOKUP($L$4,Master!$D$9:$G$20,4,FALSE),FALSE)</f>
        <v>209584.37999999998</v>
      </c>
      <c r="L142" s="83">
        <f>VLOOKUP($C142,'2023'!$C$8:$U$285,VLOOKUP($L$4,Master!$D$9:$G$20,4,FALSE),FALSE)</f>
        <v>27723.210000000003</v>
      </c>
      <c r="M142" s="156">
        <f t="shared" si="26"/>
        <v>0.13227708095422</v>
      </c>
      <c r="N142" s="156">
        <f t="shared" si="27"/>
        <v>4.4898795063647849E-6</v>
      </c>
      <c r="O142" s="83">
        <f t="shared" si="28"/>
        <v>-181861.16999999998</v>
      </c>
      <c r="P142" s="87">
        <f t="shared" si="29"/>
        <v>-0.86772291904578003</v>
      </c>
      <c r="Q142" s="78"/>
    </row>
    <row r="143" spans="2:17" s="79" customFormat="1" ht="13" x14ac:dyDescent="0.3">
      <c r="B143" s="72"/>
      <c r="C143" s="80" t="s">
        <v>181</v>
      </c>
      <c r="D143" s="81" t="s">
        <v>449</v>
      </c>
      <c r="E143" s="82">
        <f>VLOOKUP($C143,'2023'!$C$295:$U$572,19,FALSE)</f>
        <v>1160040.1799999997</v>
      </c>
      <c r="F143" s="83">
        <f>VLOOKUP($C143,'2023'!$C$8:$U$285,19,FALSE)</f>
        <v>850</v>
      </c>
      <c r="G143" s="84">
        <f t="shared" si="22"/>
        <v>7.3273324032621027E-4</v>
      </c>
      <c r="H143" s="85">
        <f t="shared" si="23"/>
        <v>1.3766073915719236E-7</v>
      </c>
      <c r="I143" s="86">
        <f t="shared" si="24"/>
        <v>-1159190.1799999997</v>
      </c>
      <c r="J143" s="87">
        <f t="shared" si="25"/>
        <v>-0.99926726675967381</v>
      </c>
      <c r="K143" s="82">
        <f>VLOOKUP($C143,'2023'!$C$295:$U$572,VLOOKUP($L$4,Master!$D$9:$G$20,4,FALSE),FALSE)</f>
        <v>1160040.1799999997</v>
      </c>
      <c r="L143" s="83">
        <f>VLOOKUP($C143,'2023'!$C$8:$U$285,VLOOKUP($L$4,Master!$D$9:$G$20,4,FALSE),FALSE)</f>
        <v>850</v>
      </c>
      <c r="M143" s="156">
        <f t="shared" si="26"/>
        <v>7.3273324032621027E-4</v>
      </c>
      <c r="N143" s="156">
        <f t="shared" si="27"/>
        <v>1.3766073915719236E-7</v>
      </c>
      <c r="O143" s="83">
        <f t="shared" si="28"/>
        <v>-1159190.1799999997</v>
      </c>
      <c r="P143" s="87">
        <f t="shared" si="29"/>
        <v>-0.99926726675967381</v>
      </c>
      <c r="Q143" s="78"/>
    </row>
    <row r="144" spans="2:17" s="79" customFormat="1" ht="13" x14ac:dyDescent="0.3">
      <c r="B144" s="72"/>
      <c r="C144" s="80" t="s">
        <v>182</v>
      </c>
      <c r="D144" s="81" t="s">
        <v>450</v>
      </c>
      <c r="E144" s="82">
        <f>VLOOKUP($C144,'2023'!$C$295:$U$572,19,FALSE)</f>
        <v>155857.54999999996</v>
      </c>
      <c r="F144" s="83">
        <f>VLOOKUP($C144,'2023'!$C$8:$U$285,19,FALSE)</f>
        <v>13235.780000000002</v>
      </c>
      <c r="G144" s="84">
        <f t="shared" si="22"/>
        <v>8.492228961638372E-2</v>
      </c>
      <c r="H144" s="85">
        <f t="shared" si="23"/>
        <v>2.1435850095552752E-6</v>
      </c>
      <c r="I144" s="86">
        <f t="shared" si="24"/>
        <v>-142621.76999999996</v>
      </c>
      <c r="J144" s="87">
        <f t="shared" si="25"/>
        <v>-0.91507771038361629</v>
      </c>
      <c r="K144" s="82">
        <f>VLOOKUP($C144,'2023'!$C$295:$U$572,VLOOKUP($L$4,Master!$D$9:$G$20,4,FALSE),FALSE)</f>
        <v>155857.54999999996</v>
      </c>
      <c r="L144" s="83">
        <f>VLOOKUP($C144,'2023'!$C$8:$U$285,VLOOKUP($L$4,Master!$D$9:$G$20,4,FALSE),FALSE)</f>
        <v>13235.780000000002</v>
      </c>
      <c r="M144" s="156">
        <f t="shared" si="26"/>
        <v>8.492228961638372E-2</v>
      </c>
      <c r="N144" s="156">
        <f t="shared" si="27"/>
        <v>2.1435850095552752E-6</v>
      </c>
      <c r="O144" s="83">
        <f t="shared" si="28"/>
        <v>-142621.76999999996</v>
      </c>
      <c r="P144" s="87">
        <f t="shared" si="29"/>
        <v>-0.91507771038361629</v>
      </c>
      <c r="Q144" s="78"/>
    </row>
    <row r="145" spans="2:17" s="79" customFormat="1" ht="13" x14ac:dyDescent="0.3">
      <c r="B145" s="72"/>
      <c r="C145" s="80" t="s">
        <v>183</v>
      </c>
      <c r="D145" s="81" t="s">
        <v>451</v>
      </c>
      <c r="E145" s="82">
        <f>VLOOKUP($C145,'2023'!$C$295:$U$572,19,FALSE)</f>
        <v>2240000</v>
      </c>
      <c r="F145" s="83">
        <f>VLOOKUP($C145,'2023'!$C$8:$U$285,19,FALSE)</f>
        <v>1880948.3</v>
      </c>
      <c r="G145" s="84">
        <f t="shared" si="22"/>
        <v>0.83970906249999999</v>
      </c>
      <c r="H145" s="85">
        <f t="shared" si="23"/>
        <v>3.0462674505231109E-4</v>
      </c>
      <c r="I145" s="86">
        <f t="shared" si="24"/>
        <v>-359051.69999999995</v>
      </c>
      <c r="J145" s="87">
        <f t="shared" si="25"/>
        <v>-0.16029093749999998</v>
      </c>
      <c r="K145" s="82">
        <f>VLOOKUP($C145,'2023'!$C$295:$U$572,VLOOKUP($L$4,Master!$D$9:$G$20,4,FALSE),FALSE)</f>
        <v>2240000</v>
      </c>
      <c r="L145" s="83">
        <f>VLOOKUP($C145,'2023'!$C$8:$U$285,VLOOKUP($L$4,Master!$D$9:$G$20,4,FALSE),FALSE)</f>
        <v>1880948.3</v>
      </c>
      <c r="M145" s="156">
        <f t="shared" si="26"/>
        <v>0.83970906249999999</v>
      </c>
      <c r="N145" s="156">
        <f t="shared" si="27"/>
        <v>3.0462674505231109E-4</v>
      </c>
      <c r="O145" s="83">
        <f t="shared" si="28"/>
        <v>-359051.69999999995</v>
      </c>
      <c r="P145" s="87">
        <f t="shared" si="29"/>
        <v>-0.16029093749999998</v>
      </c>
      <c r="Q145" s="78"/>
    </row>
    <row r="146" spans="2:17" s="79" customFormat="1" ht="13" x14ac:dyDescent="0.3">
      <c r="B146" s="72"/>
      <c r="C146" s="80" t="s">
        <v>184</v>
      </c>
      <c r="D146" s="81" t="s">
        <v>452</v>
      </c>
      <c r="E146" s="82">
        <f>VLOOKUP($C146,'2023'!$C$295:$U$572,19,FALSE)</f>
        <v>266666.82999999996</v>
      </c>
      <c r="F146" s="83">
        <f>VLOOKUP($C146,'2023'!$C$8:$U$285,19,FALSE)</f>
        <v>0</v>
      </c>
      <c r="G146" s="84">
        <f t="shared" si="22"/>
        <v>0</v>
      </c>
      <c r="H146" s="85">
        <f t="shared" si="23"/>
        <v>0</v>
      </c>
      <c r="I146" s="86">
        <f t="shared" si="24"/>
        <v>-266666.82999999996</v>
      </c>
      <c r="J146" s="87">
        <f t="shared" si="25"/>
        <v>-1</v>
      </c>
      <c r="K146" s="82">
        <f>VLOOKUP($C146,'2023'!$C$295:$U$572,VLOOKUP($L$4,Master!$D$9:$G$20,4,FALSE),FALSE)</f>
        <v>266666.82999999996</v>
      </c>
      <c r="L146" s="83">
        <f>VLOOKUP($C146,'2023'!$C$8:$U$285,VLOOKUP($L$4,Master!$D$9:$G$20,4,FALSE),FALSE)</f>
        <v>0</v>
      </c>
      <c r="M146" s="156">
        <f t="shared" si="26"/>
        <v>0</v>
      </c>
      <c r="N146" s="156">
        <f t="shared" si="27"/>
        <v>0</v>
      </c>
      <c r="O146" s="83">
        <f t="shared" si="28"/>
        <v>-266666.82999999996</v>
      </c>
      <c r="P146" s="87">
        <f t="shared" si="29"/>
        <v>-1</v>
      </c>
      <c r="Q146" s="78"/>
    </row>
    <row r="147" spans="2:17" s="79" customFormat="1" ht="13" x14ac:dyDescent="0.3">
      <c r="B147" s="72"/>
      <c r="C147" s="80" t="s">
        <v>185</v>
      </c>
      <c r="D147" s="81" t="s">
        <v>453</v>
      </c>
      <c r="E147" s="82">
        <f>VLOOKUP($C147,'2023'!$C$295:$U$572,19,FALSE)</f>
        <v>432752.43000000023</v>
      </c>
      <c r="F147" s="83">
        <f>VLOOKUP($C147,'2023'!$C$8:$U$285,19,FALSE)</f>
        <v>243548.83999999982</v>
      </c>
      <c r="G147" s="84">
        <f t="shared" si="22"/>
        <v>0.56279023089483216</v>
      </c>
      <c r="H147" s="85">
        <f t="shared" si="23"/>
        <v>3.9443662747384419E-5</v>
      </c>
      <c r="I147" s="86">
        <f t="shared" si="24"/>
        <v>-189203.5900000004</v>
      </c>
      <c r="J147" s="87">
        <f t="shared" si="25"/>
        <v>-0.43720976910516784</v>
      </c>
      <c r="K147" s="82">
        <f>VLOOKUP($C147,'2023'!$C$295:$U$572,VLOOKUP($L$4,Master!$D$9:$G$20,4,FALSE),FALSE)</f>
        <v>432752.43000000023</v>
      </c>
      <c r="L147" s="83">
        <f>VLOOKUP($C147,'2023'!$C$8:$U$285,VLOOKUP($L$4,Master!$D$9:$G$20,4,FALSE),FALSE)</f>
        <v>243548.83999999982</v>
      </c>
      <c r="M147" s="156">
        <f t="shared" si="26"/>
        <v>0.56279023089483216</v>
      </c>
      <c r="N147" s="156">
        <f t="shared" si="27"/>
        <v>3.9443662747384419E-5</v>
      </c>
      <c r="O147" s="83">
        <f t="shared" si="28"/>
        <v>-189203.5900000004</v>
      </c>
      <c r="P147" s="87">
        <f t="shared" si="29"/>
        <v>-0.43720976910516784</v>
      </c>
      <c r="Q147" s="78"/>
    </row>
    <row r="148" spans="2:17" s="79" customFormat="1" ht="13" x14ac:dyDescent="0.3">
      <c r="B148" s="72"/>
      <c r="C148" s="80" t="s">
        <v>186</v>
      </c>
      <c r="D148" s="81" t="s">
        <v>454</v>
      </c>
      <c r="E148" s="82">
        <f>VLOOKUP($C148,'2023'!$C$295:$U$572,19,FALSE)</f>
        <v>67086</v>
      </c>
      <c r="F148" s="83">
        <f>VLOOKUP($C148,'2023'!$C$8:$U$285,19,FALSE)</f>
        <v>0</v>
      </c>
      <c r="G148" s="84">
        <f t="shared" si="22"/>
        <v>0</v>
      </c>
      <c r="H148" s="85">
        <f t="shared" si="23"/>
        <v>0</v>
      </c>
      <c r="I148" s="86">
        <f t="shared" si="24"/>
        <v>-67086</v>
      </c>
      <c r="J148" s="87">
        <f t="shared" si="25"/>
        <v>-1</v>
      </c>
      <c r="K148" s="82">
        <f>VLOOKUP($C148,'2023'!$C$295:$U$572,VLOOKUP($L$4,Master!$D$9:$G$20,4,FALSE),FALSE)</f>
        <v>67086</v>
      </c>
      <c r="L148" s="83">
        <f>VLOOKUP($C148,'2023'!$C$8:$U$285,VLOOKUP($L$4,Master!$D$9:$G$20,4,FALSE),FALSE)</f>
        <v>0</v>
      </c>
      <c r="M148" s="156">
        <f t="shared" si="26"/>
        <v>0</v>
      </c>
      <c r="N148" s="156">
        <f t="shared" si="27"/>
        <v>0</v>
      </c>
      <c r="O148" s="83">
        <f t="shared" si="28"/>
        <v>-67086</v>
      </c>
      <c r="P148" s="87">
        <f t="shared" si="29"/>
        <v>-1</v>
      </c>
      <c r="Q148" s="78"/>
    </row>
    <row r="149" spans="2:17" s="79" customFormat="1" ht="13" x14ac:dyDescent="0.3">
      <c r="B149" s="72"/>
      <c r="C149" s="80" t="s">
        <v>187</v>
      </c>
      <c r="D149" s="81" t="s">
        <v>455</v>
      </c>
      <c r="E149" s="82">
        <f>VLOOKUP($C149,'2023'!$C$295:$U$572,19,FALSE)</f>
        <v>23685.380000000016</v>
      </c>
      <c r="F149" s="83">
        <f>VLOOKUP($C149,'2023'!$C$8:$U$285,19,FALSE)</f>
        <v>8280.39</v>
      </c>
      <c r="G149" s="84">
        <f t="shared" si="22"/>
        <v>0.34959920423484842</v>
      </c>
      <c r="H149" s="85">
        <f t="shared" si="23"/>
        <v>1.3410407151880283E-6</v>
      </c>
      <c r="I149" s="86">
        <f t="shared" si="24"/>
        <v>-15404.990000000016</v>
      </c>
      <c r="J149" s="87">
        <f t="shared" si="25"/>
        <v>-0.65040079576515153</v>
      </c>
      <c r="K149" s="82">
        <f>VLOOKUP($C149,'2023'!$C$295:$U$572,VLOOKUP($L$4,Master!$D$9:$G$20,4,FALSE),FALSE)</f>
        <v>23685.380000000016</v>
      </c>
      <c r="L149" s="83">
        <f>VLOOKUP($C149,'2023'!$C$8:$U$285,VLOOKUP($L$4,Master!$D$9:$G$20,4,FALSE),FALSE)</f>
        <v>8280.39</v>
      </c>
      <c r="M149" s="156">
        <f t="shared" si="26"/>
        <v>0.34959920423484842</v>
      </c>
      <c r="N149" s="156">
        <f t="shared" si="27"/>
        <v>1.3410407151880283E-6</v>
      </c>
      <c r="O149" s="83">
        <f t="shared" si="28"/>
        <v>-15404.990000000016</v>
      </c>
      <c r="P149" s="87">
        <f t="shared" si="29"/>
        <v>-0.65040079576515153</v>
      </c>
      <c r="Q149" s="78"/>
    </row>
    <row r="150" spans="2:17" s="79" customFormat="1" ht="13" x14ac:dyDescent="0.3">
      <c r="B150" s="72"/>
      <c r="C150" s="80" t="s">
        <v>188</v>
      </c>
      <c r="D150" s="81" t="s">
        <v>456</v>
      </c>
      <c r="E150" s="82">
        <f>VLOOKUP($C150,'2023'!$C$295:$U$572,19,FALSE)</f>
        <v>26076.460000000003</v>
      </c>
      <c r="F150" s="83">
        <f>VLOOKUP($C150,'2023'!$C$8:$U$285,19,FALSE)</f>
        <v>12622.429999999998</v>
      </c>
      <c r="G150" s="84">
        <f t="shared" si="22"/>
        <v>0.48405458409615404</v>
      </c>
      <c r="H150" s="85">
        <f t="shared" si="23"/>
        <v>2.0442506397175524E-6</v>
      </c>
      <c r="I150" s="86">
        <f t="shared" si="24"/>
        <v>-13454.030000000004</v>
      </c>
      <c r="J150" s="87">
        <f t="shared" si="25"/>
        <v>-0.51594541590384591</v>
      </c>
      <c r="K150" s="82">
        <f>VLOOKUP($C150,'2023'!$C$295:$U$572,VLOOKUP($L$4,Master!$D$9:$G$20,4,FALSE),FALSE)</f>
        <v>26076.460000000003</v>
      </c>
      <c r="L150" s="83">
        <f>VLOOKUP($C150,'2023'!$C$8:$U$285,VLOOKUP($L$4,Master!$D$9:$G$20,4,FALSE),FALSE)</f>
        <v>12622.429999999998</v>
      </c>
      <c r="M150" s="156">
        <f t="shared" si="26"/>
        <v>0.48405458409615404</v>
      </c>
      <c r="N150" s="156">
        <f t="shared" si="27"/>
        <v>2.0442506397175524E-6</v>
      </c>
      <c r="O150" s="83">
        <f t="shared" si="28"/>
        <v>-13454.030000000004</v>
      </c>
      <c r="P150" s="87">
        <f t="shared" si="29"/>
        <v>-0.51594541590384591</v>
      </c>
      <c r="Q150" s="78"/>
    </row>
    <row r="151" spans="2:17" s="79" customFormat="1" ht="13" x14ac:dyDescent="0.3">
      <c r="B151" s="72"/>
      <c r="C151" s="80" t="s">
        <v>189</v>
      </c>
      <c r="D151" s="81" t="s">
        <v>457</v>
      </c>
      <c r="E151" s="82">
        <f>VLOOKUP($C151,'2023'!$C$295:$U$572,19,FALSE)</f>
        <v>1833333.34</v>
      </c>
      <c r="F151" s="83">
        <f>VLOOKUP($C151,'2023'!$C$8:$U$285,19,FALSE)</f>
        <v>0</v>
      </c>
      <c r="G151" s="84">
        <f t="shared" si="22"/>
        <v>0</v>
      </c>
      <c r="H151" s="85">
        <f t="shared" si="23"/>
        <v>0</v>
      </c>
      <c r="I151" s="86">
        <f t="shared" si="24"/>
        <v>-1833333.34</v>
      </c>
      <c r="J151" s="87">
        <f t="shared" si="25"/>
        <v>-1</v>
      </c>
      <c r="K151" s="82">
        <f>VLOOKUP($C151,'2023'!$C$295:$U$572,VLOOKUP($L$4,Master!$D$9:$G$20,4,FALSE),FALSE)</f>
        <v>1833333.34</v>
      </c>
      <c r="L151" s="83">
        <f>VLOOKUP($C151,'2023'!$C$8:$U$285,VLOOKUP($L$4,Master!$D$9:$G$20,4,FALSE),FALSE)</f>
        <v>0</v>
      </c>
      <c r="M151" s="156">
        <f t="shared" si="26"/>
        <v>0</v>
      </c>
      <c r="N151" s="156">
        <f t="shared" si="27"/>
        <v>0</v>
      </c>
      <c r="O151" s="83">
        <f t="shared" si="28"/>
        <v>-1833333.34</v>
      </c>
      <c r="P151" s="87">
        <f t="shared" si="29"/>
        <v>-1</v>
      </c>
      <c r="Q151" s="78"/>
    </row>
    <row r="152" spans="2:17" s="79" customFormat="1" ht="13" x14ac:dyDescent="0.3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6">
        <f t="shared" si="26"/>
        <v>0</v>
      </c>
      <c r="N152" s="156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3" x14ac:dyDescent="0.3">
      <c r="B153" s="72"/>
      <c r="C153" s="80" t="s">
        <v>191</v>
      </c>
      <c r="D153" s="81" t="s">
        <v>459</v>
      </c>
      <c r="E153" s="82">
        <f>VLOOKUP($C153,'2023'!$C$295:$U$572,19,FALSE)</f>
        <v>33651.5</v>
      </c>
      <c r="F153" s="83">
        <f>VLOOKUP($C153,'2023'!$C$8:$U$285,19,FALSE)</f>
        <v>11346.510000000002</v>
      </c>
      <c r="G153" s="84">
        <f t="shared" si="22"/>
        <v>0.33717694604995324</v>
      </c>
      <c r="H153" s="85">
        <f t="shared" si="23"/>
        <v>1.8376105334758529E-6</v>
      </c>
      <c r="I153" s="86">
        <f t="shared" si="24"/>
        <v>-22304.989999999998</v>
      </c>
      <c r="J153" s="87">
        <f t="shared" si="25"/>
        <v>-0.6628230539500467</v>
      </c>
      <c r="K153" s="82">
        <f>VLOOKUP($C153,'2023'!$C$295:$U$572,VLOOKUP($L$4,Master!$D$9:$G$20,4,FALSE),FALSE)</f>
        <v>33651.5</v>
      </c>
      <c r="L153" s="83">
        <f>VLOOKUP($C153,'2023'!$C$8:$U$285,VLOOKUP($L$4,Master!$D$9:$G$20,4,FALSE),FALSE)</f>
        <v>11346.510000000002</v>
      </c>
      <c r="M153" s="156">
        <f t="shared" si="26"/>
        <v>0.33717694604995324</v>
      </c>
      <c r="N153" s="156">
        <f t="shared" si="27"/>
        <v>1.8376105334758529E-6</v>
      </c>
      <c r="O153" s="83">
        <f t="shared" si="28"/>
        <v>-22304.989999999998</v>
      </c>
      <c r="P153" s="87">
        <f t="shared" si="29"/>
        <v>-0.6628230539500467</v>
      </c>
      <c r="Q153" s="78"/>
    </row>
    <row r="154" spans="2:17" s="79" customFormat="1" ht="26" x14ac:dyDescent="0.3">
      <c r="B154" s="72"/>
      <c r="C154" s="80" t="s">
        <v>192</v>
      </c>
      <c r="D154" s="81" t="s">
        <v>460</v>
      </c>
      <c r="E154" s="82">
        <f>VLOOKUP($C154,'2023'!$C$295:$U$572,19,FALSE)</f>
        <v>8181.71</v>
      </c>
      <c r="F154" s="83">
        <f>VLOOKUP($C154,'2023'!$C$8:$U$285,19,FALSE)</f>
        <v>8159.5699999999988</v>
      </c>
      <c r="G154" s="84">
        <f t="shared" si="22"/>
        <v>0.99729396422019345</v>
      </c>
      <c r="H154" s="85">
        <f t="shared" si="23"/>
        <v>1.3214734557704141E-6</v>
      </c>
      <c r="I154" s="86">
        <f t="shared" si="24"/>
        <v>-22.140000000001237</v>
      </c>
      <c r="J154" s="87">
        <f t="shared" si="25"/>
        <v>-2.7060357798065729E-3</v>
      </c>
      <c r="K154" s="82">
        <f>VLOOKUP($C154,'2023'!$C$295:$U$572,VLOOKUP($L$4,Master!$D$9:$G$20,4,FALSE),FALSE)</f>
        <v>8181.71</v>
      </c>
      <c r="L154" s="83">
        <f>VLOOKUP($C154,'2023'!$C$8:$U$285,VLOOKUP($L$4,Master!$D$9:$G$20,4,FALSE),FALSE)</f>
        <v>8159.5699999999988</v>
      </c>
      <c r="M154" s="156">
        <f t="shared" si="26"/>
        <v>0.99729396422019345</v>
      </c>
      <c r="N154" s="156">
        <f t="shared" si="27"/>
        <v>1.3214734557704141E-6</v>
      </c>
      <c r="O154" s="83">
        <f t="shared" si="28"/>
        <v>-22.140000000001237</v>
      </c>
      <c r="P154" s="87">
        <f t="shared" si="29"/>
        <v>-2.7060357798065729E-3</v>
      </c>
      <c r="Q154" s="78"/>
    </row>
    <row r="155" spans="2:17" s="79" customFormat="1" ht="13" x14ac:dyDescent="0.3">
      <c r="B155" s="72"/>
      <c r="C155" s="80" t="s">
        <v>193</v>
      </c>
      <c r="D155" s="81" t="s">
        <v>461</v>
      </c>
      <c r="E155" s="82">
        <f>VLOOKUP($C155,'2023'!$C$295:$U$572,19,FALSE)</f>
        <v>65729.429999999993</v>
      </c>
      <c r="F155" s="83">
        <f>VLOOKUP($C155,'2023'!$C$8:$U$285,19,FALSE)</f>
        <v>23520.489999999998</v>
      </c>
      <c r="G155" s="84">
        <f t="shared" si="22"/>
        <v>0.35783803389136343</v>
      </c>
      <c r="H155" s="85">
        <f t="shared" si="23"/>
        <v>3.8092329867521779E-6</v>
      </c>
      <c r="I155" s="86">
        <f t="shared" si="24"/>
        <v>-42208.939999999995</v>
      </c>
      <c r="J155" s="87">
        <f t="shared" si="25"/>
        <v>-0.64216196610863652</v>
      </c>
      <c r="K155" s="82">
        <f>VLOOKUP($C155,'2023'!$C$295:$U$572,VLOOKUP($L$4,Master!$D$9:$G$20,4,FALSE),FALSE)</f>
        <v>65729.429999999993</v>
      </c>
      <c r="L155" s="83">
        <f>VLOOKUP($C155,'2023'!$C$8:$U$285,VLOOKUP($L$4,Master!$D$9:$G$20,4,FALSE),FALSE)</f>
        <v>23520.489999999998</v>
      </c>
      <c r="M155" s="156">
        <f t="shared" si="26"/>
        <v>0.35783803389136343</v>
      </c>
      <c r="N155" s="156">
        <f t="shared" si="27"/>
        <v>3.8092329867521779E-6</v>
      </c>
      <c r="O155" s="83">
        <f t="shared" si="28"/>
        <v>-42208.939999999995</v>
      </c>
      <c r="P155" s="87">
        <f t="shared" si="29"/>
        <v>-0.64216196610863652</v>
      </c>
      <c r="Q155" s="78"/>
    </row>
    <row r="156" spans="2:17" s="79" customFormat="1" ht="13" x14ac:dyDescent="0.3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6">
        <f t="shared" si="26"/>
        <v>0</v>
      </c>
      <c r="N156" s="156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3" x14ac:dyDescent="0.3">
      <c r="B157" s="72"/>
      <c r="C157" s="80" t="s">
        <v>195</v>
      </c>
      <c r="D157" s="81" t="s">
        <v>463</v>
      </c>
      <c r="E157" s="82">
        <f>VLOOKUP($C157,'2023'!$C$295:$U$572,19,FALSE)</f>
        <v>60185.260000000009</v>
      </c>
      <c r="F157" s="83">
        <f>VLOOKUP($C157,'2023'!$C$8:$U$285,19,FALSE)</f>
        <v>30178.740000000005</v>
      </c>
      <c r="G157" s="84">
        <f t="shared" si="22"/>
        <v>0.50143074899069973</v>
      </c>
      <c r="H157" s="85">
        <f t="shared" si="23"/>
        <v>4.8875619473326219E-6</v>
      </c>
      <c r="I157" s="86">
        <f t="shared" si="24"/>
        <v>-30006.520000000004</v>
      </c>
      <c r="J157" s="87">
        <f t="shared" si="25"/>
        <v>-0.49856925100930027</v>
      </c>
      <c r="K157" s="82">
        <f>VLOOKUP($C157,'2023'!$C$295:$U$572,VLOOKUP($L$4,Master!$D$9:$G$20,4,FALSE),FALSE)</f>
        <v>60185.260000000009</v>
      </c>
      <c r="L157" s="83">
        <f>VLOOKUP($C157,'2023'!$C$8:$U$285,VLOOKUP($L$4,Master!$D$9:$G$20,4,FALSE),FALSE)</f>
        <v>30178.740000000005</v>
      </c>
      <c r="M157" s="156">
        <f t="shared" si="26"/>
        <v>0.50143074899069973</v>
      </c>
      <c r="N157" s="156">
        <f t="shared" si="27"/>
        <v>4.8875619473326219E-6</v>
      </c>
      <c r="O157" s="83">
        <f t="shared" si="28"/>
        <v>-30006.520000000004</v>
      </c>
      <c r="P157" s="87">
        <f t="shared" si="29"/>
        <v>-0.49856925100930027</v>
      </c>
      <c r="Q157" s="78"/>
    </row>
    <row r="158" spans="2:17" s="79" customFormat="1" ht="26" x14ac:dyDescent="0.3">
      <c r="B158" s="72"/>
      <c r="C158" s="80" t="s">
        <v>196</v>
      </c>
      <c r="D158" s="81" t="s">
        <v>464</v>
      </c>
      <c r="E158" s="82">
        <f>VLOOKUP($C158,'2023'!$C$295:$U$572,19,FALSE)</f>
        <v>0</v>
      </c>
      <c r="F158" s="83">
        <f>VLOOKUP($C158,'2023'!$C$8:$U$285,19,FALSE)</f>
        <v>0</v>
      </c>
      <c r="G158" s="84">
        <f t="shared" si="22"/>
        <v>0</v>
      </c>
      <c r="H158" s="85">
        <f t="shared" si="23"/>
        <v>0</v>
      </c>
      <c r="I158" s="86">
        <f t="shared" si="24"/>
        <v>0</v>
      </c>
      <c r="J158" s="87">
        <f t="shared" si="25"/>
        <v>0</v>
      </c>
      <c r="K158" s="82">
        <f>VLOOKUP($C158,'2023'!$C$295:$U$572,VLOOKUP($L$4,Master!$D$9:$G$20,4,FALSE),FALSE)</f>
        <v>0</v>
      </c>
      <c r="L158" s="83">
        <f>VLOOKUP($C158,'2023'!$C$8:$U$285,VLOOKUP($L$4,Master!$D$9:$G$20,4,FALSE),FALSE)</f>
        <v>0</v>
      </c>
      <c r="M158" s="156">
        <f t="shared" si="26"/>
        <v>0</v>
      </c>
      <c r="N158" s="156">
        <f t="shared" si="27"/>
        <v>0</v>
      </c>
      <c r="O158" s="83">
        <f t="shared" si="28"/>
        <v>0</v>
      </c>
      <c r="P158" s="87">
        <f t="shared" si="29"/>
        <v>0</v>
      </c>
      <c r="Q158" s="78"/>
    </row>
    <row r="159" spans="2:17" s="79" customFormat="1" ht="26" x14ac:dyDescent="0.3">
      <c r="B159" s="72"/>
      <c r="C159" s="80" t="s">
        <v>197</v>
      </c>
      <c r="D159" s="81" t="s">
        <v>465</v>
      </c>
      <c r="E159" s="82">
        <f>VLOOKUP($C159,'2023'!$C$295:$U$572,19,FALSE)</f>
        <v>10071.780000000001</v>
      </c>
      <c r="F159" s="83">
        <f>VLOOKUP($C159,'2023'!$C$8:$U$285,19,FALSE)</f>
        <v>5482.1799999999994</v>
      </c>
      <c r="G159" s="84">
        <f t="shared" si="22"/>
        <v>0.54431093610066927</v>
      </c>
      <c r="H159" s="85">
        <f t="shared" si="23"/>
        <v>8.8785994234444326E-7</v>
      </c>
      <c r="I159" s="86">
        <f t="shared" si="24"/>
        <v>-4589.6000000000013</v>
      </c>
      <c r="J159" s="87">
        <f t="shared" si="25"/>
        <v>-0.45568906389933073</v>
      </c>
      <c r="K159" s="82">
        <f>VLOOKUP($C159,'2023'!$C$295:$U$572,VLOOKUP($L$4,Master!$D$9:$G$20,4,FALSE),FALSE)</f>
        <v>10071.780000000001</v>
      </c>
      <c r="L159" s="83">
        <f>VLOOKUP($C159,'2023'!$C$8:$U$285,VLOOKUP($L$4,Master!$D$9:$G$20,4,FALSE),FALSE)</f>
        <v>5482.1799999999994</v>
      </c>
      <c r="M159" s="156">
        <f t="shared" si="26"/>
        <v>0.54431093610066927</v>
      </c>
      <c r="N159" s="156">
        <f t="shared" si="27"/>
        <v>8.8785994234444326E-7</v>
      </c>
      <c r="O159" s="83">
        <f t="shared" si="28"/>
        <v>-4589.6000000000013</v>
      </c>
      <c r="P159" s="87">
        <f t="shared" si="29"/>
        <v>-0.45568906389933073</v>
      </c>
      <c r="Q159" s="78"/>
    </row>
    <row r="160" spans="2:17" s="79" customFormat="1" ht="26" x14ac:dyDescent="0.3">
      <c r="B160" s="72"/>
      <c r="C160" s="80" t="s">
        <v>198</v>
      </c>
      <c r="D160" s="81" t="s">
        <v>466</v>
      </c>
      <c r="E160" s="82">
        <f>VLOOKUP($C160,'2023'!$C$295:$U$572,19,FALSE)</f>
        <v>12608.2</v>
      </c>
      <c r="F160" s="83">
        <f>VLOOKUP($C160,'2023'!$C$8:$U$285,19,FALSE)</f>
        <v>5904.99</v>
      </c>
      <c r="G160" s="84">
        <f t="shared" si="22"/>
        <v>0.46834520391491247</v>
      </c>
      <c r="H160" s="85">
        <f t="shared" si="23"/>
        <v>9.5633563307744638E-7</v>
      </c>
      <c r="I160" s="86">
        <f t="shared" si="24"/>
        <v>-6703.2100000000009</v>
      </c>
      <c r="J160" s="87">
        <f t="shared" si="25"/>
        <v>-0.53165479608508748</v>
      </c>
      <c r="K160" s="82">
        <f>VLOOKUP($C160,'2023'!$C$295:$U$572,VLOOKUP($L$4,Master!$D$9:$G$20,4,FALSE),FALSE)</f>
        <v>12608.2</v>
      </c>
      <c r="L160" s="83">
        <f>VLOOKUP($C160,'2023'!$C$8:$U$285,VLOOKUP($L$4,Master!$D$9:$G$20,4,FALSE),FALSE)</f>
        <v>5904.99</v>
      </c>
      <c r="M160" s="156">
        <f t="shared" si="26"/>
        <v>0.46834520391491247</v>
      </c>
      <c r="N160" s="156">
        <f t="shared" si="27"/>
        <v>9.5633563307744638E-7</v>
      </c>
      <c r="O160" s="83">
        <f t="shared" si="28"/>
        <v>-6703.2100000000009</v>
      </c>
      <c r="P160" s="87">
        <f t="shared" si="29"/>
        <v>-0.53165479608508748</v>
      </c>
      <c r="Q160" s="78"/>
    </row>
    <row r="161" spans="2:17" s="79" customFormat="1" ht="13" x14ac:dyDescent="0.3">
      <c r="B161" s="72"/>
      <c r="C161" s="80" t="s">
        <v>199</v>
      </c>
      <c r="D161" s="81" t="s">
        <v>467</v>
      </c>
      <c r="E161" s="82">
        <f>VLOOKUP($C161,'2023'!$C$295:$U$572,19,FALSE)</f>
        <v>852259.66</v>
      </c>
      <c r="F161" s="83">
        <f>VLOOKUP($C161,'2023'!$C$8:$U$285,19,FALSE)</f>
        <v>196660.40000000002</v>
      </c>
      <c r="G161" s="84">
        <f t="shared" si="22"/>
        <v>0.23075174061388756</v>
      </c>
      <c r="H161" s="85">
        <f t="shared" si="23"/>
        <v>3.1849901208175434E-5</v>
      </c>
      <c r="I161" s="86">
        <f t="shared" si="24"/>
        <v>-655599.26</v>
      </c>
      <c r="J161" s="87">
        <f t="shared" si="25"/>
        <v>-0.76924825938611241</v>
      </c>
      <c r="K161" s="82">
        <f>VLOOKUP($C161,'2023'!$C$295:$U$572,VLOOKUP($L$4,Master!$D$9:$G$20,4,FALSE),FALSE)</f>
        <v>852259.66</v>
      </c>
      <c r="L161" s="83">
        <f>VLOOKUP($C161,'2023'!$C$8:$U$285,VLOOKUP($L$4,Master!$D$9:$G$20,4,FALSE),FALSE)</f>
        <v>196660.40000000002</v>
      </c>
      <c r="M161" s="156">
        <f t="shared" si="26"/>
        <v>0.23075174061388756</v>
      </c>
      <c r="N161" s="156">
        <f t="shared" si="27"/>
        <v>3.1849901208175434E-5</v>
      </c>
      <c r="O161" s="83">
        <f t="shared" si="28"/>
        <v>-655599.26</v>
      </c>
      <c r="P161" s="87">
        <f t="shared" si="29"/>
        <v>-0.76924825938611241</v>
      </c>
      <c r="Q161" s="78"/>
    </row>
    <row r="162" spans="2:17" s="79" customFormat="1" ht="13" x14ac:dyDescent="0.3">
      <c r="B162" s="72"/>
      <c r="C162" s="80" t="s">
        <v>200</v>
      </c>
      <c r="D162" s="81" t="s">
        <v>468</v>
      </c>
      <c r="E162" s="82">
        <f>VLOOKUP($C162,'2023'!$C$295:$U$572,19,FALSE)</f>
        <v>2800</v>
      </c>
      <c r="F162" s="83">
        <f>VLOOKUP($C162,'2023'!$C$8:$U$285,19,FALSE)</f>
        <v>0</v>
      </c>
      <c r="G162" s="84">
        <f t="shared" si="22"/>
        <v>0</v>
      </c>
      <c r="H162" s="85">
        <f t="shared" si="23"/>
        <v>0</v>
      </c>
      <c r="I162" s="86">
        <f t="shared" si="24"/>
        <v>-2800</v>
      </c>
      <c r="J162" s="87">
        <f t="shared" si="25"/>
        <v>-1</v>
      </c>
      <c r="K162" s="82">
        <f>VLOOKUP($C162,'2023'!$C$295:$U$572,VLOOKUP($L$4,Master!$D$9:$G$20,4,FALSE),FALSE)</f>
        <v>2800</v>
      </c>
      <c r="L162" s="83">
        <f>VLOOKUP($C162,'2023'!$C$8:$U$285,VLOOKUP($L$4,Master!$D$9:$G$20,4,FALSE),FALSE)</f>
        <v>0</v>
      </c>
      <c r="M162" s="156">
        <f t="shared" si="26"/>
        <v>0</v>
      </c>
      <c r="N162" s="156">
        <f t="shared" si="27"/>
        <v>0</v>
      </c>
      <c r="O162" s="83">
        <f t="shared" si="28"/>
        <v>-2800</v>
      </c>
      <c r="P162" s="87">
        <f t="shared" si="29"/>
        <v>-1</v>
      </c>
      <c r="Q162" s="78"/>
    </row>
    <row r="163" spans="2:17" s="79" customFormat="1" ht="13" x14ac:dyDescent="0.3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6">
        <f t="shared" si="26"/>
        <v>0</v>
      </c>
      <c r="N163" s="156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3" x14ac:dyDescent="0.3">
      <c r="B164" s="72"/>
      <c r="C164" s="80" t="s">
        <v>202</v>
      </c>
      <c r="D164" s="81" t="s">
        <v>470</v>
      </c>
      <c r="E164" s="82">
        <f>VLOOKUP($C164,'2023'!$C$295:$U$572,19,FALSE)</f>
        <v>4785.83</v>
      </c>
      <c r="F164" s="83">
        <f>VLOOKUP($C164,'2023'!$C$8:$U$285,19,FALSE)</f>
        <v>0</v>
      </c>
      <c r="G164" s="84">
        <f t="shared" si="22"/>
        <v>0</v>
      </c>
      <c r="H164" s="85">
        <f t="shared" si="23"/>
        <v>0</v>
      </c>
      <c r="I164" s="86">
        <f t="shared" si="24"/>
        <v>-4785.83</v>
      </c>
      <c r="J164" s="87">
        <f t="shared" si="25"/>
        <v>-1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0</v>
      </c>
      <c r="M164" s="156">
        <f t="shared" si="26"/>
        <v>0</v>
      </c>
      <c r="N164" s="156">
        <f t="shared" si="27"/>
        <v>0</v>
      </c>
      <c r="O164" s="83">
        <f t="shared" si="28"/>
        <v>-4785.83</v>
      </c>
      <c r="P164" s="87">
        <f t="shared" si="29"/>
        <v>-1</v>
      </c>
      <c r="Q164" s="78"/>
    </row>
    <row r="165" spans="2:17" s="79" customFormat="1" ht="13" x14ac:dyDescent="0.3">
      <c r="B165" s="72"/>
      <c r="C165" s="80" t="s">
        <v>203</v>
      </c>
      <c r="D165" s="81" t="s">
        <v>471</v>
      </c>
      <c r="E165" s="82">
        <f>VLOOKUP($C165,'2023'!$C$295:$U$572,19,FALSE)</f>
        <v>75474.53</v>
      </c>
      <c r="F165" s="83">
        <f>VLOOKUP($C165,'2023'!$C$8:$U$285,19,FALSE)</f>
        <v>37634.160000000011</v>
      </c>
      <c r="G165" s="84">
        <f t="shared" si="22"/>
        <v>0.49863391000911184</v>
      </c>
      <c r="H165" s="85">
        <f t="shared" si="23"/>
        <v>6.0949956272471113E-6</v>
      </c>
      <c r="I165" s="86">
        <f t="shared" si="24"/>
        <v>-37840.369999999988</v>
      </c>
      <c r="J165" s="87">
        <f t="shared" si="25"/>
        <v>-0.50136608999088816</v>
      </c>
      <c r="K165" s="82">
        <f>VLOOKUP($C165,'2023'!$C$295:$U$572,VLOOKUP($L$4,Master!$D$9:$G$20,4,FALSE),FALSE)</f>
        <v>75474.53</v>
      </c>
      <c r="L165" s="83">
        <f>VLOOKUP($C165,'2023'!$C$8:$U$285,VLOOKUP($L$4,Master!$D$9:$G$20,4,FALSE),FALSE)</f>
        <v>37634.160000000011</v>
      </c>
      <c r="M165" s="156">
        <f t="shared" si="26"/>
        <v>0.49863391000911184</v>
      </c>
      <c r="N165" s="156">
        <f t="shared" si="27"/>
        <v>6.0949956272471113E-6</v>
      </c>
      <c r="O165" s="83">
        <f t="shared" si="28"/>
        <v>-37840.369999999988</v>
      </c>
      <c r="P165" s="87">
        <f t="shared" si="29"/>
        <v>-0.50136608999088816</v>
      </c>
      <c r="Q165" s="78"/>
    </row>
    <row r="166" spans="2:17" s="79" customFormat="1" ht="13" x14ac:dyDescent="0.3">
      <c r="B166" s="72"/>
      <c r="C166" s="80" t="s">
        <v>204</v>
      </c>
      <c r="D166" s="81" t="s">
        <v>472</v>
      </c>
      <c r="E166" s="82">
        <f>VLOOKUP($C166,'2023'!$C$295:$U$572,19,FALSE)</f>
        <v>174834.24</v>
      </c>
      <c r="F166" s="83">
        <f>VLOOKUP($C166,'2023'!$C$8:$U$285,19,FALSE)</f>
        <v>18016.14</v>
      </c>
      <c r="G166" s="84">
        <f t="shared" si="22"/>
        <v>0.10304697752568376</v>
      </c>
      <c r="H166" s="85">
        <f t="shared" si="23"/>
        <v>2.9177825284228939E-6</v>
      </c>
      <c r="I166" s="86">
        <f t="shared" si="24"/>
        <v>-156818.09999999998</v>
      </c>
      <c r="J166" s="87">
        <f t="shared" si="25"/>
        <v>-0.89695302247431619</v>
      </c>
      <c r="K166" s="82">
        <f>VLOOKUP($C166,'2023'!$C$295:$U$572,VLOOKUP($L$4,Master!$D$9:$G$20,4,FALSE),FALSE)</f>
        <v>174834.24</v>
      </c>
      <c r="L166" s="83">
        <f>VLOOKUP($C166,'2023'!$C$8:$U$285,VLOOKUP($L$4,Master!$D$9:$G$20,4,FALSE),FALSE)</f>
        <v>18016.14</v>
      </c>
      <c r="M166" s="156">
        <f t="shared" si="26"/>
        <v>0.10304697752568376</v>
      </c>
      <c r="N166" s="156">
        <f t="shared" si="27"/>
        <v>2.9177825284228939E-6</v>
      </c>
      <c r="O166" s="83">
        <f t="shared" si="28"/>
        <v>-156818.09999999998</v>
      </c>
      <c r="P166" s="87">
        <f t="shared" si="29"/>
        <v>-0.89695302247431619</v>
      </c>
      <c r="Q166" s="78"/>
    </row>
    <row r="167" spans="2:17" s="79" customFormat="1" ht="13" x14ac:dyDescent="0.3">
      <c r="B167" s="72"/>
      <c r="C167" s="80" t="s">
        <v>205</v>
      </c>
      <c r="D167" s="81" t="s">
        <v>473</v>
      </c>
      <c r="E167" s="82">
        <f>VLOOKUP($C167,'2023'!$C$295:$U$572,19,FALSE)</f>
        <v>54106.92</v>
      </c>
      <c r="F167" s="83">
        <f>VLOOKUP($C167,'2023'!$C$8:$U$285,19,FALSE)</f>
        <v>6553.4199999999992</v>
      </c>
      <c r="G167" s="84">
        <f t="shared" si="22"/>
        <v>0.12111981240107549</v>
      </c>
      <c r="H167" s="85">
        <f t="shared" si="23"/>
        <v>1.0613513425970911E-6</v>
      </c>
      <c r="I167" s="86">
        <f t="shared" si="24"/>
        <v>-47553.5</v>
      </c>
      <c r="J167" s="87">
        <f t="shared" si="25"/>
        <v>-0.8788801875989245</v>
      </c>
      <c r="K167" s="82">
        <f>VLOOKUP($C167,'2023'!$C$295:$U$572,VLOOKUP($L$4,Master!$D$9:$G$20,4,FALSE),FALSE)</f>
        <v>54106.92</v>
      </c>
      <c r="L167" s="83">
        <f>VLOOKUP($C167,'2023'!$C$8:$U$285,VLOOKUP($L$4,Master!$D$9:$G$20,4,FALSE),FALSE)</f>
        <v>6553.4199999999992</v>
      </c>
      <c r="M167" s="156">
        <f t="shared" si="26"/>
        <v>0.12111981240107549</v>
      </c>
      <c r="N167" s="156">
        <f t="shared" si="27"/>
        <v>1.0613513425970911E-6</v>
      </c>
      <c r="O167" s="83">
        <f t="shared" si="28"/>
        <v>-47553.5</v>
      </c>
      <c r="P167" s="87">
        <f t="shared" si="29"/>
        <v>-0.8788801875989245</v>
      </c>
      <c r="Q167" s="78"/>
    </row>
    <row r="168" spans="2:17" s="79" customFormat="1" ht="13" x14ac:dyDescent="0.3">
      <c r="B168" s="72"/>
      <c r="C168" s="80" t="s">
        <v>206</v>
      </c>
      <c r="D168" s="81" t="s">
        <v>474</v>
      </c>
      <c r="E168" s="82">
        <f>VLOOKUP($C168,'2023'!$C$295:$U$572,19,FALSE)</f>
        <v>32225.99</v>
      </c>
      <c r="F168" s="83">
        <f>VLOOKUP($C168,'2023'!$C$8:$U$285,19,FALSE)</f>
        <v>9092.4300000000021</v>
      </c>
      <c r="G168" s="84">
        <f t="shared" si="22"/>
        <v>0.28214587046045758</v>
      </c>
      <c r="H168" s="85">
        <f t="shared" si="23"/>
        <v>1.4725536876882716E-6</v>
      </c>
      <c r="I168" s="86">
        <f t="shared" si="24"/>
        <v>-23133.559999999998</v>
      </c>
      <c r="J168" s="87">
        <f t="shared" si="25"/>
        <v>-0.71785412953954231</v>
      </c>
      <c r="K168" s="82">
        <f>VLOOKUP($C168,'2023'!$C$295:$U$572,VLOOKUP($L$4,Master!$D$9:$G$20,4,FALSE),FALSE)</f>
        <v>32225.99</v>
      </c>
      <c r="L168" s="83">
        <f>VLOOKUP($C168,'2023'!$C$8:$U$285,VLOOKUP($L$4,Master!$D$9:$G$20,4,FALSE),FALSE)</f>
        <v>9092.4300000000021</v>
      </c>
      <c r="M168" s="156">
        <f t="shared" si="26"/>
        <v>0.28214587046045758</v>
      </c>
      <c r="N168" s="156">
        <f t="shared" si="27"/>
        <v>1.4725536876882716E-6</v>
      </c>
      <c r="O168" s="83">
        <f t="shared" si="28"/>
        <v>-23133.559999999998</v>
      </c>
      <c r="P168" s="87">
        <f t="shared" si="29"/>
        <v>-0.71785412953954231</v>
      </c>
      <c r="Q168" s="78"/>
    </row>
    <row r="169" spans="2:17" s="79" customFormat="1" ht="13" x14ac:dyDescent="0.3">
      <c r="B169" s="72"/>
      <c r="C169" s="80" t="s">
        <v>207</v>
      </c>
      <c r="D169" s="81" t="s">
        <v>475</v>
      </c>
      <c r="E169" s="82">
        <f>VLOOKUP($C169,'2023'!$C$295:$U$572,19,FALSE)</f>
        <v>16231.300000000001</v>
      </c>
      <c r="F169" s="83">
        <f>VLOOKUP($C169,'2023'!$C$8:$U$285,19,FALSE)</f>
        <v>13166.15</v>
      </c>
      <c r="G169" s="84">
        <f t="shared" si="22"/>
        <v>0.8111580711341666</v>
      </c>
      <c r="H169" s="85">
        <f t="shared" si="23"/>
        <v>2.132308165711139E-6</v>
      </c>
      <c r="I169" s="86">
        <f t="shared" si="24"/>
        <v>-3065.1500000000015</v>
      </c>
      <c r="J169" s="87">
        <f t="shared" si="25"/>
        <v>-0.18884192886583337</v>
      </c>
      <c r="K169" s="82">
        <f>VLOOKUP($C169,'2023'!$C$295:$U$572,VLOOKUP($L$4,Master!$D$9:$G$20,4,FALSE),FALSE)</f>
        <v>16231.300000000001</v>
      </c>
      <c r="L169" s="83">
        <f>VLOOKUP($C169,'2023'!$C$8:$U$285,VLOOKUP($L$4,Master!$D$9:$G$20,4,FALSE),FALSE)</f>
        <v>13166.15</v>
      </c>
      <c r="M169" s="156">
        <f t="shared" si="26"/>
        <v>0.8111580711341666</v>
      </c>
      <c r="N169" s="156">
        <f t="shared" si="27"/>
        <v>2.132308165711139E-6</v>
      </c>
      <c r="O169" s="83">
        <f t="shared" si="28"/>
        <v>-3065.1500000000015</v>
      </c>
      <c r="P169" s="87">
        <f t="shared" si="29"/>
        <v>-0.18884192886583337</v>
      </c>
      <c r="Q169" s="78"/>
    </row>
    <row r="170" spans="2:17" s="79" customFormat="1" ht="13" x14ac:dyDescent="0.3">
      <c r="B170" s="72"/>
      <c r="C170" s="80" t="s">
        <v>208</v>
      </c>
      <c r="D170" s="81" t="s">
        <v>476</v>
      </c>
      <c r="E170" s="82">
        <f>VLOOKUP($C170,'2023'!$C$295:$U$572,19,FALSE)</f>
        <v>100.14999999999999</v>
      </c>
      <c r="F170" s="83">
        <f>VLOOKUP($C170,'2023'!$C$8:$U$285,19,FALSE)</f>
        <v>0</v>
      </c>
      <c r="G170" s="84">
        <f t="shared" si="22"/>
        <v>0</v>
      </c>
      <c r="H170" s="85">
        <f t="shared" si="23"/>
        <v>0</v>
      </c>
      <c r="I170" s="86">
        <f t="shared" si="24"/>
        <v>-100.14999999999999</v>
      </c>
      <c r="J170" s="87">
        <f t="shared" si="25"/>
        <v>-1</v>
      </c>
      <c r="K170" s="82">
        <f>VLOOKUP($C170,'2023'!$C$295:$U$572,VLOOKUP($L$4,Master!$D$9:$G$20,4,FALSE),FALSE)</f>
        <v>100.14999999999999</v>
      </c>
      <c r="L170" s="83">
        <f>VLOOKUP($C170,'2023'!$C$8:$U$285,VLOOKUP($L$4,Master!$D$9:$G$20,4,FALSE),FALSE)</f>
        <v>0</v>
      </c>
      <c r="M170" s="156">
        <f t="shared" si="26"/>
        <v>0</v>
      </c>
      <c r="N170" s="156">
        <f t="shared" si="27"/>
        <v>0</v>
      </c>
      <c r="O170" s="83">
        <f t="shared" si="28"/>
        <v>-100.14999999999999</v>
      </c>
      <c r="P170" s="87">
        <f t="shared" si="29"/>
        <v>-1</v>
      </c>
      <c r="Q170" s="78"/>
    </row>
    <row r="171" spans="2:17" s="79" customFormat="1" ht="26" x14ac:dyDescent="0.3">
      <c r="B171" s="72"/>
      <c r="C171" s="80" t="s">
        <v>209</v>
      </c>
      <c r="D171" s="81" t="s">
        <v>477</v>
      </c>
      <c r="E171" s="82">
        <f>VLOOKUP($C171,'2023'!$C$295:$U$572,19,FALSE)</f>
        <v>7393.76</v>
      </c>
      <c r="F171" s="83">
        <f>VLOOKUP($C171,'2023'!$C$8:$U$285,19,FALSE)</f>
        <v>3766.2200000000003</v>
      </c>
      <c r="G171" s="84">
        <f t="shared" si="22"/>
        <v>0.50937817835580279</v>
      </c>
      <c r="H171" s="85">
        <f t="shared" si="23"/>
        <v>6.099536812101189E-7</v>
      </c>
      <c r="I171" s="86">
        <f t="shared" si="24"/>
        <v>-3627.54</v>
      </c>
      <c r="J171" s="87">
        <f t="shared" si="25"/>
        <v>-0.49062182164419726</v>
      </c>
      <c r="K171" s="82">
        <f>VLOOKUP($C171,'2023'!$C$295:$U$572,VLOOKUP($L$4,Master!$D$9:$G$20,4,FALSE),FALSE)</f>
        <v>7393.76</v>
      </c>
      <c r="L171" s="83">
        <f>VLOOKUP($C171,'2023'!$C$8:$U$285,VLOOKUP($L$4,Master!$D$9:$G$20,4,FALSE),FALSE)</f>
        <v>3766.2200000000003</v>
      </c>
      <c r="M171" s="156">
        <f t="shared" si="26"/>
        <v>0.50937817835580279</v>
      </c>
      <c r="N171" s="156">
        <f t="shared" si="27"/>
        <v>6.099536812101189E-7</v>
      </c>
      <c r="O171" s="83">
        <f t="shared" si="28"/>
        <v>-3627.54</v>
      </c>
      <c r="P171" s="87">
        <f t="shared" si="29"/>
        <v>-0.49062182164419726</v>
      </c>
      <c r="Q171" s="78"/>
    </row>
    <row r="172" spans="2:17" s="79" customFormat="1" ht="13" x14ac:dyDescent="0.3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6">
        <f t="shared" si="26"/>
        <v>0</v>
      </c>
      <c r="N172" s="156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3" x14ac:dyDescent="0.3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6">
        <f t="shared" si="26"/>
        <v>0</v>
      </c>
      <c r="N173" s="156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3" x14ac:dyDescent="0.3">
      <c r="B174" s="72"/>
      <c r="C174" s="80" t="s">
        <v>212</v>
      </c>
      <c r="D174" s="81" t="s">
        <v>478</v>
      </c>
      <c r="E174" s="82">
        <f>VLOOKUP($C174,'2023'!$C$295:$U$572,19,FALSE)</f>
        <v>95133.08</v>
      </c>
      <c r="F174" s="83">
        <f>VLOOKUP($C174,'2023'!$C$8:$U$285,19,FALSE)</f>
        <v>46576.810000000012</v>
      </c>
      <c r="G174" s="84">
        <f t="shared" si="22"/>
        <v>0.48959636332598516</v>
      </c>
      <c r="H174" s="85">
        <f t="shared" si="23"/>
        <v>7.5432918731577776E-6</v>
      </c>
      <c r="I174" s="86">
        <f t="shared" si="24"/>
        <v>-48556.26999999999</v>
      </c>
      <c r="J174" s="87">
        <f t="shared" si="25"/>
        <v>-0.51040363667401489</v>
      </c>
      <c r="K174" s="82">
        <f>VLOOKUP($C174,'2023'!$C$295:$U$572,VLOOKUP($L$4,Master!$D$9:$G$20,4,FALSE),FALSE)</f>
        <v>95133.08</v>
      </c>
      <c r="L174" s="83">
        <f>VLOOKUP($C174,'2023'!$C$8:$U$285,VLOOKUP($L$4,Master!$D$9:$G$20,4,FALSE),FALSE)</f>
        <v>46576.810000000012</v>
      </c>
      <c r="M174" s="156">
        <f t="shared" si="26"/>
        <v>0.48959636332598516</v>
      </c>
      <c r="N174" s="156">
        <f t="shared" si="27"/>
        <v>7.5432918731577776E-6</v>
      </c>
      <c r="O174" s="83">
        <f t="shared" si="28"/>
        <v>-48556.26999999999</v>
      </c>
      <c r="P174" s="87">
        <f t="shared" si="29"/>
        <v>-0.51040363667401489</v>
      </c>
      <c r="Q174" s="78"/>
    </row>
    <row r="175" spans="2:17" s="79" customFormat="1" ht="13" x14ac:dyDescent="0.3">
      <c r="B175" s="72"/>
      <c r="C175" s="80" t="s">
        <v>213</v>
      </c>
      <c r="D175" s="81" t="s">
        <v>480</v>
      </c>
      <c r="E175" s="82">
        <f>VLOOKUP($C175,'2023'!$C$295:$U$572,19,FALSE)</f>
        <v>29021.7</v>
      </c>
      <c r="F175" s="83">
        <f>VLOOKUP($C175,'2023'!$C$8:$U$285,19,FALSE)</f>
        <v>4651.72</v>
      </c>
      <c r="G175" s="84">
        <f t="shared" si="22"/>
        <v>0.16028420113225622</v>
      </c>
      <c r="H175" s="85">
        <f t="shared" si="23"/>
        <v>7.5336378064975873E-7</v>
      </c>
      <c r="I175" s="86">
        <f t="shared" si="24"/>
        <v>-24369.98</v>
      </c>
      <c r="J175" s="87">
        <f t="shared" si="25"/>
        <v>-0.83971579886774372</v>
      </c>
      <c r="K175" s="82">
        <f>VLOOKUP($C175,'2023'!$C$295:$U$572,VLOOKUP($L$4,Master!$D$9:$G$20,4,FALSE),FALSE)</f>
        <v>29021.7</v>
      </c>
      <c r="L175" s="83">
        <f>VLOOKUP($C175,'2023'!$C$8:$U$285,VLOOKUP($L$4,Master!$D$9:$G$20,4,FALSE),FALSE)</f>
        <v>4651.72</v>
      </c>
      <c r="M175" s="156">
        <f t="shared" si="26"/>
        <v>0.16028420113225622</v>
      </c>
      <c r="N175" s="156">
        <f t="shared" si="27"/>
        <v>7.5336378064975873E-7</v>
      </c>
      <c r="O175" s="83">
        <f t="shared" si="28"/>
        <v>-24369.98</v>
      </c>
      <c r="P175" s="87">
        <f t="shared" si="29"/>
        <v>-0.83971579886774372</v>
      </c>
      <c r="Q175" s="78"/>
    </row>
    <row r="176" spans="2:17" s="79" customFormat="1" ht="26" x14ac:dyDescent="0.3">
      <c r="B176" s="72"/>
      <c r="C176" s="80" t="s">
        <v>214</v>
      </c>
      <c r="D176" s="81" t="s">
        <v>481</v>
      </c>
      <c r="E176" s="82">
        <f>VLOOKUP($C176,'2023'!$C$295:$U$572,19,FALSE)</f>
        <v>0</v>
      </c>
      <c r="F176" s="83">
        <f>VLOOKUP($C176,'2023'!$C$8:$U$285,19,FALSE)</f>
        <v>0</v>
      </c>
      <c r="G176" s="84">
        <f t="shared" si="22"/>
        <v>0</v>
      </c>
      <c r="H176" s="85">
        <f t="shared" si="23"/>
        <v>0</v>
      </c>
      <c r="I176" s="86">
        <f t="shared" si="24"/>
        <v>0</v>
      </c>
      <c r="J176" s="87">
        <f t="shared" si="25"/>
        <v>0</v>
      </c>
      <c r="K176" s="82">
        <f>VLOOKUP($C176,'2023'!$C$295:$U$572,VLOOKUP($L$4,Master!$D$9:$G$20,4,FALSE),FALSE)</f>
        <v>0</v>
      </c>
      <c r="L176" s="83">
        <f>VLOOKUP($C176,'2023'!$C$8:$U$285,VLOOKUP($L$4,Master!$D$9:$G$20,4,FALSE),FALSE)</f>
        <v>0</v>
      </c>
      <c r="M176" s="156">
        <f t="shared" si="26"/>
        <v>0</v>
      </c>
      <c r="N176" s="156">
        <f t="shared" si="27"/>
        <v>0</v>
      </c>
      <c r="O176" s="83">
        <f t="shared" si="28"/>
        <v>0</v>
      </c>
      <c r="P176" s="87">
        <f t="shared" si="29"/>
        <v>0</v>
      </c>
      <c r="Q176" s="78"/>
    </row>
    <row r="177" spans="2:17" s="79" customFormat="1" ht="13" x14ac:dyDescent="0.3">
      <c r="B177" s="72"/>
      <c r="C177" s="80" t="s">
        <v>215</v>
      </c>
      <c r="D177" s="81" t="s">
        <v>482</v>
      </c>
      <c r="E177" s="82">
        <f>VLOOKUP($C177,'2023'!$C$295:$U$572,19,FALSE)</f>
        <v>21550.31</v>
      </c>
      <c r="F177" s="83">
        <f>VLOOKUP($C177,'2023'!$C$8:$U$285,19,FALSE)</f>
        <v>7184.66</v>
      </c>
      <c r="G177" s="84">
        <f t="shared" si="22"/>
        <v>0.33339009972478351</v>
      </c>
      <c r="H177" s="85">
        <f t="shared" si="23"/>
        <v>1.1635830661095454E-6</v>
      </c>
      <c r="I177" s="86">
        <f t="shared" si="24"/>
        <v>-14365.650000000001</v>
      </c>
      <c r="J177" s="87">
        <f t="shared" si="25"/>
        <v>-0.66660990027521649</v>
      </c>
      <c r="K177" s="82">
        <f>VLOOKUP($C177,'2023'!$C$295:$U$572,VLOOKUP($L$4,Master!$D$9:$G$20,4,FALSE),FALSE)</f>
        <v>21550.31</v>
      </c>
      <c r="L177" s="83">
        <f>VLOOKUP($C177,'2023'!$C$8:$U$285,VLOOKUP($L$4,Master!$D$9:$G$20,4,FALSE),FALSE)</f>
        <v>7184.66</v>
      </c>
      <c r="M177" s="156">
        <f t="shared" si="26"/>
        <v>0.33339009972478351</v>
      </c>
      <c r="N177" s="156">
        <f t="shared" si="27"/>
        <v>1.1635830661095454E-6</v>
      </c>
      <c r="O177" s="83">
        <f t="shared" si="28"/>
        <v>-14365.650000000001</v>
      </c>
      <c r="P177" s="87">
        <f t="shared" si="29"/>
        <v>-0.66660990027521649</v>
      </c>
      <c r="Q177" s="78"/>
    </row>
    <row r="178" spans="2:17" s="79" customFormat="1" ht="13" x14ac:dyDescent="0.3">
      <c r="B178" s="72"/>
      <c r="C178" s="80" t="s">
        <v>216</v>
      </c>
      <c r="D178" s="81" t="s">
        <v>483</v>
      </c>
      <c r="E178" s="82">
        <f>VLOOKUP($C178,'2023'!$C$295:$U$572,19,FALSE)</f>
        <v>2350</v>
      </c>
      <c r="F178" s="83">
        <f>VLOOKUP($C178,'2023'!$C$8:$U$285,19,FALSE)</f>
        <v>0</v>
      </c>
      <c r="G178" s="84">
        <f t="shared" si="22"/>
        <v>0</v>
      </c>
      <c r="H178" s="85">
        <f t="shared" si="23"/>
        <v>0</v>
      </c>
      <c r="I178" s="86">
        <f t="shared" si="24"/>
        <v>-2350</v>
      </c>
      <c r="J178" s="87">
        <f t="shared" si="25"/>
        <v>-1</v>
      </c>
      <c r="K178" s="82">
        <f>VLOOKUP($C178,'2023'!$C$295:$U$572,VLOOKUP($L$4,Master!$D$9:$G$20,4,FALSE),FALSE)</f>
        <v>2350</v>
      </c>
      <c r="L178" s="83">
        <f>VLOOKUP($C178,'2023'!$C$8:$U$285,VLOOKUP($L$4,Master!$D$9:$G$20,4,FALSE),FALSE)</f>
        <v>0</v>
      </c>
      <c r="M178" s="156">
        <f t="shared" si="26"/>
        <v>0</v>
      </c>
      <c r="N178" s="156">
        <f t="shared" si="27"/>
        <v>0</v>
      </c>
      <c r="O178" s="83">
        <f t="shared" si="28"/>
        <v>-2350</v>
      </c>
      <c r="P178" s="87">
        <f t="shared" si="29"/>
        <v>-1</v>
      </c>
      <c r="Q178" s="78"/>
    </row>
    <row r="179" spans="2:17" s="79" customFormat="1" ht="13" x14ac:dyDescent="0.3">
      <c r="B179" s="72"/>
      <c r="C179" s="80" t="s">
        <v>217</v>
      </c>
      <c r="D179" s="81" t="s">
        <v>462</v>
      </c>
      <c r="E179" s="82">
        <f>VLOOKUP($C179,'2023'!$C$295:$U$572,19,FALSE)</f>
        <v>53492.05000000001</v>
      </c>
      <c r="F179" s="83">
        <f>VLOOKUP($C179,'2023'!$C$8:$U$285,19,FALSE)</f>
        <v>30524.549999999988</v>
      </c>
      <c r="G179" s="84">
        <f t="shared" si="22"/>
        <v>0.57063713205981048</v>
      </c>
      <c r="H179" s="85">
        <f t="shared" si="23"/>
        <v>4.9435671946360876E-6</v>
      </c>
      <c r="I179" s="86">
        <f t="shared" si="24"/>
        <v>-22967.500000000022</v>
      </c>
      <c r="J179" s="87">
        <f t="shared" si="25"/>
        <v>-0.42936286794018957</v>
      </c>
      <c r="K179" s="82">
        <f>VLOOKUP($C179,'2023'!$C$295:$U$572,VLOOKUP($L$4,Master!$D$9:$G$20,4,FALSE),FALSE)</f>
        <v>53492.05000000001</v>
      </c>
      <c r="L179" s="83">
        <f>VLOOKUP($C179,'2023'!$C$8:$U$285,VLOOKUP($L$4,Master!$D$9:$G$20,4,FALSE),FALSE)</f>
        <v>30524.549999999988</v>
      </c>
      <c r="M179" s="156">
        <f t="shared" si="26"/>
        <v>0.57063713205981048</v>
      </c>
      <c r="N179" s="156">
        <f t="shared" si="27"/>
        <v>4.9435671946360876E-6</v>
      </c>
      <c r="O179" s="83">
        <f t="shared" si="28"/>
        <v>-22967.500000000022</v>
      </c>
      <c r="P179" s="87">
        <f t="shared" si="29"/>
        <v>-0.42936286794018957</v>
      </c>
      <c r="Q179" s="78"/>
    </row>
    <row r="180" spans="2:17" s="79" customFormat="1" ht="13" x14ac:dyDescent="0.3">
      <c r="B180" s="72"/>
      <c r="C180" s="80" t="s">
        <v>218</v>
      </c>
      <c r="D180" s="81" t="s">
        <v>484</v>
      </c>
      <c r="E180" s="82">
        <f>VLOOKUP($C180,'2023'!$C$295:$U$572,19,FALSE)</f>
        <v>1984823.08</v>
      </c>
      <c r="F180" s="83">
        <f>VLOOKUP($C180,'2023'!$C$8:$U$285,19,FALSE)</f>
        <v>53592.970000000016</v>
      </c>
      <c r="G180" s="84">
        <f t="shared" si="22"/>
        <v>2.7001383921835497E-2</v>
      </c>
      <c r="H180" s="85">
        <f t="shared" si="23"/>
        <v>8.6795857221520453E-6</v>
      </c>
      <c r="I180" s="86">
        <f t="shared" si="24"/>
        <v>-1931230.11</v>
      </c>
      <c r="J180" s="87">
        <f t="shared" si="25"/>
        <v>-0.97299861607816451</v>
      </c>
      <c r="K180" s="82">
        <f>VLOOKUP($C180,'2023'!$C$295:$U$572,VLOOKUP($L$4,Master!$D$9:$G$20,4,FALSE),FALSE)</f>
        <v>1984823.08</v>
      </c>
      <c r="L180" s="83">
        <f>VLOOKUP($C180,'2023'!$C$8:$U$285,VLOOKUP($L$4,Master!$D$9:$G$20,4,FALSE),FALSE)</f>
        <v>53592.970000000016</v>
      </c>
      <c r="M180" s="156">
        <f t="shared" si="26"/>
        <v>2.7001383921835497E-2</v>
      </c>
      <c r="N180" s="156">
        <f t="shared" si="27"/>
        <v>8.6795857221520453E-6</v>
      </c>
      <c r="O180" s="83">
        <f t="shared" si="28"/>
        <v>-1931230.11</v>
      </c>
      <c r="P180" s="87">
        <f t="shared" si="29"/>
        <v>-0.97299861607816451</v>
      </c>
      <c r="Q180" s="78"/>
    </row>
    <row r="181" spans="2:17" s="79" customFormat="1" ht="13" x14ac:dyDescent="0.3">
      <c r="B181" s="72"/>
      <c r="C181" s="80" t="s">
        <v>219</v>
      </c>
      <c r="D181" s="81" t="s">
        <v>485</v>
      </c>
      <c r="E181" s="82">
        <f>VLOOKUP($C181,'2023'!$C$295:$U$572,19,FALSE)</f>
        <v>292960.49000000005</v>
      </c>
      <c r="F181" s="83">
        <f>VLOOKUP($C181,'2023'!$C$8:$U$285,19,FALSE)</f>
        <v>94351.08</v>
      </c>
      <c r="G181" s="84">
        <f t="shared" si="22"/>
        <v>0.32206076662419558</v>
      </c>
      <c r="H181" s="85">
        <f t="shared" si="23"/>
        <v>1.5280516956563988E-5</v>
      </c>
      <c r="I181" s="86">
        <f t="shared" si="24"/>
        <v>-198609.41000000003</v>
      </c>
      <c r="J181" s="87">
        <f t="shared" si="25"/>
        <v>-0.67793923337580431</v>
      </c>
      <c r="K181" s="82">
        <f>VLOOKUP($C181,'2023'!$C$295:$U$572,VLOOKUP($L$4,Master!$D$9:$G$20,4,FALSE),FALSE)</f>
        <v>292960.49000000005</v>
      </c>
      <c r="L181" s="83">
        <f>VLOOKUP($C181,'2023'!$C$8:$U$285,VLOOKUP($L$4,Master!$D$9:$G$20,4,FALSE),FALSE)</f>
        <v>94351.08</v>
      </c>
      <c r="M181" s="156">
        <f t="shared" si="26"/>
        <v>0.32206076662419558</v>
      </c>
      <c r="N181" s="156">
        <f t="shared" si="27"/>
        <v>1.5280516956563988E-5</v>
      </c>
      <c r="O181" s="83">
        <f t="shared" si="28"/>
        <v>-198609.41000000003</v>
      </c>
      <c r="P181" s="87">
        <f t="shared" si="29"/>
        <v>-0.67793923337580431</v>
      </c>
      <c r="Q181" s="78"/>
    </row>
    <row r="182" spans="2:17" s="79" customFormat="1" ht="13" x14ac:dyDescent="0.3">
      <c r="B182" s="72"/>
      <c r="C182" s="80" t="s">
        <v>220</v>
      </c>
      <c r="D182" s="81" t="s">
        <v>486</v>
      </c>
      <c r="E182" s="82">
        <f>VLOOKUP($C182,'2023'!$C$295:$U$572,19,FALSE)</f>
        <v>754755.73</v>
      </c>
      <c r="F182" s="83">
        <f>VLOOKUP($C182,'2023'!$C$8:$U$285,19,FALSE)</f>
        <v>19578.830000000002</v>
      </c>
      <c r="G182" s="84">
        <f t="shared" si="22"/>
        <v>2.594061790031061E-2</v>
      </c>
      <c r="H182" s="85">
        <f t="shared" si="23"/>
        <v>3.1708661289800154E-6</v>
      </c>
      <c r="I182" s="86">
        <f t="shared" si="24"/>
        <v>-735176.9</v>
      </c>
      <c r="J182" s="87">
        <f t="shared" si="25"/>
        <v>-0.97405938209968945</v>
      </c>
      <c r="K182" s="82">
        <f>VLOOKUP($C182,'2023'!$C$295:$U$572,VLOOKUP($L$4,Master!$D$9:$G$20,4,FALSE),FALSE)</f>
        <v>754755.73</v>
      </c>
      <c r="L182" s="83">
        <f>VLOOKUP($C182,'2023'!$C$8:$U$285,VLOOKUP($L$4,Master!$D$9:$G$20,4,FALSE),FALSE)</f>
        <v>19578.830000000002</v>
      </c>
      <c r="M182" s="156">
        <f t="shared" si="26"/>
        <v>2.594061790031061E-2</v>
      </c>
      <c r="N182" s="156">
        <f t="shared" si="27"/>
        <v>3.1708661289800154E-6</v>
      </c>
      <c r="O182" s="83">
        <f t="shared" si="28"/>
        <v>-735176.9</v>
      </c>
      <c r="P182" s="87">
        <f t="shared" si="29"/>
        <v>-0.97405938209968945</v>
      </c>
      <c r="Q182" s="78"/>
    </row>
    <row r="183" spans="2:17" s="79" customFormat="1" ht="13" x14ac:dyDescent="0.3">
      <c r="B183" s="72"/>
      <c r="C183" s="80" t="s">
        <v>221</v>
      </c>
      <c r="D183" s="81" t="s">
        <v>487</v>
      </c>
      <c r="E183" s="82">
        <f>VLOOKUP($C183,'2023'!$C$295:$U$572,19,FALSE)</f>
        <v>1300242.08</v>
      </c>
      <c r="F183" s="83">
        <f>VLOOKUP($C183,'2023'!$C$8:$U$285,19,FALSE)</f>
        <v>71860.83</v>
      </c>
      <c r="G183" s="84">
        <f t="shared" si="22"/>
        <v>5.526726992253627E-2</v>
      </c>
      <c r="H183" s="85">
        <f t="shared" si="23"/>
        <v>1.1638135263822759E-5</v>
      </c>
      <c r="I183" s="86">
        <f t="shared" si="24"/>
        <v>-1228381.25</v>
      </c>
      <c r="J183" s="87">
        <f t="shared" si="25"/>
        <v>-0.94473273007746372</v>
      </c>
      <c r="K183" s="82">
        <f>VLOOKUP($C183,'2023'!$C$295:$U$572,VLOOKUP($L$4,Master!$D$9:$G$20,4,FALSE),FALSE)</f>
        <v>1300242.08</v>
      </c>
      <c r="L183" s="83">
        <f>VLOOKUP($C183,'2023'!$C$8:$U$285,VLOOKUP($L$4,Master!$D$9:$G$20,4,FALSE),FALSE)</f>
        <v>71860.83</v>
      </c>
      <c r="M183" s="156">
        <f t="shared" si="26"/>
        <v>5.526726992253627E-2</v>
      </c>
      <c r="N183" s="156">
        <f t="shared" si="27"/>
        <v>1.1638135263822759E-5</v>
      </c>
      <c r="O183" s="83">
        <f t="shared" si="28"/>
        <v>-1228381.25</v>
      </c>
      <c r="P183" s="87">
        <f t="shared" si="29"/>
        <v>-0.94473273007746372</v>
      </c>
      <c r="Q183" s="78"/>
    </row>
    <row r="184" spans="2:17" s="79" customFormat="1" ht="26" x14ac:dyDescent="0.3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6">
        <f t="shared" si="26"/>
        <v>0</v>
      </c>
      <c r="N184" s="156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6" x14ac:dyDescent="0.3">
      <c r="B185" s="72"/>
      <c r="C185" s="80" t="s">
        <v>223</v>
      </c>
      <c r="D185" s="81" t="s">
        <v>489</v>
      </c>
      <c r="E185" s="82">
        <f>VLOOKUP($C185,'2023'!$C$295:$U$572,19,FALSE)</f>
        <v>700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-700</v>
      </c>
      <c r="J185" s="87">
        <f t="shared" si="25"/>
        <v>-1</v>
      </c>
      <c r="K185" s="82">
        <f>VLOOKUP($C185,'2023'!$C$295:$U$572,VLOOKUP($L$4,Master!$D$9:$G$20,4,FALSE),FALSE)</f>
        <v>700</v>
      </c>
      <c r="L185" s="83">
        <f>VLOOKUP($C185,'2023'!$C$8:$U$285,VLOOKUP($L$4,Master!$D$9:$G$20,4,FALSE),FALSE)</f>
        <v>0</v>
      </c>
      <c r="M185" s="156">
        <f t="shared" si="26"/>
        <v>0</v>
      </c>
      <c r="N185" s="156">
        <f t="shared" si="27"/>
        <v>0</v>
      </c>
      <c r="O185" s="83">
        <f t="shared" si="28"/>
        <v>-700</v>
      </c>
      <c r="P185" s="87">
        <f t="shared" si="29"/>
        <v>-1</v>
      </c>
      <c r="Q185" s="78"/>
    </row>
    <row r="186" spans="2:17" s="79" customFormat="1" ht="13" x14ac:dyDescent="0.3">
      <c r="B186" s="72"/>
      <c r="C186" s="80" t="s">
        <v>224</v>
      </c>
      <c r="D186" s="81" t="s">
        <v>490</v>
      </c>
      <c r="E186" s="82">
        <f>VLOOKUP($C186,'2023'!$C$295:$U$572,19,FALSE)</f>
        <v>87531.98</v>
      </c>
      <c r="F186" s="83">
        <f>VLOOKUP($C186,'2023'!$C$8:$U$285,19,FALSE)</f>
        <v>10954.960000000001</v>
      </c>
      <c r="G186" s="84">
        <f t="shared" si="22"/>
        <v>0.1251538009308141</v>
      </c>
      <c r="H186" s="85">
        <f t="shared" si="23"/>
        <v>1.774197518867619E-6</v>
      </c>
      <c r="I186" s="86">
        <f t="shared" si="24"/>
        <v>-76577.01999999999</v>
      </c>
      <c r="J186" s="87">
        <f t="shared" si="25"/>
        <v>-0.87484619906918581</v>
      </c>
      <c r="K186" s="82">
        <f>VLOOKUP($C186,'2023'!$C$295:$U$572,VLOOKUP($L$4,Master!$D$9:$G$20,4,FALSE),FALSE)</f>
        <v>87531.98</v>
      </c>
      <c r="L186" s="83">
        <f>VLOOKUP($C186,'2023'!$C$8:$U$285,VLOOKUP($L$4,Master!$D$9:$G$20,4,FALSE),FALSE)</f>
        <v>10954.960000000001</v>
      </c>
      <c r="M186" s="156">
        <f t="shared" si="26"/>
        <v>0.1251538009308141</v>
      </c>
      <c r="N186" s="156">
        <f t="shared" si="27"/>
        <v>1.774197518867619E-6</v>
      </c>
      <c r="O186" s="83">
        <f t="shared" si="28"/>
        <v>-76577.01999999999</v>
      </c>
      <c r="P186" s="87">
        <f t="shared" si="29"/>
        <v>-0.87484619906918581</v>
      </c>
      <c r="Q186" s="78"/>
    </row>
    <row r="187" spans="2:17" s="79" customFormat="1" ht="13" x14ac:dyDescent="0.3">
      <c r="B187" s="72"/>
      <c r="C187" s="80" t="s">
        <v>225</v>
      </c>
      <c r="D187" s="81" t="s">
        <v>491</v>
      </c>
      <c r="E187" s="82">
        <f>VLOOKUP($C187,'2023'!$C$295:$U$572,19,FALSE)</f>
        <v>27643.120000000003</v>
      </c>
      <c r="F187" s="83">
        <f>VLOOKUP($C187,'2023'!$C$8:$U$285,19,FALSE)</f>
        <v>9288.8799999999974</v>
      </c>
      <c r="G187" s="84">
        <f t="shared" si="22"/>
        <v>0.33602863931423066</v>
      </c>
      <c r="H187" s="85">
        <f t="shared" si="23"/>
        <v>1.5043695138146596E-6</v>
      </c>
      <c r="I187" s="86">
        <f t="shared" si="24"/>
        <v>-18354.240000000005</v>
      </c>
      <c r="J187" s="87">
        <f t="shared" si="25"/>
        <v>-0.66397136068576934</v>
      </c>
      <c r="K187" s="82">
        <f>VLOOKUP($C187,'2023'!$C$295:$U$572,VLOOKUP($L$4,Master!$D$9:$G$20,4,FALSE),FALSE)</f>
        <v>27643.120000000003</v>
      </c>
      <c r="L187" s="83">
        <f>VLOOKUP($C187,'2023'!$C$8:$U$285,VLOOKUP($L$4,Master!$D$9:$G$20,4,FALSE),FALSE)</f>
        <v>9288.8799999999974</v>
      </c>
      <c r="M187" s="156">
        <f t="shared" si="26"/>
        <v>0.33602863931423066</v>
      </c>
      <c r="N187" s="156">
        <f t="shared" si="27"/>
        <v>1.5043695138146596E-6</v>
      </c>
      <c r="O187" s="83">
        <f t="shared" si="28"/>
        <v>-18354.240000000005</v>
      </c>
      <c r="P187" s="87">
        <f t="shared" si="29"/>
        <v>-0.66397136068576934</v>
      </c>
      <c r="Q187" s="78"/>
    </row>
    <row r="188" spans="2:17" s="79" customFormat="1" ht="13" x14ac:dyDescent="0.3">
      <c r="B188" s="72"/>
      <c r="C188" s="80" t="s">
        <v>226</v>
      </c>
      <c r="D188" s="81" t="s">
        <v>492</v>
      </c>
      <c r="E188" s="82">
        <f>VLOOKUP($C188,'2023'!$C$295:$U$572,19,FALSE)</f>
        <v>484225.08999999997</v>
      </c>
      <c r="F188" s="83">
        <f>VLOOKUP($C188,'2023'!$C$8:$U$285,19,FALSE)</f>
        <v>246676.29</v>
      </c>
      <c r="G188" s="84">
        <f t="shared" si="22"/>
        <v>0.50942484207086425</v>
      </c>
      <c r="H188" s="85">
        <f t="shared" si="23"/>
        <v>3.9950165192886993E-5</v>
      </c>
      <c r="I188" s="86">
        <f t="shared" si="24"/>
        <v>-237548.79999999996</v>
      </c>
      <c r="J188" s="87">
        <f t="shared" si="25"/>
        <v>-0.49057515792913575</v>
      </c>
      <c r="K188" s="82">
        <f>VLOOKUP($C188,'2023'!$C$295:$U$572,VLOOKUP($L$4,Master!$D$9:$G$20,4,FALSE),FALSE)</f>
        <v>484225.08999999997</v>
      </c>
      <c r="L188" s="83">
        <f>VLOOKUP($C188,'2023'!$C$8:$U$285,VLOOKUP($L$4,Master!$D$9:$G$20,4,FALSE),FALSE)</f>
        <v>246676.29</v>
      </c>
      <c r="M188" s="156">
        <f t="shared" si="26"/>
        <v>0.50942484207086425</v>
      </c>
      <c r="N188" s="156">
        <f t="shared" si="27"/>
        <v>3.9950165192886993E-5</v>
      </c>
      <c r="O188" s="83">
        <f t="shared" si="28"/>
        <v>-237548.79999999996</v>
      </c>
      <c r="P188" s="87">
        <f t="shared" si="29"/>
        <v>-0.49057515792913575</v>
      </c>
      <c r="Q188" s="78"/>
    </row>
    <row r="189" spans="2:17" s="79" customFormat="1" ht="13" x14ac:dyDescent="0.3">
      <c r="B189" s="72"/>
      <c r="C189" s="80" t="s">
        <v>227</v>
      </c>
      <c r="D189" s="81" t="s">
        <v>493</v>
      </c>
      <c r="E189" s="82">
        <f>VLOOKUP($C189,'2023'!$C$295:$U$572,19,FALSE)</f>
        <v>267185.06</v>
      </c>
      <c r="F189" s="83">
        <f>VLOOKUP($C189,'2023'!$C$8:$U$285,19,FALSE)</f>
        <v>6314.8899999999994</v>
      </c>
      <c r="G189" s="84">
        <f t="shared" si="22"/>
        <v>2.3634891861094326E-2</v>
      </c>
      <c r="H189" s="85">
        <f t="shared" si="23"/>
        <v>1.0227205001133675E-6</v>
      </c>
      <c r="I189" s="86">
        <f t="shared" si="24"/>
        <v>-260870.16999999998</v>
      </c>
      <c r="J189" s="87">
        <f t="shared" si="25"/>
        <v>-0.97636510813890565</v>
      </c>
      <c r="K189" s="82">
        <f>VLOOKUP($C189,'2023'!$C$295:$U$572,VLOOKUP($L$4,Master!$D$9:$G$20,4,FALSE),FALSE)</f>
        <v>267185.06</v>
      </c>
      <c r="L189" s="83">
        <f>VLOOKUP($C189,'2023'!$C$8:$U$285,VLOOKUP($L$4,Master!$D$9:$G$20,4,FALSE),FALSE)</f>
        <v>6314.8899999999994</v>
      </c>
      <c r="M189" s="156">
        <f t="shared" si="26"/>
        <v>2.3634891861094326E-2</v>
      </c>
      <c r="N189" s="156">
        <f t="shared" si="27"/>
        <v>1.0227205001133675E-6</v>
      </c>
      <c r="O189" s="83">
        <f t="shared" si="28"/>
        <v>-260870.16999999998</v>
      </c>
      <c r="P189" s="87">
        <f t="shared" si="29"/>
        <v>-0.97636510813890565</v>
      </c>
      <c r="Q189" s="78"/>
    </row>
    <row r="190" spans="2:17" s="79" customFormat="1" ht="13" x14ac:dyDescent="0.3">
      <c r="B190" s="72"/>
      <c r="C190" s="80" t="s">
        <v>228</v>
      </c>
      <c r="D190" s="81" t="s">
        <v>494</v>
      </c>
      <c r="E190" s="82">
        <f>VLOOKUP($C190,'2023'!$C$295:$U$572,19,FALSE)</f>
        <v>46431.14</v>
      </c>
      <c r="F190" s="83">
        <f>VLOOKUP($C190,'2023'!$C$8:$U$285,19,FALSE)</f>
        <v>7186.23</v>
      </c>
      <c r="G190" s="84">
        <f t="shared" si="22"/>
        <v>0.15477177601066869</v>
      </c>
      <c r="H190" s="85">
        <f t="shared" si="23"/>
        <v>1.1638373335924593E-6</v>
      </c>
      <c r="I190" s="86">
        <f t="shared" si="24"/>
        <v>-39244.910000000003</v>
      </c>
      <c r="J190" s="87">
        <f t="shared" si="25"/>
        <v>-0.8452282239893314</v>
      </c>
      <c r="K190" s="82">
        <f>VLOOKUP($C190,'2023'!$C$295:$U$572,VLOOKUP($L$4,Master!$D$9:$G$20,4,FALSE),FALSE)</f>
        <v>46431.14</v>
      </c>
      <c r="L190" s="83">
        <f>VLOOKUP($C190,'2023'!$C$8:$U$285,VLOOKUP($L$4,Master!$D$9:$G$20,4,FALSE),FALSE)</f>
        <v>7186.23</v>
      </c>
      <c r="M190" s="156">
        <f t="shared" si="26"/>
        <v>0.15477177601066869</v>
      </c>
      <c r="N190" s="156">
        <f t="shared" si="27"/>
        <v>1.1638373335924593E-6</v>
      </c>
      <c r="O190" s="83">
        <f t="shared" si="28"/>
        <v>-39244.910000000003</v>
      </c>
      <c r="P190" s="87">
        <f t="shared" si="29"/>
        <v>-0.8452282239893314</v>
      </c>
      <c r="Q190" s="78"/>
    </row>
    <row r="191" spans="2:17" s="79" customFormat="1" ht="26" x14ac:dyDescent="0.3">
      <c r="B191" s="72"/>
      <c r="C191" s="80" t="s">
        <v>229</v>
      </c>
      <c r="D191" s="81" t="s">
        <v>488</v>
      </c>
      <c r="E191" s="82">
        <f>VLOOKUP($C191,'2023'!$C$295:$U$572,19,FALSE)</f>
        <v>77229.000000000015</v>
      </c>
      <c r="F191" s="83">
        <f>VLOOKUP($C191,'2023'!$C$8:$U$285,19,FALSE)</f>
        <v>36890.729999999996</v>
      </c>
      <c r="G191" s="84">
        <f t="shared" si="22"/>
        <v>0.47767975760400871</v>
      </c>
      <c r="H191" s="85">
        <f t="shared" si="23"/>
        <v>5.9745943057040126E-6</v>
      </c>
      <c r="I191" s="86">
        <f t="shared" si="24"/>
        <v>-40338.270000000019</v>
      </c>
      <c r="J191" s="87">
        <f t="shared" si="25"/>
        <v>-0.52232024239599129</v>
      </c>
      <c r="K191" s="82">
        <f>VLOOKUP($C191,'2023'!$C$295:$U$572,VLOOKUP($L$4,Master!$D$9:$G$20,4,FALSE),FALSE)</f>
        <v>77229.000000000015</v>
      </c>
      <c r="L191" s="83">
        <f>VLOOKUP($C191,'2023'!$C$8:$U$285,VLOOKUP($L$4,Master!$D$9:$G$20,4,FALSE),FALSE)</f>
        <v>36890.729999999996</v>
      </c>
      <c r="M191" s="156">
        <f t="shared" si="26"/>
        <v>0.47767975760400871</v>
      </c>
      <c r="N191" s="156">
        <f t="shared" si="27"/>
        <v>5.9745943057040126E-6</v>
      </c>
      <c r="O191" s="83">
        <f t="shared" si="28"/>
        <v>-40338.270000000019</v>
      </c>
      <c r="P191" s="87">
        <f t="shared" si="29"/>
        <v>-0.52232024239599129</v>
      </c>
      <c r="Q191" s="78"/>
    </row>
    <row r="192" spans="2:17" s="79" customFormat="1" ht="13" x14ac:dyDescent="0.3">
      <c r="B192" s="72"/>
      <c r="C192" s="80" t="s">
        <v>230</v>
      </c>
      <c r="D192" s="81" t="s">
        <v>495</v>
      </c>
      <c r="E192" s="82">
        <f>VLOOKUP($C192,'2023'!$C$295:$U$572,19,FALSE)</f>
        <v>62610.06</v>
      </c>
      <c r="F192" s="83">
        <f>VLOOKUP($C192,'2023'!$C$8:$U$285,19,FALSE)</f>
        <v>13983.65</v>
      </c>
      <c r="G192" s="84">
        <f t="shared" si="22"/>
        <v>0.22334509821584583</v>
      </c>
      <c r="H192" s="85">
        <f t="shared" si="23"/>
        <v>2.2647054060182036E-6</v>
      </c>
      <c r="I192" s="86">
        <f t="shared" si="24"/>
        <v>-48626.409999999996</v>
      </c>
      <c r="J192" s="87">
        <f t="shared" si="25"/>
        <v>-0.77665490178415419</v>
      </c>
      <c r="K192" s="82">
        <f>VLOOKUP($C192,'2023'!$C$295:$U$572,VLOOKUP($L$4,Master!$D$9:$G$20,4,FALSE),FALSE)</f>
        <v>62610.06</v>
      </c>
      <c r="L192" s="83">
        <f>VLOOKUP($C192,'2023'!$C$8:$U$285,VLOOKUP($L$4,Master!$D$9:$G$20,4,FALSE),FALSE)</f>
        <v>13983.65</v>
      </c>
      <c r="M192" s="156">
        <f t="shared" si="26"/>
        <v>0.22334509821584583</v>
      </c>
      <c r="N192" s="156">
        <f t="shared" si="27"/>
        <v>2.2647054060182036E-6</v>
      </c>
      <c r="O192" s="83">
        <f t="shared" si="28"/>
        <v>-48626.409999999996</v>
      </c>
      <c r="P192" s="87">
        <f t="shared" si="29"/>
        <v>-0.77665490178415419</v>
      </c>
      <c r="Q192" s="78"/>
    </row>
    <row r="193" spans="2:17" s="79" customFormat="1" ht="13" x14ac:dyDescent="0.3">
      <c r="B193" s="72"/>
      <c r="C193" s="80" t="s">
        <v>231</v>
      </c>
      <c r="D193" s="81" t="s">
        <v>496</v>
      </c>
      <c r="E193" s="82">
        <f>VLOOKUP($C193,'2023'!$C$295:$U$572,19,FALSE)</f>
        <v>9052.0099999999984</v>
      </c>
      <c r="F193" s="83">
        <f>VLOOKUP($C193,'2023'!$C$8:$U$285,19,FALSE)</f>
        <v>7251.0599999999995</v>
      </c>
      <c r="G193" s="84">
        <f t="shared" si="22"/>
        <v>0.80104418797593024</v>
      </c>
      <c r="H193" s="85">
        <f t="shared" si="23"/>
        <v>1.1743367991448838E-6</v>
      </c>
      <c r="I193" s="86">
        <f t="shared" si="24"/>
        <v>-1800.9499999999989</v>
      </c>
      <c r="J193" s="87">
        <f t="shared" si="25"/>
        <v>-0.1989558120240697</v>
      </c>
      <c r="K193" s="82">
        <f>VLOOKUP($C193,'2023'!$C$295:$U$572,VLOOKUP($L$4,Master!$D$9:$G$20,4,FALSE),FALSE)</f>
        <v>9052.0099999999984</v>
      </c>
      <c r="L193" s="83">
        <f>VLOOKUP($C193,'2023'!$C$8:$U$285,VLOOKUP($L$4,Master!$D$9:$G$20,4,FALSE),FALSE)</f>
        <v>7251.0599999999995</v>
      </c>
      <c r="M193" s="156">
        <f t="shared" si="26"/>
        <v>0.80104418797593024</v>
      </c>
      <c r="N193" s="156">
        <f t="shared" si="27"/>
        <v>1.1743367991448838E-6</v>
      </c>
      <c r="O193" s="83">
        <f t="shared" si="28"/>
        <v>-1800.9499999999989</v>
      </c>
      <c r="P193" s="87">
        <f t="shared" si="29"/>
        <v>-0.1989558120240697</v>
      </c>
      <c r="Q193" s="78"/>
    </row>
    <row r="194" spans="2:17" s="79" customFormat="1" ht="13" x14ac:dyDescent="0.3">
      <c r="B194" s="72"/>
      <c r="C194" s="80" t="s">
        <v>232</v>
      </c>
      <c r="D194" s="81" t="s">
        <v>497</v>
      </c>
      <c r="E194" s="82">
        <f>VLOOKUP($C194,'2023'!$C$295:$U$572,19,FALSE)</f>
        <v>89187.9</v>
      </c>
      <c r="F194" s="83">
        <f>VLOOKUP($C194,'2023'!$C$8:$U$285,19,FALSE)</f>
        <v>40230.959999999999</v>
      </c>
      <c r="G194" s="84">
        <f t="shared" si="22"/>
        <v>0.45108092016966428</v>
      </c>
      <c r="H194" s="85">
        <f t="shared" si="23"/>
        <v>6.5155572830628703E-6</v>
      </c>
      <c r="I194" s="86">
        <f t="shared" si="24"/>
        <v>-48956.939999999995</v>
      </c>
      <c r="J194" s="87">
        <f t="shared" si="25"/>
        <v>-0.54891907983033572</v>
      </c>
      <c r="K194" s="82">
        <f>VLOOKUP($C194,'2023'!$C$295:$U$572,VLOOKUP($L$4,Master!$D$9:$G$20,4,FALSE),FALSE)</f>
        <v>89187.9</v>
      </c>
      <c r="L194" s="83">
        <f>VLOOKUP($C194,'2023'!$C$8:$U$285,VLOOKUP($L$4,Master!$D$9:$G$20,4,FALSE),FALSE)</f>
        <v>40230.959999999999</v>
      </c>
      <c r="M194" s="156">
        <f t="shared" si="26"/>
        <v>0.45108092016966428</v>
      </c>
      <c r="N194" s="156">
        <f t="shared" si="27"/>
        <v>6.5155572830628703E-6</v>
      </c>
      <c r="O194" s="83">
        <f t="shared" si="28"/>
        <v>-48956.939999999995</v>
      </c>
      <c r="P194" s="87">
        <f t="shared" si="29"/>
        <v>-0.54891907983033572</v>
      </c>
      <c r="Q194" s="78"/>
    </row>
    <row r="195" spans="2:17" s="79" customFormat="1" ht="13" x14ac:dyDescent="0.3">
      <c r="B195" s="72"/>
      <c r="C195" s="80" t="s">
        <v>233</v>
      </c>
      <c r="D195" s="81" t="s">
        <v>498</v>
      </c>
      <c r="E195" s="82">
        <f>VLOOKUP($C195,'2023'!$C$295:$U$572,19,FALSE)</f>
        <v>88467.8</v>
      </c>
      <c r="F195" s="83">
        <f>VLOOKUP($C195,'2023'!$C$8:$U$285,19,FALSE)</f>
        <v>5033.17</v>
      </c>
      <c r="G195" s="84">
        <f t="shared" si="22"/>
        <v>5.6892677335708582E-2</v>
      </c>
      <c r="H195" s="85">
        <f t="shared" si="23"/>
        <v>8.1514106176918344E-7</v>
      </c>
      <c r="I195" s="86">
        <f t="shared" si="24"/>
        <v>-83434.63</v>
      </c>
      <c r="J195" s="87">
        <f t="shared" si="25"/>
        <v>-0.94310732266429143</v>
      </c>
      <c r="K195" s="82">
        <f>VLOOKUP($C195,'2023'!$C$295:$U$572,VLOOKUP($L$4,Master!$D$9:$G$20,4,FALSE),FALSE)</f>
        <v>88467.8</v>
      </c>
      <c r="L195" s="83">
        <f>VLOOKUP($C195,'2023'!$C$8:$U$285,VLOOKUP($L$4,Master!$D$9:$G$20,4,FALSE),FALSE)</f>
        <v>5033.17</v>
      </c>
      <c r="M195" s="156">
        <f t="shared" si="26"/>
        <v>5.6892677335708582E-2</v>
      </c>
      <c r="N195" s="156">
        <f t="shared" si="27"/>
        <v>8.1514106176918344E-7</v>
      </c>
      <c r="O195" s="83">
        <f t="shared" si="28"/>
        <v>-83434.63</v>
      </c>
      <c r="P195" s="87">
        <f t="shared" si="29"/>
        <v>-0.94310732266429143</v>
      </c>
      <c r="Q195" s="78"/>
    </row>
    <row r="196" spans="2:17" s="79" customFormat="1" ht="13" x14ac:dyDescent="0.3">
      <c r="B196" s="72"/>
      <c r="C196" s="80" t="s">
        <v>234</v>
      </c>
      <c r="D196" s="81" t="s">
        <v>499</v>
      </c>
      <c r="E196" s="82">
        <f>VLOOKUP($C196,'2023'!$C$295:$U$572,19,FALSE)</f>
        <v>23148.829999999984</v>
      </c>
      <c r="F196" s="83">
        <f>VLOOKUP($C196,'2023'!$C$8:$U$285,19,FALSE)</f>
        <v>16507.679999999993</v>
      </c>
      <c r="G196" s="84">
        <f t="shared" si="22"/>
        <v>0.71311077060914119</v>
      </c>
      <c r="H196" s="85">
        <f t="shared" si="23"/>
        <v>2.6734816830240003E-6</v>
      </c>
      <c r="I196" s="86">
        <f t="shared" si="24"/>
        <v>-6641.1499999999905</v>
      </c>
      <c r="J196" s="87">
        <f t="shared" si="25"/>
        <v>-0.28688922939085887</v>
      </c>
      <c r="K196" s="82">
        <f>VLOOKUP($C196,'2023'!$C$295:$U$572,VLOOKUP($L$4,Master!$D$9:$G$20,4,FALSE),FALSE)</f>
        <v>23148.829999999984</v>
      </c>
      <c r="L196" s="83">
        <f>VLOOKUP($C196,'2023'!$C$8:$U$285,VLOOKUP($L$4,Master!$D$9:$G$20,4,FALSE),FALSE)</f>
        <v>16507.679999999993</v>
      </c>
      <c r="M196" s="156">
        <f t="shared" si="26"/>
        <v>0.71311077060914119</v>
      </c>
      <c r="N196" s="156">
        <f t="shared" si="27"/>
        <v>2.6734816830240003E-6</v>
      </c>
      <c r="O196" s="83">
        <f t="shared" si="28"/>
        <v>-6641.1499999999905</v>
      </c>
      <c r="P196" s="87">
        <f t="shared" si="29"/>
        <v>-0.28688922939085887</v>
      </c>
      <c r="Q196" s="78"/>
    </row>
    <row r="197" spans="2:17" s="79" customFormat="1" ht="13" x14ac:dyDescent="0.3">
      <c r="B197" s="72"/>
      <c r="C197" s="80" t="s">
        <v>235</v>
      </c>
      <c r="D197" s="81" t="s">
        <v>500</v>
      </c>
      <c r="E197" s="82">
        <f>VLOOKUP($C197,'2023'!$C$295:$U$572,19,FALSE)</f>
        <v>100456.33000000003</v>
      </c>
      <c r="F197" s="83">
        <f>VLOOKUP($C197,'2023'!$C$8:$U$285,19,FALSE)</f>
        <v>58509.300000000017</v>
      </c>
      <c r="G197" s="84">
        <f t="shared" si="22"/>
        <v>0.5824351735724369</v>
      </c>
      <c r="H197" s="85">
        <f t="shared" si="23"/>
        <v>9.4758041006704918E-6</v>
      </c>
      <c r="I197" s="86">
        <f t="shared" si="24"/>
        <v>-41947.030000000013</v>
      </c>
      <c r="J197" s="87">
        <f t="shared" si="25"/>
        <v>-0.4175648264275631</v>
      </c>
      <c r="K197" s="82">
        <f>VLOOKUP($C197,'2023'!$C$295:$U$572,VLOOKUP($L$4,Master!$D$9:$G$20,4,FALSE),FALSE)</f>
        <v>100456.33000000003</v>
      </c>
      <c r="L197" s="83">
        <f>VLOOKUP($C197,'2023'!$C$8:$U$285,VLOOKUP($L$4,Master!$D$9:$G$20,4,FALSE),FALSE)</f>
        <v>58509.300000000017</v>
      </c>
      <c r="M197" s="156">
        <f t="shared" si="26"/>
        <v>0.5824351735724369</v>
      </c>
      <c r="N197" s="156">
        <f t="shared" si="27"/>
        <v>9.4758041006704918E-6</v>
      </c>
      <c r="O197" s="83">
        <f t="shared" si="28"/>
        <v>-41947.030000000013</v>
      </c>
      <c r="P197" s="87">
        <f t="shared" si="29"/>
        <v>-0.4175648264275631</v>
      </c>
      <c r="Q197" s="78"/>
    </row>
    <row r="198" spans="2:17" s="79" customFormat="1" ht="13" x14ac:dyDescent="0.3">
      <c r="B198" s="72"/>
      <c r="C198" s="80" t="s">
        <v>236</v>
      </c>
      <c r="D198" s="81" t="s">
        <v>501</v>
      </c>
      <c r="E198" s="82">
        <f>VLOOKUP($C198,'2023'!$C$295:$U$572,19,FALSE)</f>
        <v>727398.81</v>
      </c>
      <c r="F198" s="83">
        <f>VLOOKUP($C198,'2023'!$C$8:$U$285,19,FALSE)</f>
        <v>152373.22</v>
      </c>
      <c r="G198" s="84">
        <f t="shared" si="22"/>
        <v>0.2094768618056991</v>
      </c>
      <c r="H198" s="85">
        <f t="shared" si="23"/>
        <v>2.467742363877822E-5</v>
      </c>
      <c r="I198" s="86">
        <f t="shared" si="24"/>
        <v>-575025.59000000008</v>
      </c>
      <c r="J198" s="87">
        <f t="shared" si="25"/>
        <v>-0.79052313819430087</v>
      </c>
      <c r="K198" s="82">
        <f>VLOOKUP($C198,'2023'!$C$295:$U$572,VLOOKUP($L$4,Master!$D$9:$G$20,4,FALSE),FALSE)</f>
        <v>727398.81</v>
      </c>
      <c r="L198" s="83">
        <f>VLOOKUP($C198,'2023'!$C$8:$U$285,VLOOKUP($L$4,Master!$D$9:$G$20,4,FALSE),FALSE)</f>
        <v>152373.22</v>
      </c>
      <c r="M198" s="156">
        <f t="shared" si="26"/>
        <v>0.2094768618056991</v>
      </c>
      <c r="N198" s="156">
        <f t="shared" si="27"/>
        <v>2.467742363877822E-5</v>
      </c>
      <c r="O198" s="83">
        <f t="shared" si="28"/>
        <v>-575025.59000000008</v>
      </c>
      <c r="P198" s="87">
        <f t="shared" si="29"/>
        <v>-0.79052313819430087</v>
      </c>
      <c r="Q198" s="78"/>
    </row>
    <row r="199" spans="2:17" s="79" customFormat="1" ht="13" x14ac:dyDescent="0.3">
      <c r="B199" s="72"/>
      <c r="C199" s="80" t="s">
        <v>237</v>
      </c>
      <c r="D199" s="81" t="s">
        <v>502</v>
      </c>
      <c r="E199" s="82">
        <f>VLOOKUP($C199,'2023'!$C$295:$U$572,19,FALSE)</f>
        <v>1382026.6400000001</v>
      </c>
      <c r="F199" s="83">
        <f>VLOOKUP($C199,'2023'!$C$8:$U$285,19,FALSE)</f>
        <v>9440.5099999999984</v>
      </c>
      <c r="G199" s="84">
        <f t="shared" si="22"/>
        <v>6.8309175284783207E-3</v>
      </c>
      <c r="H199" s="85">
        <f t="shared" si="23"/>
        <v>1.5289265701421951E-6</v>
      </c>
      <c r="I199" s="86">
        <f t="shared" si="24"/>
        <v>-1372586.1300000001</v>
      </c>
      <c r="J199" s="87">
        <f t="shared" si="25"/>
        <v>-0.99316908247152169</v>
      </c>
      <c r="K199" s="82">
        <f>VLOOKUP($C199,'2023'!$C$295:$U$572,VLOOKUP($L$4,Master!$D$9:$G$20,4,FALSE),FALSE)</f>
        <v>1382026.6400000001</v>
      </c>
      <c r="L199" s="83">
        <f>VLOOKUP($C199,'2023'!$C$8:$U$285,VLOOKUP($L$4,Master!$D$9:$G$20,4,FALSE),FALSE)</f>
        <v>9440.5099999999984</v>
      </c>
      <c r="M199" s="156">
        <f t="shared" si="26"/>
        <v>6.8309175284783207E-3</v>
      </c>
      <c r="N199" s="156">
        <f t="shared" si="27"/>
        <v>1.5289265701421951E-6</v>
      </c>
      <c r="O199" s="83">
        <f t="shared" si="28"/>
        <v>-1372586.1300000001</v>
      </c>
      <c r="P199" s="87">
        <f t="shared" si="29"/>
        <v>-0.99316908247152169</v>
      </c>
      <c r="Q199" s="78"/>
    </row>
    <row r="200" spans="2:17" s="79" customFormat="1" ht="13" x14ac:dyDescent="0.3">
      <c r="B200" s="72"/>
      <c r="C200" s="80" t="s">
        <v>238</v>
      </c>
      <c r="D200" s="81" t="s">
        <v>503</v>
      </c>
      <c r="E200" s="82">
        <f>VLOOKUP($C200,'2023'!$C$295:$U$572,19,FALSE)</f>
        <v>5036.82</v>
      </c>
      <c r="F200" s="83">
        <f>VLOOKUP($C200,'2023'!$C$8:$U$285,19,FALSE)</f>
        <v>600</v>
      </c>
      <c r="G200" s="84">
        <f t="shared" si="22"/>
        <v>0.11912277984919056</v>
      </c>
      <c r="H200" s="85">
        <f t="shared" si="23"/>
        <v>9.71722864639005E-8</v>
      </c>
      <c r="I200" s="86">
        <f t="shared" si="24"/>
        <v>-4436.82</v>
      </c>
      <c r="J200" s="87">
        <f t="shared" si="25"/>
        <v>-0.88087722015080938</v>
      </c>
      <c r="K200" s="82">
        <f>VLOOKUP($C200,'2023'!$C$295:$U$572,VLOOKUP($L$4,Master!$D$9:$G$20,4,FALSE),FALSE)</f>
        <v>5036.82</v>
      </c>
      <c r="L200" s="83">
        <f>VLOOKUP($C200,'2023'!$C$8:$U$285,VLOOKUP($L$4,Master!$D$9:$G$20,4,FALSE),FALSE)</f>
        <v>600</v>
      </c>
      <c r="M200" s="156">
        <f t="shared" si="26"/>
        <v>0.11912277984919056</v>
      </c>
      <c r="N200" s="156">
        <f t="shared" si="27"/>
        <v>9.71722864639005E-8</v>
      </c>
      <c r="O200" s="83">
        <f t="shared" si="28"/>
        <v>-4436.82</v>
      </c>
      <c r="P200" s="87">
        <f t="shared" si="29"/>
        <v>-0.88087722015080938</v>
      </c>
      <c r="Q200" s="78"/>
    </row>
    <row r="201" spans="2:17" s="79" customFormat="1" ht="13" x14ac:dyDescent="0.3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6">
        <f t="shared" si="26"/>
        <v>0</v>
      </c>
      <c r="N201" s="156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3" x14ac:dyDescent="0.3">
      <c r="B202" s="72"/>
      <c r="C202" s="80" t="s">
        <v>240</v>
      </c>
      <c r="D202" s="81" t="s">
        <v>505</v>
      </c>
      <c r="E202" s="82">
        <f>VLOOKUP($C202,'2023'!$C$295:$U$572,19,FALSE)</f>
        <v>86252.41</v>
      </c>
      <c r="F202" s="83">
        <f>VLOOKUP($C202,'2023'!$C$8:$U$285,19,FALSE)</f>
        <v>0</v>
      </c>
      <c r="G202" s="84">
        <f t="shared" ref="G202:G265" si="30">IFERROR(F202/E202,0)</f>
        <v>0</v>
      </c>
      <c r="H202" s="85">
        <f t="shared" ref="H202:H265" si="31">F202/$D$4</f>
        <v>0</v>
      </c>
      <c r="I202" s="86">
        <f t="shared" ref="I202:I265" si="32">F202-E202</f>
        <v>-86252.41</v>
      </c>
      <c r="J202" s="87">
        <f t="shared" ref="J202:J265" si="33">IFERROR(I202/E202,0)</f>
        <v>-1</v>
      </c>
      <c r="K202" s="82">
        <f>VLOOKUP($C202,'2023'!$C$295:$U$572,VLOOKUP($L$4,Master!$D$9:$G$20,4,FALSE),FALSE)</f>
        <v>86252.41</v>
      </c>
      <c r="L202" s="83">
        <f>VLOOKUP($C202,'2023'!$C$8:$U$285,VLOOKUP($L$4,Master!$D$9:$G$20,4,FALSE),FALSE)</f>
        <v>0</v>
      </c>
      <c r="M202" s="156">
        <f t="shared" ref="M202:M265" si="34">IFERROR(L202/K202,0)</f>
        <v>0</v>
      </c>
      <c r="N202" s="156">
        <f t="shared" ref="N202:N265" si="35">L202/$D$4</f>
        <v>0</v>
      </c>
      <c r="O202" s="83">
        <f t="shared" ref="O202:O265" si="36">L202-K202</f>
        <v>-86252.41</v>
      </c>
      <c r="P202" s="87">
        <f t="shared" ref="P202:P265" si="37">IFERROR(O202/K202,0)</f>
        <v>-1</v>
      </c>
      <c r="Q202" s="78"/>
    </row>
    <row r="203" spans="2:17" s="79" customFormat="1" ht="13" x14ac:dyDescent="0.3">
      <c r="B203" s="72"/>
      <c r="C203" s="80" t="s">
        <v>241</v>
      </c>
      <c r="D203" s="81" t="s">
        <v>506</v>
      </c>
      <c r="E203" s="82">
        <f>VLOOKUP($C203,'2023'!$C$295:$U$572,19,FALSE)</f>
        <v>4846625.8200000012</v>
      </c>
      <c r="F203" s="83">
        <f>VLOOKUP($C203,'2023'!$C$8:$U$285,19,FALSE)</f>
        <v>82830.179999999993</v>
      </c>
      <c r="G203" s="84">
        <f t="shared" si="30"/>
        <v>1.7090277458225559E-2</v>
      </c>
      <c r="H203" s="85">
        <f t="shared" si="31"/>
        <v>1.3414663298027402E-5</v>
      </c>
      <c r="I203" s="86">
        <f t="shared" si="32"/>
        <v>-4763795.6400000015</v>
      </c>
      <c r="J203" s="87">
        <f t="shared" si="33"/>
        <v>-0.98290972254177444</v>
      </c>
      <c r="K203" s="82">
        <f>VLOOKUP($C203,'2023'!$C$295:$U$572,VLOOKUP($L$4,Master!$D$9:$G$20,4,FALSE),FALSE)</f>
        <v>4846625.8200000012</v>
      </c>
      <c r="L203" s="83">
        <f>VLOOKUP($C203,'2023'!$C$8:$U$285,VLOOKUP($L$4,Master!$D$9:$G$20,4,FALSE),FALSE)</f>
        <v>82830.179999999993</v>
      </c>
      <c r="M203" s="156">
        <f t="shared" si="34"/>
        <v>1.7090277458225559E-2</v>
      </c>
      <c r="N203" s="156">
        <f t="shared" si="35"/>
        <v>1.3414663298027402E-5</v>
      </c>
      <c r="O203" s="83">
        <f t="shared" si="36"/>
        <v>-4763795.6400000015</v>
      </c>
      <c r="P203" s="87">
        <f t="shared" si="37"/>
        <v>-0.98290972254177444</v>
      </c>
      <c r="Q203" s="78"/>
    </row>
    <row r="204" spans="2:17" s="79" customFormat="1" ht="13" x14ac:dyDescent="0.3">
      <c r="B204" s="72"/>
      <c r="C204" s="80" t="s">
        <v>242</v>
      </c>
      <c r="D204" s="81" t="s">
        <v>507</v>
      </c>
      <c r="E204" s="82">
        <f>VLOOKUP($C204,'2023'!$C$295:$U$572,19,FALSE)</f>
        <v>421762.5</v>
      </c>
      <c r="F204" s="83">
        <f>VLOOKUP($C204,'2023'!$C$8:$U$285,19,FALSE)</f>
        <v>0</v>
      </c>
      <c r="G204" s="84">
        <f t="shared" si="30"/>
        <v>0</v>
      </c>
      <c r="H204" s="85">
        <f t="shared" si="31"/>
        <v>0</v>
      </c>
      <c r="I204" s="86">
        <f t="shared" si="32"/>
        <v>-421762.5</v>
      </c>
      <c r="J204" s="87">
        <f t="shared" si="33"/>
        <v>-1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0</v>
      </c>
      <c r="M204" s="156">
        <f t="shared" si="34"/>
        <v>0</v>
      </c>
      <c r="N204" s="156">
        <f t="shared" si="35"/>
        <v>0</v>
      </c>
      <c r="O204" s="83">
        <f t="shared" si="36"/>
        <v>-421762.5</v>
      </c>
      <c r="P204" s="87">
        <f t="shared" si="37"/>
        <v>-1</v>
      </c>
      <c r="Q204" s="78"/>
    </row>
    <row r="205" spans="2:17" s="79" customFormat="1" ht="13" x14ac:dyDescent="0.3">
      <c r="B205" s="72"/>
      <c r="C205" s="80" t="s">
        <v>243</v>
      </c>
      <c r="D205" s="81" t="s">
        <v>508</v>
      </c>
      <c r="E205" s="82">
        <f>VLOOKUP($C205,'2023'!$C$295:$U$572,19,FALSE)</f>
        <v>287500.08</v>
      </c>
      <c r="F205" s="83">
        <f>VLOOKUP($C205,'2023'!$C$8:$U$285,19,FALSE)</f>
        <v>108965</v>
      </c>
      <c r="G205" s="84">
        <f t="shared" si="30"/>
        <v>0.37900859018891403</v>
      </c>
      <c r="H205" s="85">
        <f t="shared" si="31"/>
        <v>1.7647296990898195E-5</v>
      </c>
      <c r="I205" s="86">
        <f t="shared" si="32"/>
        <v>-178535.08000000002</v>
      </c>
      <c r="J205" s="87">
        <f t="shared" si="33"/>
        <v>-0.62099140981108603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108965</v>
      </c>
      <c r="M205" s="156">
        <f t="shared" si="34"/>
        <v>0.37900859018891403</v>
      </c>
      <c r="N205" s="156">
        <f t="shared" si="35"/>
        <v>1.7647296990898195E-5</v>
      </c>
      <c r="O205" s="83">
        <f t="shared" si="36"/>
        <v>-178535.08000000002</v>
      </c>
      <c r="P205" s="87">
        <f t="shared" si="37"/>
        <v>-0.62099140981108603</v>
      </c>
      <c r="Q205" s="78"/>
    </row>
    <row r="206" spans="2:17" s="79" customFormat="1" ht="13" x14ac:dyDescent="0.3">
      <c r="B206" s="72"/>
      <c r="C206" s="80" t="s">
        <v>244</v>
      </c>
      <c r="D206" s="81" t="s">
        <v>509</v>
      </c>
      <c r="E206" s="82">
        <f>VLOOKUP($C206,'2023'!$C$295:$U$572,19,FALSE)</f>
        <v>3114884.400000005</v>
      </c>
      <c r="F206" s="83">
        <f>VLOOKUP($C206,'2023'!$C$8:$U$285,19,FALSE)</f>
        <v>0</v>
      </c>
      <c r="G206" s="84">
        <f t="shared" si="30"/>
        <v>0</v>
      </c>
      <c r="H206" s="85">
        <f t="shared" si="31"/>
        <v>0</v>
      </c>
      <c r="I206" s="86">
        <f t="shared" si="32"/>
        <v>-3114884.400000005</v>
      </c>
      <c r="J206" s="87">
        <f t="shared" si="33"/>
        <v>-1</v>
      </c>
      <c r="K206" s="82">
        <f>VLOOKUP($C206,'2023'!$C$295:$U$572,VLOOKUP($L$4,Master!$D$9:$G$20,4,FALSE),FALSE)</f>
        <v>3114884.400000005</v>
      </c>
      <c r="L206" s="83">
        <f>VLOOKUP($C206,'2023'!$C$8:$U$285,VLOOKUP($L$4,Master!$D$9:$G$20,4,FALSE),FALSE)</f>
        <v>0</v>
      </c>
      <c r="M206" s="156">
        <f t="shared" si="34"/>
        <v>0</v>
      </c>
      <c r="N206" s="156">
        <f t="shared" si="35"/>
        <v>0</v>
      </c>
      <c r="O206" s="83">
        <f t="shared" si="36"/>
        <v>-3114884.400000005</v>
      </c>
      <c r="P206" s="87">
        <f t="shared" si="37"/>
        <v>-1</v>
      </c>
      <c r="Q206" s="78"/>
    </row>
    <row r="207" spans="2:17" s="79" customFormat="1" ht="26" x14ac:dyDescent="0.3">
      <c r="B207" s="72"/>
      <c r="C207" s="80" t="s">
        <v>245</v>
      </c>
      <c r="D207" s="81" t="s">
        <v>510</v>
      </c>
      <c r="E207" s="82">
        <f>VLOOKUP($C207,'2023'!$C$295:$U$572,19,FALSE)</f>
        <v>385019.99</v>
      </c>
      <c r="F207" s="83">
        <f>VLOOKUP($C207,'2023'!$C$8:$U$285,19,FALSE)</f>
        <v>823.68</v>
      </c>
      <c r="G207" s="84">
        <f t="shared" si="30"/>
        <v>2.1393174936189677E-3</v>
      </c>
      <c r="H207" s="85">
        <f t="shared" si="31"/>
        <v>1.333981148576426E-7</v>
      </c>
      <c r="I207" s="86">
        <f t="shared" si="32"/>
        <v>-384196.31</v>
      </c>
      <c r="J207" s="87">
        <f t="shared" si="33"/>
        <v>-0.99786068250638105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823.68</v>
      </c>
      <c r="M207" s="156">
        <f t="shared" si="34"/>
        <v>2.1393174936189677E-3</v>
      </c>
      <c r="N207" s="156">
        <f t="shared" si="35"/>
        <v>1.333981148576426E-7</v>
      </c>
      <c r="O207" s="83">
        <f t="shared" si="36"/>
        <v>-384196.31</v>
      </c>
      <c r="P207" s="87">
        <f t="shared" si="37"/>
        <v>-0.99786068250638105</v>
      </c>
      <c r="Q207" s="78"/>
    </row>
    <row r="208" spans="2:17" s="79" customFormat="1" ht="13" x14ac:dyDescent="0.3">
      <c r="B208" s="72"/>
      <c r="C208" s="80" t="s">
        <v>246</v>
      </c>
      <c r="D208" s="81" t="s">
        <v>511</v>
      </c>
      <c r="E208" s="82">
        <f>VLOOKUP($C208,'2023'!$C$295:$U$572,19,FALSE)</f>
        <v>79236.14</v>
      </c>
      <c r="F208" s="83">
        <f>VLOOKUP($C208,'2023'!$C$8:$U$285,19,FALSE)</f>
        <v>25706.76</v>
      </c>
      <c r="G208" s="84">
        <f t="shared" si="30"/>
        <v>0.32443226032969297</v>
      </c>
      <c r="H208" s="85">
        <f t="shared" si="31"/>
        <v>4.1633077446312307E-6</v>
      </c>
      <c r="I208" s="86">
        <f t="shared" si="32"/>
        <v>-53529.380000000005</v>
      </c>
      <c r="J208" s="87">
        <f t="shared" si="33"/>
        <v>-0.67556773967030703</v>
      </c>
      <c r="K208" s="82">
        <f>VLOOKUP($C208,'2023'!$C$295:$U$572,VLOOKUP($L$4,Master!$D$9:$G$20,4,FALSE),FALSE)</f>
        <v>79236.14</v>
      </c>
      <c r="L208" s="83">
        <f>VLOOKUP($C208,'2023'!$C$8:$U$285,VLOOKUP($L$4,Master!$D$9:$G$20,4,FALSE),FALSE)</f>
        <v>25706.76</v>
      </c>
      <c r="M208" s="156">
        <f t="shared" si="34"/>
        <v>0.32443226032969297</v>
      </c>
      <c r="N208" s="156">
        <f t="shared" si="35"/>
        <v>4.1633077446312307E-6</v>
      </c>
      <c r="O208" s="83">
        <f t="shared" si="36"/>
        <v>-53529.380000000005</v>
      </c>
      <c r="P208" s="87">
        <f t="shared" si="37"/>
        <v>-0.67556773967030703</v>
      </c>
      <c r="Q208" s="78"/>
    </row>
    <row r="209" spans="2:17" s="79" customFormat="1" ht="13" x14ac:dyDescent="0.3">
      <c r="B209" s="72"/>
      <c r="C209" s="80" t="s">
        <v>247</v>
      </c>
      <c r="D209" s="81" t="s">
        <v>512</v>
      </c>
      <c r="E209" s="82">
        <f>VLOOKUP($C209,'2023'!$C$295:$U$572,19,FALSE)</f>
        <v>224733.48999999996</v>
      </c>
      <c r="F209" s="83">
        <f>VLOOKUP($C209,'2023'!$C$8:$U$285,19,FALSE)</f>
        <v>8722.61</v>
      </c>
      <c r="G209" s="84">
        <f t="shared" si="30"/>
        <v>3.8813129275925909E-2</v>
      </c>
      <c r="H209" s="85">
        <f t="shared" si="31"/>
        <v>1.4126599293881385E-6</v>
      </c>
      <c r="I209" s="86">
        <f t="shared" si="32"/>
        <v>-216010.87999999995</v>
      </c>
      <c r="J209" s="87">
        <f t="shared" si="33"/>
        <v>-0.96118687072407405</v>
      </c>
      <c r="K209" s="82">
        <f>VLOOKUP($C209,'2023'!$C$295:$U$572,VLOOKUP($L$4,Master!$D$9:$G$20,4,FALSE),FALSE)</f>
        <v>224733.48999999996</v>
      </c>
      <c r="L209" s="83">
        <f>VLOOKUP($C209,'2023'!$C$8:$U$285,VLOOKUP($L$4,Master!$D$9:$G$20,4,FALSE),FALSE)</f>
        <v>8722.61</v>
      </c>
      <c r="M209" s="156">
        <f t="shared" si="34"/>
        <v>3.8813129275925909E-2</v>
      </c>
      <c r="N209" s="156">
        <f t="shared" si="35"/>
        <v>1.4126599293881385E-6</v>
      </c>
      <c r="O209" s="83">
        <f t="shared" si="36"/>
        <v>-216010.87999999995</v>
      </c>
      <c r="P209" s="87">
        <f t="shared" si="37"/>
        <v>-0.96118687072407405</v>
      </c>
      <c r="Q209" s="78"/>
    </row>
    <row r="210" spans="2:17" s="79" customFormat="1" ht="13" x14ac:dyDescent="0.3">
      <c r="B210" s="72"/>
      <c r="C210" s="80" t="s">
        <v>248</v>
      </c>
      <c r="D210" s="81" t="s">
        <v>513</v>
      </c>
      <c r="E210" s="82">
        <f>VLOOKUP($C210,'2023'!$C$295:$U$572,19,FALSE)</f>
        <v>160617.70000000007</v>
      </c>
      <c r="F210" s="83">
        <f>VLOOKUP($C210,'2023'!$C$8:$U$285,19,FALSE)</f>
        <v>62870.919999999976</v>
      </c>
      <c r="G210" s="84">
        <f t="shared" si="30"/>
        <v>0.39143207753566356</v>
      </c>
      <c r="H210" s="85">
        <f t="shared" si="31"/>
        <v>1.0182185080814947E-5</v>
      </c>
      <c r="I210" s="86">
        <f t="shared" si="32"/>
        <v>-97746.780000000086</v>
      </c>
      <c r="J210" s="87">
        <f t="shared" si="33"/>
        <v>-0.60856792246433644</v>
      </c>
      <c r="K210" s="82">
        <f>VLOOKUP($C210,'2023'!$C$295:$U$572,VLOOKUP($L$4,Master!$D$9:$G$20,4,FALSE),FALSE)</f>
        <v>160617.70000000007</v>
      </c>
      <c r="L210" s="83">
        <f>VLOOKUP($C210,'2023'!$C$8:$U$285,VLOOKUP($L$4,Master!$D$9:$G$20,4,FALSE),FALSE)</f>
        <v>62870.919999999976</v>
      </c>
      <c r="M210" s="156">
        <f t="shared" si="34"/>
        <v>0.39143207753566356</v>
      </c>
      <c r="N210" s="156">
        <f t="shared" si="35"/>
        <v>1.0182185080814947E-5</v>
      </c>
      <c r="O210" s="83">
        <f t="shared" si="36"/>
        <v>-97746.780000000086</v>
      </c>
      <c r="P210" s="87">
        <f t="shared" si="37"/>
        <v>-0.60856792246433644</v>
      </c>
      <c r="Q210" s="78"/>
    </row>
    <row r="211" spans="2:17" s="79" customFormat="1" ht="13" x14ac:dyDescent="0.3">
      <c r="B211" s="72"/>
      <c r="C211" s="80" t="s">
        <v>249</v>
      </c>
      <c r="D211" s="81" t="s">
        <v>514</v>
      </c>
      <c r="E211" s="82">
        <f>VLOOKUP($C211,'2023'!$C$295:$U$572,19,FALSE)</f>
        <v>1219725.6299999999</v>
      </c>
      <c r="F211" s="83">
        <f>VLOOKUP($C211,'2023'!$C$8:$U$285,19,FALSE)</f>
        <v>0</v>
      </c>
      <c r="G211" s="84">
        <f t="shared" si="30"/>
        <v>0</v>
      </c>
      <c r="H211" s="85">
        <f t="shared" si="31"/>
        <v>0</v>
      </c>
      <c r="I211" s="86">
        <f t="shared" si="32"/>
        <v>-1219725.6299999999</v>
      </c>
      <c r="J211" s="87">
        <f t="shared" si="33"/>
        <v>-1</v>
      </c>
      <c r="K211" s="82">
        <f>VLOOKUP($C211,'2023'!$C$295:$U$572,VLOOKUP($L$4,Master!$D$9:$G$20,4,FALSE),FALSE)</f>
        <v>1219725.6299999999</v>
      </c>
      <c r="L211" s="83">
        <f>VLOOKUP($C211,'2023'!$C$8:$U$285,VLOOKUP($L$4,Master!$D$9:$G$20,4,FALSE),FALSE)</f>
        <v>0</v>
      </c>
      <c r="M211" s="156">
        <f t="shared" si="34"/>
        <v>0</v>
      </c>
      <c r="N211" s="156">
        <f t="shared" si="35"/>
        <v>0</v>
      </c>
      <c r="O211" s="83">
        <f t="shared" si="36"/>
        <v>-1219725.6299999999</v>
      </c>
      <c r="P211" s="87">
        <f t="shared" si="37"/>
        <v>-1</v>
      </c>
      <c r="Q211" s="78"/>
    </row>
    <row r="212" spans="2:17" s="79" customFormat="1" ht="13" x14ac:dyDescent="0.3">
      <c r="B212" s="72"/>
      <c r="C212" s="80" t="s">
        <v>250</v>
      </c>
      <c r="D212" s="81" t="s">
        <v>515</v>
      </c>
      <c r="E212" s="82">
        <f>VLOOKUP($C212,'2023'!$C$295:$U$572,19,FALSE)</f>
        <v>80416.33</v>
      </c>
      <c r="F212" s="83">
        <f>VLOOKUP($C212,'2023'!$C$8:$U$285,19,FALSE)</f>
        <v>33776.99</v>
      </c>
      <c r="G212" s="84">
        <f t="shared" si="30"/>
        <v>0.42002650456692064</v>
      </c>
      <c r="H212" s="85">
        <f t="shared" si="31"/>
        <v>5.4703122469471706E-6</v>
      </c>
      <c r="I212" s="86">
        <f t="shared" si="32"/>
        <v>-46639.340000000004</v>
      </c>
      <c r="J212" s="87">
        <f t="shared" si="33"/>
        <v>-0.57997349543307941</v>
      </c>
      <c r="K212" s="82">
        <f>VLOOKUP($C212,'2023'!$C$295:$U$572,VLOOKUP($L$4,Master!$D$9:$G$20,4,FALSE),FALSE)</f>
        <v>80416.33</v>
      </c>
      <c r="L212" s="83">
        <f>VLOOKUP($C212,'2023'!$C$8:$U$285,VLOOKUP($L$4,Master!$D$9:$G$20,4,FALSE),FALSE)</f>
        <v>33776.99</v>
      </c>
      <c r="M212" s="156">
        <f t="shared" si="34"/>
        <v>0.42002650456692064</v>
      </c>
      <c r="N212" s="156">
        <f t="shared" si="35"/>
        <v>5.4703122469471706E-6</v>
      </c>
      <c r="O212" s="83">
        <f t="shared" si="36"/>
        <v>-46639.340000000004</v>
      </c>
      <c r="P212" s="87">
        <f t="shared" si="37"/>
        <v>-0.57997349543307941</v>
      </c>
      <c r="Q212" s="78"/>
    </row>
    <row r="213" spans="2:17" s="79" customFormat="1" ht="13" x14ac:dyDescent="0.3">
      <c r="B213" s="72"/>
      <c r="C213" s="80" t="s">
        <v>251</v>
      </c>
      <c r="D213" s="81" t="s">
        <v>516</v>
      </c>
      <c r="E213" s="82">
        <f>VLOOKUP($C213,'2023'!$C$295:$U$572,19,FALSE)</f>
        <v>142773.85999999999</v>
      </c>
      <c r="F213" s="83">
        <f>VLOOKUP($C213,'2023'!$C$8:$U$285,19,FALSE)</f>
        <v>55641.32</v>
      </c>
      <c r="G213" s="84">
        <f t="shared" si="30"/>
        <v>0.3897164368883772</v>
      </c>
      <c r="H213" s="85">
        <f t="shared" si="31"/>
        <v>9.0113238104492597E-6</v>
      </c>
      <c r="I213" s="86">
        <f t="shared" si="32"/>
        <v>-87132.539999999979</v>
      </c>
      <c r="J213" s="87">
        <f t="shared" si="33"/>
        <v>-0.61028356311162268</v>
      </c>
      <c r="K213" s="82">
        <f>VLOOKUP($C213,'2023'!$C$295:$U$572,VLOOKUP($L$4,Master!$D$9:$G$20,4,FALSE),FALSE)</f>
        <v>142773.85999999999</v>
      </c>
      <c r="L213" s="83">
        <f>VLOOKUP($C213,'2023'!$C$8:$U$285,VLOOKUP($L$4,Master!$D$9:$G$20,4,FALSE),FALSE)</f>
        <v>55641.32</v>
      </c>
      <c r="M213" s="156">
        <f t="shared" si="34"/>
        <v>0.3897164368883772</v>
      </c>
      <c r="N213" s="156">
        <f t="shared" si="35"/>
        <v>9.0113238104492597E-6</v>
      </c>
      <c r="O213" s="83">
        <f t="shared" si="36"/>
        <v>-87132.539999999979</v>
      </c>
      <c r="P213" s="87">
        <f t="shared" si="37"/>
        <v>-0.61028356311162268</v>
      </c>
      <c r="Q213" s="78"/>
    </row>
    <row r="214" spans="2:17" s="79" customFormat="1" ht="13" x14ac:dyDescent="0.3">
      <c r="B214" s="72"/>
      <c r="C214" s="80" t="s">
        <v>252</v>
      </c>
      <c r="D214" s="81" t="s">
        <v>517</v>
      </c>
      <c r="E214" s="82">
        <f>VLOOKUP($C214,'2023'!$C$295:$U$572,19,FALSE)</f>
        <v>136366.68000000002</v>
      </c>
      <c r="F214" s="83">
        <f>VLOOKUP($C214,'2023'!$C$8:$U$285,19,FALSE)</f>
        <v>50070.510000000009</v>
      </c>
      <c r="G214" s="84">
        <f t="shared" si="30"/>
        <v>0.3671755446418436</v>
      </c>
      <c r="H214" s="85">
        <f t="shared" si="31"/>
        <v>8.1091099018559922E-6</v>
      </c>
      <c r="I214" s="86">
        <f t="shared" si="32"/>
        <v>-86296.170000000013</v>
      </c>
      <c r="J214" s="87">
        <f t="shared" si="33"/>
        <v>-0.63282445535815635</v>
      </c>
      <c r="K214" s="82">
        <f>VLOOKUP($C214,'2023'!$C$295:$U$572,VLOOKUP($L$4,Master!$D$9:$G$20,4,FALSE),FALSE)</f>
        <v>136366.68000000002</v>
      </c>
      <c r="L214" s="83">
        <f>VLOOKUP($C214,'2023'!$C$8:$U$285,VLOOKUP($L$4,Master!$D$9:$G$20,4,FALSE),FALSE)</f>
        <v>50070.510000000009</v>
      </c>
      <c r="M214" s="156">
        <f t="shared" si="34"/>
        <v>0.3671755446418436</v>
      </c>
      <c r="N214" s="156">
        <f t="shared" si="35"/>
        <v>8.1091099018559922E-6</v>
      </c>
      <c r="O214" s="83">
        <f t="shared" si="36"/>
        <v>-86296.170000000013</v>
      </c>
      <c r="P214" s="87">
        <f t="shared" si="37"/>
        <v>-0.63282445535815635</v>
      </c>
      <c r="Q214" s="78"/>
    </row>
    <row r="215" spans="2:17" s="79" customFormat="1" ht="26" x14ac:dyDescent="0.3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6">
        <f t="shared" si="34"/>
        <v>0</v>
      </c>
      <c r="N215" s="156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6" x14ac:dyDescent="0.3">
      <c r="B216" s="72"/>
      <c r="C216" s="80" t="s">
        <v>254</v>
      </c>
      <c r="D216" s="81" t="s">
        <v>518</v>
      </c>
      <c r="E216" s="82">
        <f>VLOOKUP($C216,'2023'!$C$295:$U$572,19,FALSE)</f>
        <v>2750.16</v>
      </c>
      <c r="F216" s="83">
        <f>VLOOKUP($C216,'2023'!$C$8:$U$285,19,FALSE)</f>
        <v>0</v>
      </c>
      <c r="G216" s="84">
        <f t="shared" si="30"/>
        <v>0</v>
      </c>
      <c r="H216" s="85">
        <f t="shared" si="31"/>
        <v>0</v>
      </c>
      <c r="I216" s="86">
        <f t="shared" si="32"/>
        <v>-2750.16</v>
      </c>
      <c r="J216" s="87">
        <f t="shared" si="33"/>
        <v>-1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0</v>
      </c>
      <c r="M216" s="156">
        <f t="shared" si="34"/>
        <v>0</v>
      </c>
      <c r="N216" s="156">
        <f t="shared" si="35"/>
        <v>0</v>
      </c>
      <c r="O216" s="83">
        <f t="shared" si="36"/>
        <v>-2750.16</v>
      </c>
      <c r="P216" s="87">
        <f t="shared" si="37"/>
        <v>-1</v>
      </c>
      <c r="Q216" s="78"/>
    </row>
    <row r="217" spans="2:17" s="79" customFormat="1" ht="13" x14ac:dyDescent="0.3">
      <c r="B217" s="72"/>
      <c r="C217" s="80" t="s">
        <v>255</v>
      </c>
      <c r="D217" s="81" t="s">
        <v>519</v>
      </c>
      <c r="E217" s="82">
        <f>VLOOKUP($C217,'2023'!$C$295:$U$572,19,FALSE)</f>
        <v>89376.359999999986</v>
      </c>
      <c r="F217" s="83">
        <f>VLOOKUP($C217,'2023'!$C$8:$U$285,19,FALSE)</f>
        <v>54952.090000000026</v>
      </c>
      <c r="G217" s="84">
        <f t="shared" si="30"/>
        <v>0.614839203565686</v>
      </c>
      <c r="H217" s="85">
        <f t="shared" si="31"/>
        <v>8.8997003854500732E-6</v>
      </c>
      <c r="I217" s="86">
        <f t="shared" si="32"/>
        <v>-34424.26999999996</v>
      </c>
      <c r="J217" s="87">
        <f t="shared" si="33"/>
        <v>-0.385160796434314</v>
      </c>
      <c r="K217" s="82">
        <f>VLOOKUP($C217,'2023'!$C$295:$U$572,VLOOKUP($L$4,Master!$D$9:$G$20,4,FALSE),FALSE)</f>
        <v>89376.359999999986</v>
      </c>
      <c r="L217" s="83">
        <f>VLOOKUP($C217,'2023'!$C$8:$U$285,VLOOKUP($L$4,Master!$D$9:$G$20,4,FALSE),FALSE)</f>
        <v>54952.090000000026</v>
      </c>
      <c r="M217" s="156">
        <f t="shared" si="34"/>
        <v>0.614839203565686</v>
      </c>
      <c r="N217" s="156">
        <f t="shared" si="35"/>
        <v>8.8997003854500732E-6</v>
      </c>
      <c r="O217" s="83">
        <f t="shared" si="36"/>
        <v>-34424.26999999996</v>
      </c>
      <c r="P217" s="87">
        <f t="shared" si="37"/>
        <v>-0.385160796434314</v>
      </c>
      <c r="Q217" s="78"/>
    </row>
    <row r="218" spans="2:17" s="79" customFormat="1" ht="26" x14ac:dyDescent="0.3">
      <c r="B218" s="72"/>
      <c r="C218" s="80" t="s">
        <v>256</v>
      </c>
      <c r="D218" s="81" t="s">
        <v>518</v>
      </c>
      <c r="E218" s="82">
        <f>VLOOKUP($C218,'2023'!$C$295:$U$572,19,FALSE)</f>
        <v>126109.57</v>
      </c>
      <c r="F218" s="83">
        <f>VLOOKUP($C218,'2023'!$C$8:$U$285,19,FALSE)</f>
        <v>48923.87</v>
      </c>
      <c r="G218" s="84">
        <f t="shared" si="30"/>
        <v>0.38794732231661722</v>
      </c>
      <c r="H218" s="85">
        <f t="shared" si="31"/>
        <v>7.9234071842710455E-6</v>
      </c>
      <c r="I218" s="86">
        <f t="shared" si="32"/>
        <v>-77185.700000000012</v>
      </c>
      <c r="J218" s="87">
        <f t="shared" si="33"/>
        <v>-0.6120526776833829</v>
      </c>
      <c r="K218" s="82">
        <f>VLOOKUP($C218,'2023'!$C$295:$U$572,VLOOKUP($L$4,Master!$D$9:$G$20,4,FALSE),FALSE)</f>
        <v>126109.57</v>
      </c>
      <c r="L218" s="83">
        <f>VLOOKUP($C218,'2023'!$C$8:$U$285,VLOOKUP($L$4,Master!$D$9:$G$20,4,FALSE),FALSE)</f>
        <v>48923.87</v>
      </c>
      <c r="M218" s="156">
        <f t="shared" si="34"/>
        <v>0.38794732231661722</v>
      </c>
      <c r="N218" s="156">
        <f t="shared" si="35"/>
        <v>7.9234071842710455E-6</v>
      </c>
      <c r="O218" s="83">
        <f t="shared" si="36"/>
        <v>-77185.700000000012</v>
      </c>
      <c r="P218" s="87">
        <f t="shared" si="37"/>
        <v>-0.6120526776833829</v>
      </c>
      <c r="Q218" s="78"/>
    </row>
    <row r="219" spans="2:17" s="79" customFormat="1" ht="13" x14ac:dyDescent="0.3">
      <c r="B219" s="72"/>
      <c r="C219" s="80" t="s">
        <v>257</v>
      </c>
      <c r="D219" s="81" t="s">
        <v>520</v>
      </c>
      <c r="E219" s="82">
        <f>VLOOKUP($C219,'2023'!$C$295:$U$572,19,FALSE)</f>
        <v>135596.28000000003</v>
      </c>
      <c r="F219" s="83">
        <f>VLOOKUP($C219,'2023'!$C$8:$U$285,19,FALSE)</f>
        <v>60742.559999999998</v>
      </c>
      <c r="G219" s="84">
        <f t="shared" si="30"/>
        <v>0.44796627164108033</v>
      </c>
      <c r="H219" s="85">
        <f t="shared" si="31"/>
        <v>9.8374890681177731E-6</v>
      </c>
      <c r="I219" s="86">
        <f t="shared" si="32"/>
        <v>-74853.72000000003</v>
      </c>
      <c r="J219" s="87">
        <f t="shared" si="33"/>
        <v>-0.55203372835891973</v>
      </c>
      <c r="K219" s="82">
        <f>VLOOKUP($C219,'2023'!$C$295:$U$572,VLOOKUP($L$4,Master!$D$9:$G$20,4,FALSE),FALSE)</f>
        <v>135596.28000000003</v>
      </c>
      <c r="L219" s="83">
        <f>VLOOKUP($C219,'2023'!$C$8:$U$285,VLOOKUP($L$4,Master!$D$9:$G$20,4,FALSE),FALSE)</f>
        <v>60742.559999999998</v>
      </c>
      <c r="M219" s="156">
        <f t="shared" si="34"/>
        <v>0.44796627164108033</v>
      </c>
      <c r="N219" s="156">
        <f t="shared" si="35"/>
        <v>9.8374890681177731E-6</v>
      </c>
      <c r="O219" s="83">
        <f t="shared" si="36"/>
        <v>-74853.72000000003</v>
      </c>
      <c r="P219" s="87">
        <f t="shared" si="37"/>
        <v>-0.55203372835891973</v>
      </c>
      <c r="Q219" s="78"/>
    </row>
    <row r="220" spans="2:17" s="79" customFormat="1" ht="13" x14ac:dyDescent="0.3">
      <c r="B220" s="72"/>
      <c r="C220" s="80" t="s">
        <v>258</v>
      </c>
      <c r="D220" s="81" t="s">
        <v>521</v>
      </c>
      <c r="E220" s="82">
        <f>VLOOKUP($C220,'2023'!$C$295:$U$572,19,FALSE)</f>
        <v>10773.480000000001</v>
      </c>
      <c r="F220" s="83">
        <f>VLOOKUP($C220,'2023'!$C$8:$U$285,19,FALSE)</f>
        <v>4552.6900000000005</v>
      </c>
      <c r="G220" s="84">
        <f t="shared" si="30"/>
        <v>0.42258304651793105</v>
      </c>
      <c r="H220" s="85">
        <f t="shared" si="31"/>
        <v>7.37325494768892E-7</v>
      </c>
      <c r="I220" s="86">
        <f t="shared" si="32"/>
        <v>-6220.7900000000009</v>
      </c>
      <c r="J220" s="87">
        <f t="shared" si="33"/>
        <v>-0.5774169534820689</v>
      </c>
      <c r="K220" s="82">
        <f>VLOOKUP($C220,'2023'!$C$295:$U$572,VLOOKUP($L$4,Master!$D$9:$G$20,4,FALSE),FALSE)</f>
        <v>10773.480000000001</v>
      </c>
      <c r="L220" s="83">
        <f>VLOOKUP($C220,'2023'!$C$8:$U$285,VLOOKUP($L$4,Master!$D$9:$G$20,4,FALSE),FALSE)</f>
        <v>4552.6900000000005</v>
      </c>
      <c r="M220" s="156">
        <f t="shared" si="34"/>
        <v>0.42258304651793105</v>
      </c>
      <c r="N220" s="156">
        <f t="shared" si="35"/>
        <v>7.37325494768892E-7</v>
      </c>
      <c r="O220" s="83">
        <f t="shared" si="36"/>
        <v>-6220.7900000000009</v>
      </c>
      <c r="P220" s="87">
        <f t="shared" si="37"/>
        <v>-0.5774169534820689</v>
      </c>
      <c r="Q220" s="78"/>
    </row>
    <row r="221" spans="2:17" s="79" customFormat="1" ht="13" x14ac:dyDescent="0.3">
      <c r="B221" s="72"/>
      <c r="C221" s="80" t="s">
        <v>259</v>
      </c>
      <c r="D221" s="81" t="s">
        <v>522</v>
      </c>
      <c r="E221" s="82">
        <f>VLOOKUP($C221,'2023'!$C$295:$U$572,19,FALSE)</f>
        <v>592415.93000000017</v>
      </c>
      <c r="F221" s="83">
        <f>VLOOKUP($C221,'2023'!$C$8:$U$285,19,FALSE)</f>
        <v>244775.33999999994</v>
      </c>
      <c r="G221" s="84">
        <f t="shared" si="30"/>
        <v>0.41318156316289445</v>
      </c>
      <c r="H221" s="85">
        <f t="shared" si="31"/>
        <v>3.9642299096297728E-5</v>
      </c>
      <c r="I221" s="86">
        <f t="shared" si="32"/>
        <v>-347640.5900000002</v>
      </c>
      <c r="J221" s="87">
        <f t="shared" si="33"/>
        <v>-0.58681843683710544</v>
      </c>
      <c r="K221" s="82">
        <f>VLOOKUP($C221,'2023'!$C$295:$U$572,VLOOKUP($L$4,Master!$D$9:$G$20,4,FALSE),FALSE)</f>
        <v>592415.93000000017</v>
      </c>
      <c r="L221" s="83">
        <f>VLOOKUP($C221,'2023'!$C$8:$U$285,VLOOKUP($L$4,Master!$D$9:$G$20,4,FALSE),FALSE)</f>
        <v>244775.33999999994</v>
      </c>
      <c r="M221" s="156">
        <f t="shared" si="34"/>
        <v>0.41318156316289445</v>
      </c>
      <c r="N221" s="156">
        <f t="shared" si="35"/>
        <v>3.9642299096297728E-5</v>
      </c>
      <c r="O221" s="83">
        <f t="shared" si="36"/>
        <v>-347640.5900000002</v>
      </c>
      <c r="P221" s="87">
        <f t="shared" si="37"/>
        <v>-0.58681843683710544</v>
      </c>
      <c r="Q221" s="78"/>
    </row>
    <row r="222" spans="2:17" s="79" customFormat="1" ht="13" x14ac:dyDescent="0.3">
      <c r="B222" s="72"/>
      <c r="C222" s="80" t="s">
        <v>260</v>
      </c>
      <c r="D222" s="81" t="s">
        <v>523</v>
      </c>
      <c r="E222" s="82">
        <f>VLOOKUP($C222,'2023'!$C$295:$U$572,19,FALSE)</f>
        <v>105766.28</v>
      </c>
      <c r="F222" s="83">
        <f>VLOOKUP($C222,'2023'!$C$8:$U$285,19,FALSE)</f>
        <v>58363.149999999994</v>
      </c>
      <c r="G222" s="84">
        <f t="shared" si="30"/>
        <v>0.55181244910948934</v>
      </c>
      <c r="H222" s="85">
        <f t="shared" si="31"/>
        <v>9.4521345512259894E-6</v>
      </c>
      <c r="I222" s="86">
        <f t="shared" si="32"/>
        <v>-47403.130000000005</v>
      </c>
      <c r="J222" s="87">
        <f t="shared" si="33"/>
        <v>-0.44818755089051071</v>
      </c>
      <c r="K222" s="82">
        <f>VLOOKUP($C222,'2023'!$C$295:$U$572,VLOOKUP($L$4,Master!$D$9:$G$20,4,FALSE),FALSE)</f>
        <v>105766.28</v>
      </c>
      <c r="L222" s="83">
        <f>VLOOKUP($C222,'2023'!$C$8:$U$285,VLOOKUP($L$4,Master!$D$9:$G$20,4,FALSE),FALSE)</f>
        <v>58363.149999999994</v>
      </c>
      <c r="M222" s="156">
        <f t="shared" si="34"/>
        <v>0.55181244910948934</v>
      </c>
      <c r="N222" s="156">
        <f t="shared" si="35"/>
        <v>9.4521345512259894E-6</v>
      </c>
      <c r="O222" s="83">
        <f t="shared" si="36"/>
        <v>-47403.130000000005</v>
      </c>
      <c r="P222" s="87">
        <f t="shared" si="37"/>
        <v>-0.44818755089051071</v>
      </c>
      <c r="Q222" s="78"/>
    </row>
    <row r="223" spans="2:17" s="79" customFormat="1" ht="13" x14ac:dyDescent="0.3">
      <c r="B223" s="72"/>
      <c r="C223" s="80" t="s">
        <v>261</v>
      </c>
      <c r="D223" s="81" t="s">
        <v>524</v>
      </c>
      <c r="E223" s="82">
        <f>VLOOKUP($C223,'2023'!$C$295:$U$572,19,FALSE)</f>
        <v>125540.48000000001</v>
      </c>
      <c r="F223" s="83">
        <f>VLOOKUP($C223,'2023'!$C$8:$U$285,19,FALSE)</f>
        <v>55612.290000000023</v>
      </c>
      <c r="G223" s="84">
        <f t="shared" si="30"/>
        <v>0.44298293267637673</v>
      </c>
      <c r="H223" s="85">
        <f t="shared" si="31"/>
        <v>9.0066222913225179E-6</v>
      </c>
      <c r="I223" s="86">
        <f t="shared" si="32"/>
        <v>-69928.189999999988</v>
      </c>
      <c r="J223" s="87">
        <f t="shared" si="33"/>
        <v>-0.55701706732362333</v>
      </c>
      <c r="K223" s="82">
        <f>VLOOKUP($C223,'2023'!$C$295:$U$572,VLOOKUP($L$4,Master!$D$9:$G$20,4,FALSE),FALSE)</f>
        <v>125540.48000000001</v>
      </c>
      <c r="L223" s="83">
        <f>VLOOKUP($C223,'2023'!$C$8:$U$285,VLOOKUP($L$4,Master!$D$9:$G$20,4,FALSE),FALSE)</f>
        <v>55612.290000000023</v>
      </c>
      <c r="M223" s="156">
        <f t="shared" si="34"/>
        <v>0.44298293267637673</v>
      </c>
      <c r="N223" s="156">
        <f t="shared" si="35"/>
        <v>9.0066222913225179E-6</v>
      </c>
      <c r="O223" s="83">
        <f t="shared" si="36"/>
        <v>-69928.189999999988</v>
      </c>
      <c r="P223" s="87">
        <f t="shared" si="37"/>
        <v>-0.55701706732362333</v>
      </c>
      <c r="Q223" s="78"/>
    </row>
    <row r="224" spans="2:17" s="79" customFormat="1" ht="13" x14ac:dyDescent="0.3">
      <c r="B224" s="72"/>
      <c r="C224" s="80" t="s">
        <v>262</v>
      </c>
      <c r="D224" s="81" t="s">
        <v>525</v>
      </c>
      <c r="E224" s="82">
        <f>VLOOKUP($C224,'2023'!$C$295:$U$572,19,FALSE)</f>
        <v>62800.290000000008</v>
      </c>
      <c r="F224" s="83">
        <f>VLOOKUP($C224,'2023'!$C$8:$U$285,19,FALSE)</f>
        <v>31164.990000000005</v>
      </c>
      <c r="G224" s="84">
        <f t="shared" si="30"/>
        <v>0.49625551092200371</v>
      </c>
      <c r="H224" s="85">
        <f t="shared" si="31"/>
        <v>5.047288893207658E-6</v>
      </c>
      <c r="I224" s="86">
        <f t="shared" si="32"/>
        <v>-31635.300000000003</v>
      </c>
      <c r="J224" s="87">
        <f t="shared" si="33"/>
        <v>-0.50374448907799629</v>
      </c>
      <c r="K224" s="82">
        <f>VLOOKUP($C224,'2023'!$C$295:$U$572,VLOOKUP($L$4,Master!$D$9:$G$20,4,FALSE),FALSE)</f>
        <v>62800.290000000008</v>
      </c>
      <c r="L224" s="83">
        <f>VLOOKUP($C224,'2023'!$C$8:$U$285,VLOOKUP($L$4,Master!$D$9:$G$20,4,FALSE),FALSE)</f>
        <v>31164.990000000005</v>
      </c>
      <c r="M224" s="156">
        <f t="shared" si="34"/>
        <v>0.49625551092200371</v>
      </c>
      <c r="N224" s="156">
        <f t="shared" si="35"/>
        <v>5.047288893207658E-6</v>
      </c>
      <c r="O224" s="83">
        <f t="shared" si="36"/>
        <v>-31635.300000000003</v>
      </c>
      <c r="P224" s="87">
        <f t="shared" si="37"/>
        <v>-0.50374448907799629</v>
      </c>
      <c r="Q224" s="78"/>
    </row>
    <row r="225" spans="2:17" s="79" customFormat="1" ht="13" x14ac:dyDescent="0.3">
      <c r="B225" s="72"/>
      <c r="C225" s="80" t="s">
        <v>263</v>
      </c>
      <c r="D225" s="81" t="s">
        <v>526</v>
      </c>
      <c r="E225" s="82">
        <f>VLOOKUP($C225,'2023'!$C$295:$U$572,19,FALSE)</f>
        <v>57730.470000000008</v>
      </c>
      <c r="F225" s="83">
        <f>VLOOKUP($C225,'2023'!$C$8:$U$285,19,FALSE)</f>
        <v>26301.740000000005</v>
      </c>
      <c r="G225" s="84">
        <f t="shared" si="30"/>
        <v>0.45559545938219453</v>
      </c>
      <c r="H225" s="85">
        <f t="shared" si="31"/>
        <v>4.259667022965051E-6</v>
      </c>
      <c r="I225" s="86">
        <f t="shared" si="32"/>
        <v>-31428.730000000003</v>
      </c>
      <c r="J225" s="87">
        <f t="shared" si="33"/>
        <v>-0.54440454061780541</v>
      </c>
      <c r="K225" s="82">
        <f>VLOOKUP($C225,'2023'!$C$295:$U$572,VLOOKUP($L$4,Master!$D$9:$G$20,4,FALSE),FALSE)</f>
        <v>57730.470000000008</v>
      </c>
      <c r="L225" s="83">
        <f>VLOOKUP($C225,'2023'!$C$8:$U$285,VLOOKUP($L$4,Master!$D$9:$G$20,4,FALSE),FALSE)</f>
        <v>26301.740000000005</v>
      </c>
      <c r="M225" s="156">
        <f t="shared" si="34"/>
        <v>0.45559545938219453</v>
      </c>
      <c r="N225" s="156">
        <f t="shared" si="35"/>
        <v>4.259667022965051E-6</v>
      </c>
      <c r="O225" s="83">
        <f t="shared" si="36"/>
        <v>-31428.730000000003</v>
      </c>
      <c r="P225" s="87">
        <f t="shared" si="37"/>
        <v>-0.54440454061780541</v>
      </c>
      <c r="Q225" s="78"/>
    </row>
    <row r="226" spans="2:17" s="79" customFormat="1" ht="26" x14ac:dyDescent="0.3">
      <c r="B226" s="72"/>
      <c r="C226" s="80" t="s">
        <v>264</v>
      </c>
      <c r="D226" s="81" t="s">
        <v>527</v>
      </c>
      <c r="E226" s="82">
        <f>VLOOKUP($C226,'2023'!$C$295:$U$572,19,FALSE)</f>
        <v>29440.330000000009</v>
      </c>
      <c r="F226" s="83">
        <f>VLOOKUP($C226,'2023'!$C$8:$U$285,19,FALSE)</f>
        <v>10266.39</v>
      </c>
      <c r="G226" s="84">
        <f t="shared" si="30"/>
        <v>0.34871857754311847</v>
      </c>
      <c r="H226" s="85">
        <f t="shared" si="31"/>
        <v>1.662680983383539E-6</v>
      </c>
      <c r="I226" s="86">
        <f t="shared" si="32"/>
        <v>-19173.94000000001</v>
      </c>
      <c r="J226" s="87">
        <f t="shared" si="33"/>
        <v>-0.65128142245688159</v>
      </c>
      <c r="K226" s="82">
        <f>VLOOKUP($C226,'2023'!$C$295:$U$572,VLOOKUP($L$4,Master!$D$9:$G$20,4,FALSE),FALSE)</f>
        <v>29440.330000000009</v>
      </c>
      <c r="L226" s="83">
        <f>VLOOKUP($C226,'2023'!$C$8:$U$285,VLOOKUP($L$4,Master!$D$9:$G$20,4,FALSE),FALSE)</f>
        <v>10266.39</v>
      </c>
      <c r="M226" s="156">
        <f t="shared" si="34"/>
        <v>0.34871857754311847</v>
      </c>
      <c r="N226" s="156">
        <f t="shared" si="35"/>
        <v>1.662680983383539E-6</v>
      </c>
      <c r="O226" s="83">
        <f t="shared" si="36"/>
        <v>-19173.94000000001</v>
      </c>
      <c r="P226" s="87">
        <f t="shared" si="37"/>
        <v>-0.65128142245688159</v>
      </c>
      <c r="Q226" s="78"/>
    </row>
    <row r="227" spans="2:17" s="79" customFormat="1" ht="13" x14ac:dyDescent="0.3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6">
        <f t="shared" si="34"/>
        <v>0</v>
      </c>
      <c r="N227" s="156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3" x14ac:dyDescent="0.3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6">
        <f t="shared" si="34"/>
        <v>0</v>
      </c>
      <c r="N228" s="156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3" x14ac:dyDescent="0.3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6">
        <f t="shared" si="34"/>
        <v>0</v>
      </c>
      <c r="N229" s="156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3" x14ac:dyDescent="0.3">
      <c r="B230" s="72"/>
      <c r="C230" s="80" t="s">
        <v>268</v>
      </c>
      <c r="D230" s="81" t="s">
        <v>531</v>
      </c>
      <c r="E230" s="82">
        <f>VLOOKUP($C230,'2023'!$C$295:$U$572,19,FALSE)</f>
        <v>1098810.9999999993</v>
      </c>
      <c r="F230" s="83">
        <f>VLOOKUP($C230,'2023'!$C$8:$U$285,19,FALSE)</f>
        <v>0</v>
      </c>
      <c r="G230" s="84">
        <f t="shared" si="30"/>
        <v>0</v>
      </c>
      <c r="H230" s="85">
        <f t="shared" si="31"/>
        <v>0</v>
      </c>
      <c r="I230" s="86">
        <f t="shared" si="32"/>
        <v>-1098810.9999999993</v>
      </c>
      <c r="J230" s="87">
        <f t="shared" si="33"/>
        <v>-1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0</v>
      </c>
      <c r="M230" s="156">
        <f t="shared" si="34"/>
        <v>0</v>
      </c>
      <c r="N230" s="156">
        <f t="shared" si="35"/>
        <v>0</v>
      </c>
      <c r="O230" s="83">
        <f t="shared" si="36"/>
        <v>-1098810.9999999993</v>
      </c>
      <c r="P230" s="87">
        <f t="shared" si="37"/>
        <v>-1</v>
      </c>
      <c r="Q230" s="78"/>
    </row>
    <row r="231" spans="2:17" s="79" customFormat="1" ht="13" x14ac:dyDescent="0.3">
      <c r="B231" s="72"/>
      <c r="C231" s="80" t="s">
        <v>269</v>
      </c>
      <c r="D231" s="81" t="s">
        <v>530</v>
      </c>
      <c r="E231" s="82">
        <f>VLOOKUP($C231,'2023'!$C$295:$U$572,19,FALSE)</f>
        <v>23374.99</v>
      </c>
      <c r="F231" s="83">
        <f>VLOOKUP($C231,'2023'!$C$8:$U$285,19,FALSE)</f>
        <v>0</v>
      </c>
      <c r="G231" s="84">
        <f t="shared" si="30"/>
        <v>0</v>
      </c>
      <c r="H231" s="85">
        <f t="shared" si="31"/>
        <v>0</v>
      </c>
      <c r="I231" s="86">
        <f t="shared" si="32"/>
        <v>-23374.99</v>
      </c>
      <c r="J231" s="87">
        <f t="shared" si="33"/>
        <v>-1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0</v>
      </c>
      <c r="M231" s="156">
        <f t="shared" si="34"/>
        <v>0</v>
      </c>
      <c r="N231" s="156">
        <f t="shared" si="35"/>
        <v>0</v>
      </c>
      <c r="O231" s="83">
        <f t="shared" si="36"/>
        <v>-23374.99</v>
      </c>
      <c r="P231" s="87">
        <f t="shared" si="37"/>
        <v>-1</v>
      </c>
      <c r="Q231" s="78"/>
    </row>
    <row r="232" spans="2:17" s="79" customFormat="1" ht="13" x14ac:dyDescent="0.3">
      <c r="B232" s="72"/>
      <c r="C232" s="80" t="s">
        <v>270</v>
      </c>
      <c r="D232" s="81" t="s">
        <v>532</v>
      </c>
      <c r="E232" s="82">
        <f>VLOOKUP($C232,'2023'!$C$295:$U$572,19,FALSE)</f>
        <v>2936725.27</v>
      </c>
      <c r="F232" s="83">
        <f>VLOOKUP($C232,'2023'!$C$8:$U$285,19,FALSE)</f>
        <v>2790814.6099999994</v>
      </c>
      <c r="G232" s="84">
        <f t="shared" si="30"/>
        <v>0.95031518218930955</v>
      </c>
      <c r="H232" s="85">
        <f t="shared" si="31"/>
        <v>4.5198306125093112E-4</v>
      </c>
      <c r="I232" s="86">
        <f t="shared" si="32"/>
        <v>-145910.66000000061</v>
      </c>
      <c r="J232" s="87">
        <f t="shared" si="33"/>
        <v>-4.9684817810690417E-2</v>
      </c>
      <c r="K232" s="82">
        <f>VLOOKUP($C232,'2023'!$C$295:$U$572,VLOOKUP($L$4,Master!$D$9:$G$20,4,FALSE),FALSE)</f>
        <v>2936725.27</v>
      </c>
      <c r="L232" s="83">
        <f>VLOOKUP($C232,'2023'!$C$8:$U$285,VLOOKUP($L$4,Master!$D$9:$G$20,4,FALSE),FALSE)</f>
        <v>2790814.6099999994</v>
      </c>
      <c r="M232" s="156">
        <f t="shared" si="34"/>
        <v>0.95031518218930955</v>
      </c>
      <c r="N232" s="156">
        <f t="shared" si="35"/>
        <v>4.5198306125093112E-4</v>
      </c>
      <c r="O232" s="83">
        <f t="shared" si="36"/>
        <v>-145910.66000000061</v>
      </c>
      <c r="P232" s="87">
        <f t="shared" si="37"/>
        <v>-4.9684817810690417E-2</v>
      </c>
      <c r="Q232" s="78"/>
    </row>
    <row r="233" spans="2:17" s="79" customFormat="1" ht="13" x14ac:dyDescent="0.3">
      <c r="B233" s="72"/>
      <c r="C233" s="80" t="s">
        <v>271</v>
      </c>
      <c r="D233" s="81" t="s">
        <v>533</v>
      </c>
      <c r="E233" s="82">
        <f>VLOOKUP($C233,'2023'!$C$295:$U$572,19,FALSE)</f>
        <v>9219817.9700000025</v>
      </c>
      <c r="F233" s="83">
        <f>VLOOKUP($C233,'2023'!$C$8:$U$285,19,FALSE)</f>
        <v>8466568.1499999948</v>
      </c>
      <c r="G233" s="84">
        <f t="shared" si="30"/>
        <v>0.91830100958056038</v>
      </c>
      <c r="H233" s="85">
        <f t="shared" si="31"/>
        <v>1.3711929760632259E-3</v>
      </c>
      <c r="I233" s="86">
        <f t="shared" si="32"/>
        <v>-753249.82000000775</v>
      </c>
      <c r="J233" s="87">
        <f t="shared" si="33"/>
        <v>-8.1698990419439649E-2</v>
      </c>
      <c r="K233" s="82">
        <f>VLOOKUP($C233,'2023'!$C$295:$U$572,VLOOKUP($L$4,Master!$D$9:$G$20,4,FALSE),FALSE)</f>
        <v>9219817.9700000025</v>
      </c>
      <c r="L233" s="83">
        <f>VLOOKUP($C233,'2023'!$C$8:$U$285,VLOOKUP($L$4,Master!$D$9:$G$20,4,FALSE),FALSE)</f>
        <v>8466568.1499999948</v>
      </c>
      <c r="M233" s="156">
        <f t="shared" si="34"/>
        <v>0.91830100958056038</v>
      </c>
      <c r="N233" s="156">
        <f t="shared" si="35"/>
        <v>1.3711929760632259E-3</v>
      </c>
      <c r="O233" s="83">
        <f t="shared" si="36"/>
        <v>-753249.82000000775</v>
      </c>
      <c r="P233" s="87">
        <f t="shared" si="37"/>
        <v>-8.1698990419439649E-2</v>
      </c>
      <c r="Q233" s="78"/>
    </row>
    <row r="234" spans="2:17" s="79" customFormat="1" ht="13" x14ac:dyDescent="0.3">
      <c r="B234" s="72"/>
      <c r="C234" s="80" t="s">
        <v>272</v>
      </c>
      <c r="D234" s="81" t="s">
        <v>534</v>
      </c>
      <c r="E234" s="82">
        <f>VLOOKUP($C234,'2023'!$C$295:$U$572,19,FALSE)</f>
        <v>3618368.32</v>
      </c>
      <c r="F234" s="83">
        <f>VLOOKUP($C234,'2023'!$C$8:$U$285,19,FALSE)</f>
        <v>3205073.0200000014</v>
      </c>
      <c r="G234" s="84">
        <f t="shared" si="30"/>
        <v>0.88577854340710171</v>
      </c>
      <c r="H234" s="85">
        <f t="shared" si="31"/>
        <v>5.1907378939526475E-4</v>
      </c>
      <c r="I234" s="86">
        <f t="shared" si="32"/>
        <v>-413295.29999999842</v>
      </c>
      <c r="J234" s="87">
        <f t="shared" si="33"/>
        <v>-0.11422145659289833</v>
      </c>
      <c r="K234" s="82">
        <f>VLOOKUP($C234,'2023'!$C$295:$U$572,VLOOKUP($L$4,Master!$D$9:$G$20,4,FALSE),FALSE)</f>
        <v>3618368.32</v>
      </c>
      <c r="L234" s="83">
        <f>VLOOKUP($C234,'2023'!$C$8:$U$285,VLOOKUP($L$4,Master!$D$9:$G$20,4,FALSE),FALSE)</f>
        <v>3205073.0200000014</v>
      </c>
      <c r="M234" s="156">
        <f t="shared" si="34"/>
        <v>0.88577854340710171</v>
      </c>
      <c r="N234" s="156">
        <f t="shared" si="35"/>
        <v>5.1907378939526475E-4</v>
      </c>
      <c r="O234" s="83">
        <f t="shared" si="36"/>
        <v>-413295.29999999842</v>
      </c>
      <c r="P234" s="87">
        <f t="shared" si="37"/>
        <v>-0.11422145659289833</v>
      </c>
      <c r="Q234" s="78"/>
    </row>
    <row r="235" spans="2:17" s="79" customFormat="1" ht="13" x14ac:dyDescent="0.3">
      <c r="B235" s="72"/>
      <c r="C235" s="80" t="s">
        <v>273</v>
      </c>
      <c r="D235" s="81" t="s">
        <v>535</v>
      </c>
      <c r="E235" s="82">
        <f>VLOOKUP($C235,'2023'!$C$295:$U$572,19,FALSE)</f>
        <v>664373.75</v>
      </c>
      <c r="F235" s="83">
        <f>VLOOKUP($C235,'2023'!$C$8:$U$285,19,FALSE)</f>
        <v>0</v>
      </c>
      <c r="G235" s="84">
        <f t="shared" si="30"/>
        <v>0</v>
      </c>
      <c r="H235" s="85">
        <f t="shared" si="31"/>
        <v>0</v>
      </c>
      <c r="I235" s="86">
        <f t="shared" si="32"/>
        <v>-664373.75</v>
      </c>
      <c r="J235" s="87">
        <f t="shared" si="33"/>
        <v>-1</v>
      </c>
      <c r="K235" s="82">
        <f>VLOOKUP($C235,'2023'!$C$295:$U$572,VLOOKUP($L$4,Master!$D$9:$G$20,4,FALSE),FALSE)</f>
        <v>664373.75</v>
      </c>
      <c r="L235" s="83">
        <f>VLOOKUP($C235,'2023'!$C$8:$U$285,VLOOKUP($L$4,Master!$D$9:$G$20,4,FALSE),FALSE)</f>
        <v>0</v>
      </c>
      <c r="M235" s="156">
        <f t="shared" si="34"/>
        <v>0</v>
      </c>
      <c r="N235" s="156">
        <f t="shared" si="35"/>
        <v>0</v>
      </c>
      <c r="O235" s="83">
        <f t="shared" si="36"/>
        <v>-664373.75</v>
      </c>
      <c r="P235" s="87">
        <f t="shared" si="37"/>
        <v>-1</v>
      </c>
      <c r="Q235" s="78"/>
    </row>
    <row r="236" spans="2:17" s="79" customFormat="1" ht="13" x14ac:dyDescent="0.3">
      <c r="B236" s="72"/>
      <c r="C236" s="80" t="s">
        <v>274</v>
      </c>
      <c r="D236" s="81" t="s">
        <v>536</v>
      </c>
      <c r="E236" s="82">
        <f>VLOOKUP($C236,'2023'!$C$295:$U$572,19,FALSE)</f>
        <v>3031979.4899999998</v>
      </c>
      <c r="F236" s="83">
        <f>VLOOKUP($C236,'2023'!$C$8:$U$285,19,FALSE)</f>
        <v>99663.64</v>
      </c>
      <c r="G236" s="84">
        <f t="shared" si="30"/>
        <v>3.2870816022571449E-2</v>
      </c>
      <c r="H236" s="85">
        <f t="shared" si="31"/>
        <v>1.6140906293525088E-5</v>
      </c>
      <c r="I236" s="86">
        <f t="shared" si="32"/>
        <v>-2932315.8499999996</v>
      </c>
      <c r="J236" s="87">
        <f t="shared" si="33"/>
        <v>-0.96712918397742853</v>
      </c>
      <c r="K236" s="82">
        <f>VLOOKUP($C236,'2023'!$C$295:$U$572,VLOOKUP($L$4,Master!$D$9:$G$20,4,FALSE),FALSE)</f>
        <v>3031979.4899999998</v>
      </c>
      <c r="L236" s="83">
        <f>VLOOKUP($C236,'2023'!$C$8:$U$285,VLOOKUP($L$4,Master!$D$9:$G$20,4,FALSE),FALSE)</f>
        <v>99663.64</v>
      </c>
      <c r="M236" s="156">
        <f t="shared" si="34"/>
        <v>3.2870816022571449E-2</v>
      </c>
      <c r="N236" s="156">
        <f t="shared" si="35"/>
        <v>1.6140906293525088E-5</v>
      </c>
      <c r="O236" s="83">
        <f t="shared" si="36"/>
        <v>-2932315.8499999996</v>
      </c>
      <c r="P236" s="87">
        <f t="shared" si="37"/>
        <v>-0.96712918397742853</v>
      </c>
      <c r="Q236" s="78"/>
    </row>
    <row r="237" spans="2:17" s="79" customFormat="1" ht="13" x14ac:dyDescent="0.3">
      <c r="B237" s="72"/>
      <c r="C237" s="80" t="s">
        <v>275</v>
      </c>
      <c r="D237" s="81" t="s">
        <v>537</v>
      </c>
      <c r="E237" s="82">
        <f>VLOOKUP($C237,'2023'!$C$295:$U$572,19,FALSE)</f>
        <v>0</v>
      </c>
      <c r="F237" s="83">
        <f>VLOOKUP($C237,'2023'!$C$8:$U$285,19,FALSE)</f>
        <v>0</v>
      </c>
      <c r="G237" s="84">
        <f t="shared" si="30"/>
        <v>0</v>
      </c>
      <c r="H237" s="85">
        <f t="shared" si="31"/>
        <v>0</v>
      </c>
      <c r="I237" s="86">
        <f t="shared" si="32"/>
        <v>0</v>
      </c>
      <c r="J237" s="87">
        <f t="shared" si="33"/>
        <v>0</v>
      </c>
      <c r="K237" s="82">
        <f>VLOOKUP($C237,'2023'!$C$295:$U$572,VLOOKUP($L$4,Master!$D$9:$G$20,4,FALSE),FALSE)</f>
        <v>0</v>
      </c>
      <c r="L237" s="83">
        <f>VLOOKUP($C237,'2023'!$C$8:$U$285,VLOOKUP($L$4,Master!$D$9:$G$20,4,FALSE),FALSE)</f>
        <v>0</v>
      </c>
      <c r="M237" s="156">
        <f t="shared" si="34"/>
        <v>0</v>
      </c>
      <c r="N237" s="156">
        <f t="shared" si="35"/>
        <v>0</v>
      </c>
      <c r="O237" s="83">
        <f t="shared" si="36"/>
        <v>0</v>
      </c>
      <c r="P237" s="87">
        <f t="shared" si="37"/>
        <v>0</v>
      </c>
      <c r="Q237" s="78"/>
    </row>
    <row r="238" spans="2:17" s="79" customFormat="1" ht="13" x14ac:dyDescent="0.3">
      <c r="B238" s="72"/>
      <c r="C238" s="80" t="s">
        <v>276</v>
      </c>
      <c r="D238" s="81" t="s">
        <v>538</v>
      </c>
      <c r="E238" s="82">
        <f>VLOOKUP($C238,'2023'!$C$295:$U$572,19,FALSE)</f>
        <v>218307.11000000004</v>
      </c>
      <c r="F238" s="83">
        <f>VLOOKUP($C238,'2023'!$C$8:$U$285,19,FALSE)</f>
        <v>228520.88999999998</v>
      </c>
      <c r="G238" s="84">
        <f t="shared" si="30"/>
        <v>1.0467862911107197</v>
      </c>
      <c r="H238" s="85">
        <f t="shared" si="31"/>
        <v>3.7009828976775819E-5</v>
      </c>
      <c r="I238" s="86">
        <f t="shared" si="32"/>
        <v>10213.779999999941</v>
      </c>
      <c r="J238" s="87">
        <f t="shared" si="33"/>
        <v>4.6786291110719844E-2</v>
      </c>
      <c r="K238" s="82">
        <f>VLOOKUP($C238,'2023'!$C$295:$U$572,VLOOKUP($L$4,Master!$D$9:$G$20,4,FALSE),FALSE)</f>
        <v>218307.11000000004</v>
      </c>
      <c r="L238" s="83">
        <f>VLOOKUP($C238,'2023'!$C$8:$U$285,VLOOKUP($L$4,Master!$D$9:$G$20,4,FALSE),FALSE)</f>
        <v>228520.88999999998</v>
      </c>
      <c r="M238" s="156">
        <f t="shared" si="34"/>
        <v>1.0467862911107197</v>
      </c>
      <c r="N238" s="156">
        <f t="shared" si="35"/>
        <v>3.7009828976775819E-5</v>
      </c>
      <c r="O238" s="83">
        <f t="shared" si="36"/>
        <v>10213.779999999941</v>
      </c>
      <c r="P238" s="87">
        <f t="shared" si="37"/>
        <v>4.6786291110719844E-2</v>
      </c>
      <c r="Q238" s="78"/>
    </row>
    <row r="239" spans="2:17" s="79" customFormat="1" ht="13" x14ac:dyDescent="0.3">
      <c r="B239" s="72"/>
      <c r="C239" s="80" t="s">
        <v>277</v>
      </c>
      <c r="D239" s="81" t="s">
        <v>539</v>
      </c>
      <c r="E239" s="82">
        <f>VLOOKUP($C239,'2023'!$C$295:$U$572,19,FALSE)</f>
        <v>181830.83</v>
      </c>
      <c r="F239" s="83">
        <f>VLOOKUP($C239,'2023'!$C$8:$U$285,19,FALSE)</f>
        <v>78055.58</v>
      </c>
      <c r="G239" s="84">
        <f t="shared" si="30"/>
        <v>0.42927582742706505</v>
      </c>
      <c r="H239" s="85">
        <f t="shared" si="31"/>
        <v>1.2641398633109837E-5</v>
      </c>
      <c r="I239" s="86">
        <f t="shared" si="32"/>
        <v>-103775.24999999999</v>
      </c>
      <c r="J239" s="87">
        <f t="shared" si="33"/>
        <v>-0.57072417257293495</v>
      </c>
      <c r="K239" s="82">
        <f>VLOOKUP($C239,'2023'!$C$295:$U$572,VLOOKUP($L$4,Master!$D$9:$G$20,4,FALSE),FALSE)</f>
        <v>181830.83</v>
      </c>
      <c r="L239" s="83">
        <f>VLOOKUP($C239,'2023'!$C$8:$U$285,VLOOKUP($L$4,Master!$D$9:$G$20,4,FALSE),FALSE)</f>
        <v>78055.58</v>
      </c>
      <c r="M239" s="156">
        <f t="shared" si="34"/>
        <v>0.42927582742706505</v>
      </c>
      <c r="N239" s="156">
        <f t="shared" si="35"/>
        <v>1.2641398633109837E-5</v>
      </c>
      <c r="O239" s="83">
        <f t="shared" si="36"/>
        <v>-103775.24999999999</v>
      </c>
      <c r="P239" s="87">
        <f t="shared" si="37"/>
        <v>-0.57072417257293495</v>
      </c>
      <c r="Q239" s="78"/>
    </row>
    <row r="240" spans="2:17" s="79" customFormat="1" ht="13" x14ac:dyDescent="0.3">
      <c r="B240" s="72"/>
      <c r="C240" s="80" t="s">
        <v>278</v>
      </c>
      <c r="D240" s="81" t="s">
        <v>540</v>
      </c>
      <c r="E240" s="82">
        <f>VLOOKUP($C240,'2023'!$C$295:$U$572,19,FALSE)</f>
        <v>393000.16</v>
      </c>
      <c r="F240" s="83">
        <f>VLOOKUP($C240,'2023'!$C$8:$U$285,19,FALSE)</f>
        <v>0</v>
      </c>
      <c r="G240" s="84">
        <f t="shared" si="30"/>
        <v>0</v>
      </c>
      <c r="H240" s="85">
        <f t="shared" si="31"/>
        <v>0</v>
      </c>
      <c r="I240" s="86">
        <f t="shared" si="32"/>
        <v>-393000.16</v>
      </c>
      <c r="J240" s="87">
        <f t="shared" si="33"/>
        <v>-1</v>
      </c>
      <c r="K240" s="82">
        <f>VLOOKUP($C240,'2023'!$C$295:$U$572,VLOOKUP($L$4,Master!$D$9:$G$20,4,FALSE),FALSE)</f>
        <v>393000.16</v>
      </c>
      <c r="L240" s="83">
        <f>VLOOKUP($C240,'2023'!$C$8:$U$285,VLOOKUP($L$4,Master!$D$9:$G$20,4,FALSE),FALSE)</f>
        <v>0</v>
      </c>
      <c r="M240" s="156">
        <f t="shared" si="34"/>
        <v>0</v>
      </c>
      <c r="N240" s="156">
        <f t="shared" si="35"/>
        <v>0</v>
      </c>
      <c r="O240" s="83">
        <f t="shared" si="36"/>
        <v>-393000.16</v>
      </c>
      <c r="P240" s="87">
        <f t="shared" si="37"/>
        <v>-1</v>
      </c>
      <c r="Q240" s="78"/>
    </row>
    <row r="241" spans="2:17" s="79" customFormat="1" ht="13" x14ac:dyDescent="0.3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6">
        <f t="shared" si="34"/>
        <v>0</v>
      </c>
      <c r="N241" s="156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3" x14ac:dyDescent="0.3">
      <c r="B242" s="72"/>
      <c r="C242" s="80" t="s">
        <v>280</v>
      </c>
      <c r="D242" s="81" t="s">
        <v>542</v>
      </c>
      <c r="E242" s="82">
        <f>VLOOKUP($C242,'2023'!$C$295:$U$572,19,FALSE)</f>
        <v>57890.73</v>
      </c>
      <c r="F242" s="83">
        <f>VLOOKUP($C242,'2023'!$C$8:$U$285,19,FALSE)</f>
        <v>24316.229999999996</v>
      </c>
      <c r="G242" s="84">
        <f t="shared" si="30"/>
        <v>0.42003667944764206</v>
      </c>
      <c r="H242" s="85">
        <f t="shared" si="31"/>
        <v>3.9381061121368176E-6</v>
      </c>
      <c r="I242" s="86">
        <f t="shared" si="32"/>
        <v>-33574.500000000007</v>
      </c>
      <c r="J242" s="87">
        <f t="shared" si="33"/>
        <v>-0.579963320552358</v>
      </c>
      <c r="K242" s="82">
        <f>VLOOKUP($C242,'2023'!$C$295:$U$572,VLOOKUP($L$4,Master!$D$9:$G$20,4,FALSE),FALSE)</f>
        <v>57890.73</v>
      </c>
      <c r="L242" s="83">
        <f>VLOOKUP($C242,'2023'!$C$8:$U$285,VLOOKUP($L$4,Master!$D$9:$G$20,4,FALSE),FALSE)</f>
        <v>24316.229999999996</v>
      </c>
      <c r="M242" s="156">
        <f t="shared" si="34"/>
        <v>0.42003667944764206</v>
      </c>
      <c r="N242" s="156">
        <f t="shared" si="35"/>
        <v>3.9381061121368176E-6</v>
      </c>
      <c r="O242" s="83">
        <f t="shared" si="36"/>
        <v>-33574.500000000007</v>
      </c>
      <c r="P242" s="87">
        <f t="shared" si="37"/>
        <v>-0.579963320552358</v>
      </c>
      <c r="Q242" s="78"/>
    </row>
    <row r="243" spans="2:17" s="79" customFormat="1" ht="13" x14ac:dyDescent="0.3">
      <c r="B243" s="72"/>
      <c r="C243" s="80" t="s">
        <v>281</v>
      </c>
      <c r="D243" s="81" t="s">
        <v>529</v>
      </c>
      <c r="E243" s="82">
        <f>VLOOKUP($C243,'2023'!$C$295:$U$572,19,FALSE)</f>
        <v>300929.15999999997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-300929.15999999997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6">
        <f t="shared" si="34"/>
        <v>0</v>
      </c>
      <c r="N243" s="156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3" x14ac:dyDescent="0.3">
      <c r="B244" s="72"/>
      <c r="C244" s="80" t="s">
        <v>282</v>
      </c>
      <c r="D244" s="81" t="s">
        <v>543</v>
      </c>
      <c r="E244" s="82">
        <f>VLOOKUP($C244,'2023'!$C$295:$U$572,19,FALSE)</f>
        <v>36041.61</v>
      </c>
      <c r="F244" s="83">
        <f>VLOOKUP($C244,'2023'!$C$8:$U$285,19,FALSE)</f>
        <v>0</v>
      </c>
      <c r="G244" s="84">
        <f t="shared" si="30"/>
        <v>0</v>
      </c>
      <c r="H244" s="85">
        <f t="shared" si="31"/>
        <v>0</v>
      </c>
      <c r="I244" s="86">
        <f t="shared" si="32"/>
        <v>-36041.61</v>
      </c>
      <c r="J244" s="87">
        <f t="shared" si="33"/>
        <v>-1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0</v>
      </c>
      <c r="M244" s="156">
        <f t="shared" si="34"/>
        <v>0</v>
      </c>
      <c r="N244" s="156">
        <f t="shared" si="35"/>
        <v>0</v>
      </c>
      <c r="O244" s="83">
        <f t="shared" si="36"/>
        <v>-36041.61</v>
      </c>
      <c r="P244" s="87">
        <f t="shared" si="37"/>
        <v>-1</v>
      </c>
      <c r="Q244" s="78"/>
    </row>
    <row r="245" spans="2:17" s="79" customFormat="1" ht="13" x14ac:dyDescent="0.3">
      <c r="B245" s="72"/>
      <c r="C245" s="80" t="s">
        <v>283</v>
      </c>
      <c r="D245" s="81" t="s">
        <v>544</v>
      </c>
      <c r="E245" s="82">
        <f>VLOOKUP($C245,'2023'!$C$295:$U$572,19,FALSE)</f>
        <v>82199.7</v>
      </c>
      <c r="F245" s="83">
        <f>VLOOKUP($C245,'2023'!$C$8:$U$285,19,FALSE)</f>
        <v>9099.7300000000014</v>
      </c>
      <c r="G245" s="84">
        <f t="shared" si="30"/>
        <v>0.11070271546003212</v>
      </c>
      <c r="H245" s="85">
        <f t="shared" si="31"/>
        <v>1.4737359505069157E-6</v>
      </c>
      <c r="I245" s="86">
        <f t="shared" si="32"/>
        <v>-73099.97</v>
      </c>
      <c r="J245" s="87">
        <f t="shared" si="33"/>
        <v>-0.88929728453996792</v>
      </c>
      <c r="K245" s="82">
        <f>VLOOKUP($C245,'2023'!$C$295:$U$572,VLOOKUP($L$4,Master!$D$9:$G$20,4,FALSE),FALSE)</f>
        <v>82199.7</v>
      </c>
      <c r="L245" s="83">
        <f>VLOOKUP($C245,'2023'!$C$8:$U$285,VLOOKUP($L$4,Master!$D$9:$G$20,4,FALSE),FALSE)</f>
        <v>9099.7300000000014</v>
      </c>
      <c r="M245" s="156">
        <f t="shared" si="34"/>
        <v>0.11070271546003212</v>
      </c>
      <c r="N245" s="156">
        <f t="shared" si="35"/>
        <v>1.4737359505069157E-6</v>
      </c>
      <c r="O245" s="83">
        <f t="shared" si="36"/>
        <v>-73099.97</v>
      </c>
      <c r="P245" s="87">
        <f t="shared" si="37"/>
        <v>-0.88929728453996792</v>
      </c>
      <c r="Q245" s="78"/>
    </row>
    <row r="246" spans="2:17" s="79" customFormat="1" ht="13" x14ac:dyDescent="0.3">
      <c r="B246" s="72"/>
      <c r="C246" s="80" t="s">
        <v>284</v>
      </c>
      <c r="D246" s="81" t="s">
        <v>545</v>
      </c>
      <c r="E246" s="82">
        <f>VLOOKUP($C246,'2023'!$C$295:$U$572,19,FALSE)</f>
        <v>28201.330000000013</v>
      </c>
      <c r="F246" s="83">
        <f>VLOOKUP($C246,'2023'!$C$8:$U$285,19,FALSE)</f>
        <v>7890.760000000002</v>
      </c>
      <c r="G246" s="84">
        <f t="shared" si="30"/>
        <v>0.279800988109426</v>
      </c>
      <c r="H246" s="85">
        <f t="shared" si="31"/>
        <v>1.2779386518964796E-6</v>
      </c>
      <c r="I246" s="86">
        <f t="shared" si="32"/>
        <v>-20310.570000000011</v>
      </c>
      <c r="J246" s="87">
        <f t="shared" si="33"/>
        <v>-0.720199011890574</v>
      </c>
      <c r="K246" s="82">
        <f>VLOOKUP($C246,'2023'!$C$295:$U$572,VLOOKUP($L$4,Master!$D$9:$G$20,4,FALSE),FALSE)</f>
        <v>28201.330000000013</v>
      </c>
      <c r="L246" s="83">
        <f>VLOOKUP($C246,'2023'!$C$8:$U$285,VLOOKUP($L$4,Master!$D$9:$G$20,4,FALSE),FALSE)</f>
        <v>7890.760000000002</v>
      </c>
      <c r="M246" s="156">
        <f t="shared" si="34"/>
        <v>0.279800988109426</v>
      </c>
      <c r="N246" s="156">
        <f t="shared" si="35"/>
        <v>1.2779386518964796E-6</v>
      </c>
      <c r="O246" s="83">
        <f t="shared" si="36"/>
        <v>-20310.570000000011</v>
      </c>
      <c r="P246" s="87">
        <f t="shared" si="37"/>
        <v>-0.720199011890574</v>
      </c>
      <c r="Q246" s="78"/>
    </row>
    <row r="247" spans="2:17" s="79" customFormat="1" ht="13" x14ac:dyDescent="0.3">
      <c r="B247" s="72"/>
      <c r="C247" s="80" t="s">
        <v>285</v>
      </c>
      <c r="D247" s="81" t="s">
        <v>546</v>
      </c>
      <c r="E247" s="82">
        <f>VLOOKUP($C247,'2023'!$C$295:$U$572,19,FALSE)</f>
        <v>157508.32999999999</v>
      </c>
      <c r="F247" s="83">
        <f>VLOOKUP($C247,'2023'!$C$8:$U$285,19,FALSE)</f>
        <v>0</v>
      </c>
      <c r="G247" s="84">
        <f t="shared" si="30"/>
        <v>0</v>
      </c>
      <c r="H247" s="85">
        <f t="shared" si="31"/>
        <v>0</v>
      </c>
      <c r="I247" s="86">
        <f t="shared" si="32"/>
        <v>-157508.32999999999</v>
      </c>
      <c r="J247" s="87">
        <f t="shared" si="33"/>
        <v>-1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0</v>
      </c>
      <c r="M247" s="156">
        <f t="shared" si="34"/>
        <v>0</v>
      </c>
      <c r="N247" s="156">
        <f t="shared" si="35"/>
        <v>0</v>
      </c>
      <c r="O247" s="83">
        <f t="shared" si="36"/>
        <v>-157508.32999999999</v>
      </c>
      <c r="P247" s="87">
        <f t="shared" si="37"/>
        <v>-1</v>
      </c>
      <c r="Q247" s="78"/>
    </row>
    <row r="248" spans="2:17" s="79" customFormat="1" ht="13" x14ac:dyDescent="0.3">
      <c r="B248" s="72"/>
      <c r="C248" s="80" t="s">
        <v>286</v>
      </c>
      <c r="D248" s="81" t="s">
        <v>547</v>
      </c>
      <c r="E248" s="82">
        <f>VLOOKUP($C248,'2023'!$C$295:$U$572,19,FALSE)</f>
        <v>868723.97999999986</v>
      </c>
      <c r="F248" s="83">
        <f>VLOOKUP($C248,'2023'!$C$8:$U$285,19,FALSE)</f>
        <v>122540.83000000002</v>
      </c>
      <c r="G248" s="84">
        <f t="shared" si="30"/>
        <v>0.14105841765758559</v>
      </c>
      <c r="H248" s="85">
        <f t="shared" si="31"/>
        <v>1.9845954393806888E-5</v>
      </c>
      <c r="I248" s="86">
        <f t="shared" si="32"/>
        <v>-746183.14999999991</v>
      </c>
      <c r="J248" s="87">
        <f t="shared" si="33"/>
        <v>-0.85894158234241447</v>
      </c>
      <c r="K248" s="82">
        <f>VLOOKUP($C248,'2023'!$C$295:$U$572,VLOOKUP($L$4,Master!$D$9:$G$20,4,FALSE),FALSE)</f>
        <v>868723.97999999986</v>
      </c>
      <c r="L248" s="83">
        <f>VLOOKUP($C248,'2023'!$C$8:$U$285,VLOOKUP($L$4,Master!$D$9:$G$20,4,FALSE),FALSE)</f>
        <v>122540.83000000002</v>
      </c>
      <c r="M248" s="156">
        <f t="shared" si="34"/>
        <v>0.14105841765758559</v>
      </c>
      <c r="N248" s="156">
        <f t="shared" si="35"/>
        <v>1.9845954393806888E-5</v>
      </c>
      <c r="O248" s="83">
        <f t="shared" si="36"/>
        <v>-746183.14999999991</v>
      </c>
      <c r="P248" s="87">
        <f t="shared" si="37"/>
        <v>-0.85894158234241447</v>
      </c>
      <c r="Q248" s="78"/>
    </row>
    <row r="249" spans="2:17" s="79" customFormat="1" ht="13" x14ac:dyDescent="0.3">
      <c r="B249" s="72"/>
      <c r="C249" s="80" t="s">
        <v>287</v>
      </c>
      <c r="D249" s="81" t="s">
        <v>542</v>
      </c>
      <c r="E249" s="82">
        <f>VLOOKUP($C249,'2023'!$C$295:$U$572,19,FALSE)</f>
        <v>3416.74</v>
      </c>
      <c r="F249" s="83">
        <f>VLOOKUP($C249,'2023'!$C$8:$U$285,19,FALSE)</f>
        <v>0</v>
      </c>
      <c r="G249" s="84">
        <f t="shared" si="30"/>
        <v>0</v>
      </c>
      <c r="H249" s="85">
        <f t="shared" si="31"/>
        <v>0</v>
      </c>
      <c r="I249" s="86">
        <f t="shared" si="32"/>
        <v>-3416.74</v>
      </c>
      <c r="J249" s="87">
        <f t="shared" si="33"/>
        <v>-1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0</v>
      </c>
      <c r="M249" s="156">
        <f t="shared" si="34"/>
        <v>0</v>
      </c>
      <c r="N249" s="156">
        <f t="shared" si="35"/>
        <v>0</v>
      </c>
      <c r="O249" s="83">
        <f t="shared" si="36"/>
        <v>-3416.74</v>
      </c>
      <c r="P249" s="87">
        <f t="shared" si="37"/>
        <v>-1</v>
      </c>
      <c r="Q249" s="78"/>
    </row>
    <row r="250" spans="2:17" s="79" customFormat="1" ht="13" x14ac:dyDescent="0.3">
      <c r="B250" s="72"/>
      <c r="C250" s="80" t="s">
        <v>288</v>
      </c>
      <c r="D250" s="81" t="s">
        <v>548</v>
      </c>
      <c r="E250" s="82">
        <f>VLOOKUP($C250,'2023'!$C$295:$U$572,19,FALSE)</f>
        <v>2000.08</v>
      </c>
      <c r="F250" s="83">
        <f>VLOOKUP($C250,'2023'!$C$8:$U$285,19,FALSE)</f>
        <v>0</v>
      </c>
      <c r="G250" s="84">
        <f t="shared" si="30"/>
        <v>0</v>
      </c>
      <c r="H250" s="85">
        <f t="shared" si="31"/>
        <v>0</v>
      </c>
      <c r="I250" s="86">
        <f t="shared" si="32"/>
        <v>-2000.08</v>
      </c>
      <c r="J250" s="87">
        <f t="shared" si="33"/>
        <v>-1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0</v>
      </c>
      <c r="M250" s="156">
        <f t="shared" si="34"/>
        <v>0</v>
      </c>
      <c r="N250" s="156">
        <f t="shared" si="35"/>
        <v>0</v>
      </c>
      <c r="O250" s="83">
        <f t="shared" si="36"/>
        <v>-2000.08</v>
      </c>
      <c r="P250" s="87">
        <f t="shared" si="37"/>
        <v>-1</v>
      </c>
      <c r="Q250" s="78"/>
    </row>
    <row r="251" spans="2:17" s="79" customFormat="1" ht="13" x14ac:dyDescent="0.3">
      <c r="B251" s="72"/>
      <c r="C251" s="80" t="s">
        <v>289</v>
      </c>
      <c r="D251" s="81" t="s">
        <v>549</v>
      </c>
      <c r="E251" s="82">
        <f>VLOOKUP($C251,'2023'!$C$295:$U$572,19,FALSE)</f>
        <v>46366.66</v>
      </c>
      <c r="F251" s="83">
        <f>VLOOKUP($C251,'2023'!$C$8:$U$285,19,FALSE)</f>
        <v>0</v>
      </c>
      <c r="G251" s="84">
        <f t="shared" si="30"/>
        <v>0</v>
      </c>
      <c r="H251" s="85">
        <f t="shared" si="31"/>
        <v>0</v>
      </c>
      <c r="I251" s="86">
        <f t="shared" si="32"/>
        <v>-46366.66</v>
      </c>
      <c r="J251" s="87">
        <f t="shared" si="33"/>
        <v>-1</v>
      </c>
      <c r="K251" s="82">
        <f>VLOOKUP($C251,'2023'!$C$295:$U$572,VLOOKUP($L$4,Master!$D$9:$G$20,4,FALSE),FALSE)</f>
        <v>46366.66</v>
      </c>
      <c r="L251" s="83">
        <f>VLOOKUP($C251,'2023'!$C$8:$U$285,VLOOKUP($L$4,Master!$D$9:$G$20,4,FALSE),FALSE)</f>
        <v>0</v>
      </c>
      <c r="M251" s="156">
        <f t="shared" si="34"/>
        <v>0</v>
      </c>
      <c r="N251" s="156">
        <f t="shared" si="35"/>
        <v>0</v>
      </c>
      <c r="O251" s="83">
        <f t="shared" si="36"/>
        <v>-46366.66</v>
      </c>
      <c r="P251" s="87">
        <f t="shared" si="37"/>
        <v>-1</v>
      </c>
      <c r="Q251" s="78"/>
    </row>
    <row r="252" spans="2:17" s="79" customFormat="1" ht="13" x14ac:dyDescent="0.3">
      <c r="B252" s="72"/>
      <c r="C252" s="80" t="s">
        <v>290</v>
      </c>
      <c r="D252" s="81" t="s">
        <v>550</v>
      </c>
      <c r="E252" s="82">
        <f>VLOOKUP($C252,'2023'!$C$295:$U$572,19,FALSE)</f>
        <v>626040.30999999994</v>
      </c>
      <c r="F252" s="83">
        <f>VLOOKUP($C252,'2023'!$C$8:$U$285,19,FALSE)</f>
        <v>257079.19999999998</v>
      </c>
      <c r="G252" s="84">
        <f t="shared" si="30"/>
        <v>0.41064320602614235</v>
      </c>
      <c r="H252" s="85">
        <f t="shared" si="31"/>
        <v>4.1634956110517278E-5</v>
      </c>
      <c r="I252" s="86">
        <f t="shared" si="32"/>
        <v>-368961.11</v>
      </c>
      <c r="J252" s="87">
        <f t="shared" si="33"/>
        <v>-0.58935679397385776</v>
      </c>
      <c r="K252" s="82">
        <f>VLOOKUP($C252,'2023'!$C$295:$U$572,VLOOKUP($L$4,Master!$D$9:$G$20,4,FALSE),FALSE)</f>
        <v>626040.30999999994</v>
      </c>
      <c r="L252" s="83">
        <f>VLOOKUP($C252,'2023'!$C$8:$U$285,VLOOKUP($L$4,Master!$D$9:$G$20,4,FALSE),FALSE)</f>
        <v>257079.19999999998</v>
      </c>
      <c r="M252" s="156">
        <f t="shared" si="34"/>
        <v>0.41064320602614235</v>
      </c>
      <c r="N252" s="156">
        <f t="shared" si="35"/>
        <v>4.1634956110517278E-5</v>
      </c>
      <c r="O252" s="83">
        <f t="shared" si="36"/>
        <v>-368961.11</v>
      </c>
      <c r="P252" s="87">
        <f t="shared" si="37"/>
        <v>-0.58935679397385776</v>
      </c>
      <c r="Q252" s="78"/>
    </row>
    <row r="253" spans="2:17" s="79" customFormat="1" ht="13" x14ac:dyDescent="0.3">
      <c r="B253" s="72"/>
      <c r="C253" s="80" t="s">
        <v>291</v>
      </c>
      <c r="D253" s="81" t="s">
        <v>551</v>
      </c>
      <c r="E253" s="82">
        <f>VLOOKUP($C253,'2023'!$C$295:$U$572,19,FALSE)</f>
        <v>61833.320000000007</v>
      </c>
      <c r="F253" s="83">
        <f>VLOOKUP($C253,'2023'!$C$8:$U$285,19,FALSE)</f>
        <v>0</v>
      </c>
      <c r="G253" s="84">
        <f t="shared" si="30"/>
        <v>0</v>
      </c>
      <c r="H253" s="85">
        <f t="shared" si="31"/>
        <v>0</v>
      </c>
      <c r="I253" s="86">
        <f t="shared" si="32"/>
        <v>-61833.320000000007</v>
      </c>
      <c r="J253" s="87">
        <f t="shared" si="33"/>
        <v>-1</v>
      </c>
      <c r="K253" s="82">
        <f>VLOOKUP($C253,'2023'!$C$295:$U$572,VLOOKUP($L$4,Master!$D$9:$G$20,4,FALSE),FALSE)</f>
        <v>61833.320000000007</v>
      </c>
      <c r="L253" s="83">
        <f>VLOOKUP($C253,'2023'!$C$8:$U$285,VLOOKUP($L$4,Master!$D$9:$G$20,4,FALSE),FALSE)</f>
        <v>0</v>
      </c>
      <c r="M253" s="156">
        <f t="shared" si="34"/>
        <v>0</v>
      </c>
      <c r="N253" s="156">
        <f t="shared" si="35"/>
        <v>0</v>
      </c>
      <c r="O253" s="83">
        <f t="shared" si="36"/>
        <v>-61833.320000000007</v>
      </c>
      <c r="P253" s="87">
        <f t="shared" si="37"/>
        <v>-1</v>
      </c>
      <c r="Q253" s="78"/>
    </row>
    <row r="254" spans="2:17" s="79" customFormat="1" ht="13" x14ac:dyDescent="0.3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6">
        <f t="shared" si="34"/>
        <v>0</v>
      </c>
      <c r="N254" s="156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3" x14ac:dyDescent="0.3">
      <c r="B255" s="72"/>
      <c r="C255" s="80" t="s">
        <v>293</v>
      </c>
      <c r="D255" s="81" t="s">
        <v>553</v>
      </c>
      <c r="E255" s="82">
        <f>VLOOKUP($C255,'2023'!$C$295:$U$572,19,FALSE)</f>
        <v>31445.030000000002</v>
      </c>
      <c r="F255" s="83">
        <f>VLOOKUP($C255,'2023'!$C$8:$U$285,19,FALSE)</f>
        <v>0</v>
      </c>
      <c r="G255" s="84">
        <f t="shared" si="30"/>
        <v>0</v>
      </c>
      <c r="H255" s="85">
        <f t="shared" si="31"/>
        <v>0</v>
      </c>
      <c r="I255" s="86">
        <f t="shared" si="32"/>
        <v>-31445.030000000002</v>
      </c>
      <c r="J255" s="87">
        <f t="shared" si="33"/>
        <v>-1</v>
      </c>
      <c r="K255" s="82">
        <f>VLOOKUP($C255,'2023'!$C$295:$U$572,VLOOKUP($L$4,Master!$D$9:$G$20,4,FALSE),FALSE)</f>
        <v>31445.030000000002</v>
      </c>
      <c r="L255" s="83">
        <f>VLOOKUP($C255,'2023'!$C$8:$U$285,VLOOKUP($L$4,Master!$D$9:$G$20,4,FALSE),FALSE)</f>
        <v>0</v>
      </c>
      <c r="M255" s="156">
        <f t="shared" si="34"/>
        <v>0</v>
      </c>
      <c r="N255" s="156">
        <f t="shared" si="35"/>
        <v>0</v>
      </c>
      <c r="O255" s="83">
        <f t="shared" si="36"/>
        <v>-31445.030000000002</v>
      </c>
      <c r="P255" s="87">
        <f t="shared" si="37"/>
        <v>-1</v>
      </c>
      <c r="Q255" s="78"/>
    </row>
    <row r="256" spans="2:17" s="79" customFormat="1" ht="13" x14ac:dyDescent="0.3">
      <c r="B256" s="72"/>
      <c r="C256" s="80" t="s">
        <v>294</v>
      </c>
      <c r="D256" s="81" t="s">
        <v>554</v>
      </c>
      <c r="E256" s="82">
        <f>VLOOKUP($C256,'2023'!$C$295:$U$572,19,FALSE)</f>
        <v>337429.89999999991</v>
      </c>
      <c r="F256" s="83">
        <f>VLOOKUP($C256,'2023'!$C$8:$U$285,19,FALSE)</f>
        <v>178098.01999999996</v>
      </c>
      <c r="G256" s="84">
        <f t="shared" si="30"/>
        <v>0.52780746460227745</v>
      </c>
      <c r="H256" s="85">
        <f t="shared" si="31"/>
        <v>2.8843653030155794E-5</v>
      </c>
      <c r="I256" s="86">
        <f t="shared" si="32"/>
        <v>-159331.87999999995</v>
      </c>
      <c r="J256" s="87">
        <f t="shared" si="33"/>
        <v>-0.4721925353977226</v>
      </c>
      <c r="K256" s="82">
        <f>VLOOKUP($C256,'2023'!$C$295:$U$572,VLOOKUP($L$4,Master!$D$9:$G$20,4,FALSE),FALSE)</f>
        <v>337429.89999999991</v>
      </c>
      <c r="L256" s="83">
        <f>VLOOKUP($C256,'2023'!$C$8:$U$285,VLOOKUP($L$4,Master!$D$9:$G$20,4,FALSE),FALSE)</f>
        <v>178098.01999999996</v>
      </c>
      <c r="M256" s="156">
        <f t="shared" si="34"/>
        <v>0.52780746460227745</v>
      </c>
      <c r="N256" s="156">
        <f t="shared" si="35"/>
        <v>2.8843653030155794E-5</v>
      </c>
      <c r="O256" s="83">
        <f t="shared" si="36"/>
        <v>-159331.87999999995</v>
      </c>
      <c r="P256" s="87">
        <f t="shared" si="37"/>
        <v>-0.4721925353977226</v>
      </c>
      <c r="Q256" s="78"/>
    </row>
    <row r="257" spans="2:17" s="79" customFormat="1" ht="13" x14ac:dyDescent="0.3">
      <c r="B257" s="72"/>
      <c r="C257" s="80" t="s">
        <v>295</v>
      </c>
      <c r="D257" s="81" t="s">
        <v>555</v>
      </c>
      <c r="E257" s="82">
        <f>VLOOKUP($C257,'2023'!$C$295:$U$572,19,FALSE)</f>
        <v>146083.78000000003</v>
      </c>
      <c r="F257" s="83">
        <f>VLOOKUP($C257,'2023'!$C$8:$U$285,19,FALSE)</f>
        <v>82233.029999999984</v>
      </c>
      <c r="G257" s="84">
        <f t="shared" si="30"/>
        <v>0.56291690973494779</v>
      </c>
      <c r="H257" s="85">
        <f t="shared" si="31"/>
        <v>1.3317952579924203E-5</v>
      </c>
      <c r="I257" s="86">
        <f t="shared" si="32"/>
        <v>-63850.750000000044</v>
      </c>
      <c r="J257" s="87">
        <f t="shared" si="33"/>
        <v>-0.43708309026505221</v>
      </c>
      <c r="K257" s="82">
        <f>VLOOKUP($C257,'2023'!$C$295:$U$572,VLOOKUP($L$4,Master!$D$9:$G$20,4,FALSE),FALSE)</f>
        <v>146083.78000000003</v>
      </c>
      <c r="L257" s="83">
        <f>VLOOKUP($C257,'2023'!$C$8:$U$285,VLOOKUP($L$4,Master!$D$9:$G$20,4,FALSE),FALSE)</f>
        <v>82233.029999999984</v>
      </c>
      <c r="M257" s="156">
        <f t="shared" si="34"/>
        <v>0.56291690973494779</v>
      </c>
      <c r="N257" s="156">
        <f t="shared" si="35"/>
        <v>1.3317952579924203E-5</v>
      </c>
      <c r="O257" s="83">
        <f t="shared" si="36"/>
        <v>-63850.750000000044</v>
      </c>
      <c r="P257" s="87">
        <f t="shared" si="37"/>
        <v>-0.43708309026505221</v>
      </c>
      <c r="Q257" s="78"/>
    </row>
    <row r="258" spans="2:17" s="79" customFormat="1" ht="13" x14ac:dyDescent="0.3">
      <c r="B258" s="72"/>
      <c r="C258" s="80" t="s">
        <v>296</v>
      </c>
      <c r="D258" s="81" t="s">
        <v>556</v>
      </c>
      <c r="E258" s="82">
        <f>VLOOKUP($C258,'2023'!$C$295:$U$572,19,FALSE)</f>
        <v>98174.280000000013</v>
      </c>
      <c r="F258" s="83">
        <f>VLOOKUP($C258,'2023'!$C$8:$U$285,19,FALSE)</f>
        <v>39450.800000000003</v>
      </c>
      <c r="G258" s="84">
        <f t="shared" si="30"/>
        <v>0.40184455643575889</v>
      </c>
      <c r="H258" s="85">
        <f t="shared" si="31"/>
        <v>6.3892073980500763E-6</v>
      </c>
      <c r="I258" s="86">
        <f t="shared" si="32"/>
        <v>-58723.48000000001</v>
      </c>
      <c r="J258" s="87">
        <f t="shared" si="33"/>
        <v>-0.59815544356424111</v>
      </c>
      <c r="K258" s="82">
        <f>VLOOKUP($C258,'2023'!$C$295:$U$572,VLOOKUP($L$4,Master!$D$9:$G$20,4,FALSE),FALSE)</f>
        <v>98174.280000000013</v>
      </c>
      <c r="L258" s="83">
        <f>VLOOKUP($C258,'2023'!$C$8:$U$285,VLOOKUP($L$4,Master!$D$9:$G$20,4,FALSE),FALSE)</f>
        <v>39450.800000000003</v>
      </c>
      <c r="M258" s="156">
        <f t="shared" si="34"/>
        <v>0.40184455643575889</v>
      </c>
      <c r="N258" s="156">
        <f t="shared" si="35"/>
        <v>6.3892073980500763E-6</v>
      </c>
      <c r="O258" s="83">
        <f t="shared" si="36"/>
        <v>-58723.48000000001</v>
      </c>
      <c r="P258" s="87">
        <f t="shared" si="37"/>
        <v>-0.59815544356424111</v>
      </c>
      <c r="Q258" s="78"/>
    </row>
    <row r="259" spans="2:17" s="79" customFormat="1" ht="13" x14ac:dyDescent="0.3">
      <c r="B259" s="72"/>
      <c r="C259" s="80" t="s">
        <v>297</v>
      </c>
      <c r="D259" s="81" t="s">
        <v>557</v>
      </c>
      <c r="E259" s="82">
        <f>VLOOKUP($C259,'2023'!$C$295:$U$572,19,FALSE)</f>
        <v>173886.75000000003</v>
      </c>
      <c r="F259" s="83">
        <f>VLOOKUP($C259,'2023'!$C$8:$U$285,19,FALSE)</f>
        <v>119886.56000000004</v>
      </c>
      <c r="G259" s="84">
        <f t="shared" si="30"/>
        <v>0.6894519565176761</v>
      </c>
      <c r="H259" s="85">
        <f t="shared" si="31"/>
        <v>1.9416085252485998E-5</v>
      </c>
      <c r="I259" s="86">
        <f t="shared" si="32"/>
        <v>-54000.189999999988</v>
      </c>
      <c r="J259" s="87">
        <f t="shared" si="33"/>
        <v>-0.31054804348232384</v>
      </c>
      <c r="K259" s="82">
        <f>VLOOKUP($C259,'2023'!$C$295:$U$572,VLOOKUP($L$4,Master!$D$9:$G$20,4,FALSE),FALSE)</f>
        <v>173886.75000000003</v>
      </c>
      <c r="L259" s="83">
        <f>VLOOKUP($C259,'2023'!$C$8:$U$285,VLOOKUP($L$4,Master!$D$9:$G$20,4,FALSE),FALSE)</f>
        <v>119886.56000000004</v>
      </c>
      <c r="M259" s="156">
        <f t="shared" si="34"/>
        <v>0.6894519565176761</v>
      </c>
      <c r="N259" s="156">
        <f t="shared" si="35"/>
        <v>1.9416085252485998E-5</v>
      </c>
      <c r="O259" s="83">
        <f t="shared" si="36"/>
        <v>-54000.189999999988</v>
      </c>
      <c r="P259" s="87">
        <f t="shared" si="37"/>
        <v>-0.31054804348232384</v>
      </c>
      <c r="Q259" s="78"/>
    </row>
    <row r="260" spans="2:17" s="79" customFormat="1" ht="13" x14ac:dyDescent="0.3">
      <c r="B260" s="72"/>
      <c r="C260" s="80" t="s">
        <v>298</v>
      </c>
      <c r="D260" s="81" t="s">
        <v>558</v>
      </c>
      <c r="E260" s="82">
        <f>VLOOKUP($C260,'2023'!$C$295:$U$572,19,FALSE)</f>
        <v>78249.210000000021</v>
      </c>
      <c r="F260" s="83">
        <f>VLOOKUP($C260,'2023'!$C$8:$U$285,19,FALSE)</f>
        <v>27954.94000000001</v>
      </c>
      <c r="G260" s="84">
        <f t="shared" si="30"/>
        <v>0.35725523618704907</v>
      </c>
      <c r="H260" s="85">
        <f t="shared" si="31"/>
        <v>4.5274090629352524E-6</v>
      </c>
      <c r="I260" s="86">
        <f t="shared" si="32"/>
        <v>-50294.270000000011</v>
      </c>
      <c r="J260" s="87">
        <f t="shared" si="33"/>
        <v>-0.64274476381295098</v>
      </c>
      <c r="K260" s="82">
        <f>VLOOKUP($C260,'2023'!$C$295:$U$572,VLOOKUP($L$4,Master!$D$9:$G$20,4,FALSE),FALSE)</f>
        <v>78249.210000000021</v>
      </c>
      <c r="L260" s="83">
        <f>VLOOKUP($C260,'2023'!$C$8:$U$285,VLOOKUP($L$4,Master!$D$9:$G$20,4,FALSE),FALSE)</f>
        <v>27954.94000000001</v>
      </c>
      <c r="M260" s="156">
        <f t="shared" si="34"/>
        <v>0.35725523618704907</v>
      </c>
      <c r="N260" s="156">
        <f t="shared" si="35"/>
        <v>4.5274090629352524E-6</v>
      </c>
      <c r="O260" s="83">
        <f t="shared" si="36"/>
        <v>-50294.270000000011</v>
      </c>
      <c r="P260" s="87">
        <f t="shared" si="37"/>
        <v>-0.64274476381295098</v>
      </c>
      <c r="Q260" s="78"/>
    </row>
    <row r="261" spans="2:17" s="79" customFormat="1" ht="13" x14ac:dyDescent="0.3">
      <c r="B261" s="72"/>
      <c r="C261" s="80" t="s">
        <v>299</v>
      </c>
      <c r="D261" s="81" t="s">
        <v>559</v>
      </c>
      <c r="E261" s="82">
        <f>VLOOKUP($C261,'2023'!$C$295:$U$572,19,FALSE)</f>
        <v>20000</v>
      </c>
      <c r="F261" s="83">
        <f>VLOOKUP($C261,'2023'!$C$8:$U$285,19,FALSE)</f>
        <v>20000</v>
      </c>
      <c r="G261" s="84">
        <f t="shared" si="30"/>
        <v>1</v>
      </c>
      <c r="H261" s="85">
        <f t="shared" si="31"/>
        <v>3.2390762154633497E-6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20000</v>
      </c>
      <c r="L261" s="83">
        <f>VLOOKUP($C261,'2023'!$C$8:$U$285,VLOOKUP($L$4,Master!$D$9:$G$20,4,FALSE),FALSE)</f>
        <v>20000</v>
      </c>
      <c r="M261" s="156">
        <f t="shared" si="34"/>
        <v>1</v>
      </c>
      <c r="N261" s="156">
        <f t="shared" si="35"/>
        <v>3.2390762154633497E-6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3" x14ac:dyDescent="0.3">
      <c r="B262" s="72"/>
      <c r="C262" s="80" t="s">
        <v>300</v>
      </c>
      <c r="D262" s="81" t="s">
        <v>560</v>
      </c>
      <c r="E262" s="82">
        <f>VLOOKUP($C262,'2023'!$C$295:$U$572,19,FALSE)</f>
        <v>22337.14</v>
      </c>
      <c r="F262" s="83">
        <f>VLOOKUP($C262,'2023'!$C$8:$U$285,19,FALSE)</f>
        <v>7910.9500000000007</v>
      </c>
      <c r="G262" s="84">
        <f t="shared" si="30"/>
        <v>0.35416127579448403</v>
      </c>
      <c r="H262" s="85">
        <f t="shared" si="31"/>
        <v>1.2812084993359895E-6</v>
      </c>
      <c r="I262" s="86">
        <f t="shared" si="32"/>
        <v>-14426.189999999999</v>
      </c>
      <c r="J262" s="87">
        <f t="shared" si="33"/>
        <v>-0.64583872420551602</v>
      </c>
      <c r="K262" s="82">
        <f>VLOOKUP($C262,'2023'!$C$295:$U$572,VLOOKUP($L$4,Master!$D$9:$G$20,4,FALSE),FALSE)</f>
        <v>22337.14</v>
      </c>
      <c r="L262" s="83">
        <f>VLOOKUP($C262,'2023'!$C$8:$U$285,VLOOKUP($L$4,Master!$D$9:$G$20,4,FALSE),FALSE)</f>
        <v>7910.9500000000007</v>
      </c>
      <c r="M262" s="156">
        <f t="shared" si="34"/>
        <v>0.35416127579448403</v>
      </c>
      <c r="N262" s="156">
        <f t="shared" si="35"/>
        <v>1.2812084993359895E-6</v>
      </c>
      <c r="O262" s="83">
        <f t="shared" si="36"/>
        <v>-14426.189999999999</v>
      </c>
      <c r="P262" s="87">
        <f t="shared" si="37"/>
        <v>-0.64583872420551602</v>
      </c>
      <c r="Q262" s="78"/>
    </row>
    <row r="263" spans="2:17" s="79" customFormat="1" ht="13" x14ac:dyDescent="0.3">
      <c r="B263" s="72"/>
      <c r="C263" s="80" t="s">
        <v>301</v>
      </c>
      <c r="D263" s="81" t="s">
        <v>561</v>
      </c>
      <c r="E263" s="82">
        <f>VLOOKUP($C263,'2023'!$C$295:$U$572,19,FALSE)</f>
        <v>308819.07000000007</v>
      </c>
      <c r="F263" s="83">
        <f>VLOOKUP($C263,'2023'!$C$8:$U$285,19,FALSE)</f>
        <v>0</v>
      </c>
      <c r="G263" s="84">
        <f t="shared" si="30"/>
        <v>0</v>
      </c>
      <c r="H263" s="85">
        <f t="shared" si="31"/>
        <v>0</v>
      </c>
      <c r="I263" s="86">
        <f t="shared" si="32"/>
        <v>-308819.07000000007</v>
      </c>
      <c r="J263" s="87">
        <f t="shared" si="33"/>
        <v>-1</v>
      </c>
      <c r="K263" s="82">
        <f>VLOOKUP($C263,'2023'!$C$295:$U$572,VLOOKUP($L$4,Master!$D$9:$G$20,4,FALSE),FALSE)</f>
        <v>308819.07000000007</v>
      </c>
      <c r="L263" s="83">
        <f>VLOOKUP($C263,'2023'!$C$8:$U$285,VLOOKUP($L$4,Master!$D$9:$G$20,4,FALSE),FALSE)</f>
        <v>0</v>
      </c>
      <c r="M263" s="156">
        <f t="shared" si="34"/>
        <v>0</v>
      </c>
      <c r="N263" s="156">
        <f t="shared" si="35"/>
        <v>0</v>
      </c>
      <c r="O263" s="83">
        <f t="shared" si="36"/>
        <v>-308819.07000000007</v>
      </c>
      <c r="P263" s="87">
        <f t="shared" si="37"/>
        <v>-1</v>
      </c>
      <c r="Q263" s="78"/>
    </row>
    <row r="264" spans="2:17" s="79" customFormat="1" ht="13" x14ac:dyDescent="0.3">
      <c r="B264" s="72"/>
      <c r="C264" s="80" t="s">
        <v>302</v>
      </c>
      <c r="D264" s="81" t="s">
        <v>562</v>
      </c>
      <c r="E264" s="82">
        <f>VLOOKUP($C264,'2023'!$C$295:$U$572,19,FALSE)</f>
        <v>6560.3099999999995</v>
      </c>
      <c r="F264" s="83">
        <f>VLOOKUP($C264,'2023'!$C$8:$U$285,19,FALSE)</f>
        <v>4100.5000000000009</v>
      </c>
      <c r="G264" s="84">
        <f t="shared" si="30"/>
        <v>0.62504668224519899</v>
      </c>
      <c r="H264" s="85">
        <f t="shared" si="31"/>
        <v>6.6409160107537349E-7</v>
      </c>
      <c r="I264" s="86">
        <f t="shared" si="32"/>
        <v>-2459.8099999999986</v>
      </c>
      <c r="J264" s="87">
        <f t="shared" si="33"/>
        <v>-0.37495331775480101</v>
      </c>
      <c r="K264" s="82">
        <f>VLOOKUP($C264,'2023'!$C$295:$U$572,VLOOKUP($L$4,Master!$D$9:$G$20,4,FALSE),FALSE)</f>
        <v>6560.3099999999995</v>
      </c>
      <c r="L264" s="83">
        <f>VLOOKUP($C264,'2023'!$C$8:$U$285,VLOOKUP($L$4,Master!$D$9:$G$20,4,FALSE),FALSE)</f>
        <v>4100.5000000000009</v>
      </c>
      <c r="M264" s="156">
        <f t="shared" si="34"/>
        <v>0.62504668224519899</v>
      </c>
      <c r="N264" s="156">
        <f t="shared" si="35"/>
        <v>6.6409160107537349E-7</v>
      </c>
      <c r="O264" s="83">
        <f t="shared" si="36"/>
        <v>-2459.8099999999986</v>
      </c>
      <c r="P264" s="87">
        <f t="shared" si="37"/>
        <v>-0.37495331775480101</v>
      </c>
      <c r="Q264" s="78"/>
    </row>
    <row r="265" spans="2:17" s="79" customFormat="1" ht="13" x14ac:dyDescent="0.3">
      <c r="B265" s="72"/>
      <c r="C265" s="80" t="s">
        <v>303</v>
      </c>
      <c r="D265" s="81" t="s">
        <v>552</v>
      </c>
      <c r="E265" s="82">
        <f>VLOOKUP($C265,'2023'!$C$295:$U$572,19,FALSE)</f>
        <v>96871.520000000033</v>
      </c>
      <c r="F265" s="83">
        <f>VLOOKUP($C265,'2023'!$C$8:$U$285,19,FALSE)</f>
        <v>40716.020000000011</v>
      </c>
      <c r="G265" s="84">
        <f t="shared" si="30"/>
        <v>0.4203094986018594</v>
      </c>
      <c r="H265" s="85">
        <f t="shared" si="31"/>
        <v>6.5941145985165054E-6</v>
      </c>
      <c r="I265" s="86">
        <f t="shared" si="32"/>
        <v>-56155.500000000022</v>
      </c>
      <c r="J265" s="87">
        <f t="shared" si="33"/>
        <v>-0.5796905013981406</v>
      </c>
      <c r="K265" s="82">
        <f>VLOOKUP($C265,'2023'!$C$295:$U$572,VLOOKUP($L$4,Master!$D$9:$G$20,4,FALSE),FALSE)</f>
        <v>96871.520000000033</v>
      </c>
      <c r="L265" s="83">
        <f>VLOOKUP($C265,'2023'!$C$8:$U$285,VLOOKUP($L$4,Master!$D$9:$G$20,4,FALSE),FALSE)</f>
        <v>40716.020000000011</v>
      </c>
      <c r="M265" s="83">
        <f t="shared" si="34"/>
        <v>0.4203094986018594</v>
      </c>
      <c r="N265" s="156">
        <f t="shared" si="35"/>
        <v>6.5941145985165054E-6</v>
      </c>
      <c r="O265" s="83">
        <f t="shared" si="36"/>
        <v>-56155.500000000022</v>
      </c>
      <c r="P265" s="87">
        <f t="shared" si="37"/>
        <v>-0.5796905013981406</v>
      </c>
      <c r="Q265" s="78"/>
    </row>
    <row r="266" spans="2:17" s="79" customFormat="1" ht="13" x14ac:dyDescent="0.3">
      <c r="B266" s="72"/>
      <c r="C266" s="80" t="s">
        <v>304</v>
      </c>
      <c r="D266" s="81" t="s">
        <v>563</v>
      </c>
      <c r="E266" s="82">
        <f>VLOOKUP($C266,'2023'!$C$295:$U$572,19,FALSE)</f>
        <v>18333.34</v>
      </c>
      <c r="F266" s="83">
        <f>VLOOKUP($C266,'2023'!$C$8:$U$285,19,FALSE)</f>
        <v>0</v>
      </c>
      <c r="G266" s="84">
        <f t="shared" ref="G266:G286" si="38">IFERROR(F266/E266,0)</f>
        <v>0</v>
      </c>
      <c r="H266" s="85">
        <f t="shared" ref="H266:H286" si="39">F266/$D$4</f>
        <v>0</v>
      </c>
      <c r="I266" s="86">
        <f t="shared" ref="I266:I286" si="40">F266-E266</f>
        <v>-18333.34</v>
      </c>
      <c r="J266" s="87">
        <f t="shared" ref="J266:J286" si="41">IFERROR(I266/E266,0)</f>
        <v>-1</v>
      </c>
      <c r="K266" s="82">
        <f>VLOOKUP($C266,'2023'!$C$295:$U$572,VLOOKUP($L$4,Master!$D$9:$G$20,4,FALSE),FALSE)</f>
        <v>18333.34</v>
      </c>
      <c r="L266" s="83">
        <f>VLOOKUP($C266,'2023'!$C$8:$U$285,VLOOKUP($L$4,Master!$D$9:$G$20,4,FALSE),FALSE)</f>
        <v>0</v>
      </c>
      <c r="M266" s="83">
        <f t="shared" ref="M266:M286" si="42">IFERROR(L266/K266,0)</f>
        <v>0</v>
      </c>
      <c r="N266" s="156">
        <f t="shared" ref="N266:N286" si="43">L266/$D$4</f>
        <v>0</v>
      </c>
      <c r="O266" s="83">
        <f t="shared" ref="O266:O286" si="44">L266-K266</f>
        <v>-18333.34</v>
      </c>
      <c r="P266" s="87">
        <f t="shared" ref="P266:P286" si="45">IFERROR(O266/K266,0)</f>
        <v>-1</v>
      </c>
      <c r="Q266" s="78"/>
    </row>
    <row r="267" spans="2:17" s="79" customFormat="1" ht="13" x14ac:dyDescent="0.3">
      <c r="B267" s="72"/>
      <c r="C267" s="80" t="s">
        <v>305</v>
      </c>
      <c r="D267" s="81" t="s">
        <v>564</v>
      </c>
      <c r="E267" s="82">
        <f>VLOOKUP($C267,'2023'!$C$295:$U$572,19,FALSE)</f>
        <v>177895.67</v>
      </c>
      <c r="F267" s="83">
        <f>VLOOKUP($C267,'2023'!$C$8:$U$285,19,FALSE)</f>
        <v>0</v>
      </c>
      <c r="G267" s="84">
        <f t="shared" si="38"/>
        <v>0</v>
      </c>
      <c r="H267" s="85">
        <f t="shared" si="39"/>
        <v>0</v>
      </c>
      <c r="I267" s="86">
        <f t="shared" si="40"/>
        <v>-177895.67</v>
      </c>
      <c r="J267" s="87">
        <f t="shared" si="41"/>
        <v>-1</v>
      </c>
      <c r="K267" s="82">
        <f>VLOOKUP($C267,'2023'!$C$295:$U$572,VLOOKUP($L$4,Master!$D$9:$G$20,4,FALSE),FALSE)</f>
        <v>177895.67</v>
      </c>
      <c r="L267" s="83">
        <f>VLOOKUP($C267,'2023'!$C$8:$U$285,VLOOKUP($L$4,Master!$D$9:$G$20,4,FALSE),FALSE)</f>
        <v>0</v>
      </c>
      <c r="M267" s="83">
        <f t="shared" si="42"/>
        <v>0</v>
      </c>
      <c r="N267" s="156">
        <f t="shared" si="43"/>
        <v>0</v>
      </c>
      <c r="O267" s="83">
        <f t="shared" si="44"/>
        <v>-177895.67</v>
      </c>
      <c r="P267" s="87">
        <f t="shared" si="45"/>
        <v>-1</v>
      </c>
      <c r="Q267" s="78"/>
    </row>
    <row r="268" spans="2:17" s="79" customFormat="1" ht="13" x14ac:dyDescent="0.3">
      <c r="B268" s="72"/>
      <c r="C268" s="80" t="s">
        <v>306</v>
      </c>
      <c r="D268" s="81" t="s">
        <v>565</v>
      </c>
      <c r="E268" s="82">
        <f>VLOOKUP($C268,'2023'!$C$295:$U$572,19,FALSE)</f>
        <v>3561127.4000000004</v>
      </c>
      <c r="F268" s="83">
        <f>VLOOKUP($C268,'2023'!$C$8:$U$285,19,FALSE)</f>
        <v>9946037.3500000034</v>
      </c>
      <c r="G268" s="84">
        <f t="shared" si="38"/>
        <v>2.7929462310166162</v>
      </c>
      <c r="H268" s="85">
        <f t="shared" si="39"/>
        <v>1.6107986509247569E-3</v>
      </c>
      <c r="I268" s="86">
        <f t="shared" si="40"/>
        <v>6384909.950000003</v>
      </c>
      <c r="J268" s="87">
        <f t="shared" si="41"/>
        <v>1.7929462310166164</v>
      </c>
      <c r="K268" s="82">
        <f>VLOOKUP($C268,'2023'!$C$295:$U$572,VLOOKUP($L$4,Master!$D$9:$G$20,4,FALSE),FALSE)</f>
        <v>3561127.4000000004</v>
      </c>
      <c r="L268" s="83">
        <f>VLOOKUP($C268,'2023'!$C$8:$U$285,VLOOKUP($L$4,Master!$D$9:$G$20,4,FALSE),FALSE)</f>
        <v>9946037.3500000034</v>
      </c>
      <c r="M268" s="83">
        <f t="shared" si="42"/>
        <v>2.7929462310166162</v>
      </c>
      <c r="N268" s="156">
        <f t="shared" si="43"/>
        <v>1.6107986509247569E-3</v>
      </c>
      <c r="O268" s="83">
        <f t="shared" si="44"/>
        <v>6384909.950000003</v>
      </c>
      <c r="P268" s="87">
        <f t="shared" si="45"/>
        <v>1.7929462310166164</v>
      </c>
      <c r="Q268" s="78"/>
    </row>
    <row r="269" spans="2:17" s="79" customFormat="1" ht="13" x14ac:dyDescent="0.3">
      <c r="B269" s="72"/>
      <c r="C269" s="80" t="s">
        <v>307</v>
      </c>
      <c r="D269" s="81" t="s">
        <v>566</v>
      </c>
      <c r="E269" s="82">
        <f>VLOOKUP($C269,'2023'!$C$295:$U$572,19,FALSE)</f>
        <v>2605000</v>
      </c>
      <c r="F269" s="83">
        <f>VLOOKUP($C269,'2023'!$C$8:$U$285,19,FALSE)</f>
        <v>951408.72</v>
      </c>
      <c r="G269" s="84">
        <f t="shared" si="38"/>
        <v>0.36522407677543184</v>
      </c>
      <c r="H269" s="85">
        <f t="shared" si="39"/>
        <v>1.540842678068215E-4</v>
      </c>
      <c r="I269" s="86">
        <f t="shared" si="40"/>
        <v>-1653591.28</v>
      </c>
      <c r="J269" s="87">
        <f t="shared" si="41"/>
        <v>-0.63477592322456811</v>
      </c>
      <c r="K269" s="82">
        <f>VLOOKUP($C269,'2023'!$C$295:$U$572,VLOOKUP($L$4,Master!$D$9:$G$20,4,FALSE),FALSE)</f>
        <v>2605000</v>
      </c>
      <c r="L269" s="83">
        <f>VLOOKUP($C269,'2023'!$C$8:$U$285,VLOOKUP($L$4,Master!$D$9:$G$20,4,FALSE),FALSE)</f>
        <v>951408.72</v>
      </c>
      <c r="M269" s="83">
        <f t="shared" si="42"/>
        <v>0.36522407677543184</v>
      </c>
      <c r="N269" s="156">
        <f t="shared" si="43"/>
        <v>1.540842678068215E-4</v>
      </c>
      <c r="O269" s="83">
        <f t="shared" si="44"/>
        <v>-1653591.28</v>
      </c>
      <c r="P269" s="87">
        <f t="shared" si="45"/>
        <v>-0.63477592322456811</v>
      </c>
      <c r="Q269" s="78"/>
    </row>
    <row r="270" spans="2:17" s="79" customFormat="1" ht="13" x14ac:dyDescent="0.3">
      <c r="B270" s="72"/>
      <c r="C270" s="80" t="s">
        <v>308</v>
      </c>
      <c r="D270" s="81" t="s">
        <v>567</v>
      </c>
      <c r="E270" s="82">
        <f>VLOOKUP($C270,'2023'!$C$295:$U$572,19,FALSE)</f>
        <v>892680.46</v>
      </c>
      <c r="F270" s="83">
        <f>VLOOKUP($C270,'2023'!$C$8:$U$285,19,FALSE)</f>
        <v>170746.02000000005</v>
      </c>
      <c r="G270" s="84">
        <f t="shared" si="38"/>
        <v>0.19127339249701966</v>
      </c>
      <c r="H270" s="85">
        <f t="shared" si="39"/>
        <v>2.7652968613351479E-5</v>
      </c>
      <c r="I270" s="86">
        <f t="shared" si="40"/>
        <v>-721934.44</v>
      </c>
      <c r="J270" s="87">
        <f t="shared" si="41"/>
        <v>-0.80872660750298042</v>
      </c>
      <c r="K270" s="82">
        <f>VLOOKUP($C270,'2023'!$C$295:$U$572,VLOOKUP($L$4,Master!$D$9:$G$20,4,FALSE),FALSE)</f>
        <v>892680.46</v>
      </c>
      <c r="L270" s="83">
        <f>VLOOKUP($C270,'2023'!$C$8:$U$285,VLOOKUP($L$4,Master!$D$9:$G$20,4,FALSE),FALSE)</f>
        <v>170746.02000000005</v>
      </c>
      <c r="M270" s="83">
        <f t="shared" si="42"/>
        <v>0.19127339249701966</v>
      </c>
      <c r="N270" s="156">
        <f t="shared" si="43"/>
        <v>2.7652968613351479E-5</v>
      </c>
      <c r="O270" s="83">
        <f t="shared" si="44"/>
        <v>-721934.44</v>
      </c>
      <c r="P270" s="87">
        <f t="shared" si="45"/>
        <v>-0.80872660750298042</v>
      </c>
      <c r="Q270" s="78"/>
    </row>
    <row r="271" spans="2:17" s="79" customFormat="1" ht="13" x14ac:dyDescent="0.3">
      <c r="B271" s="72"/>
      <c r="C271" s="80" t="s">
        <v>309</v>
      </c>
      <c r="D271" s="81" t="s">
        <v>568</v>
      </c>
      <c r="E271" s="82">
        <f>VLOOKUP($C271,'2023'!$C$295:$U$572,19,FALSE)</f>
        <v>262980.66000000003</v>
      </c>
      <c r="F271" s="83">
        <f>VLOOKUP($C271,'2023'!$C$8:$U$285,19,FALSE)</f>
        <v>266864.02</v>
      </c>
      <c r="G271" s="84">
        <f t="shared" si="38"/>
        <v>1.014766713263249</v>
      </c>
      <c r="H271" s="85">
        <f t="shared" si="39"/>
        <v>4.3219644997246789E-5</v>
      </c>
      <c r="I271" s="86">
        <f t="shared" si="40"/>
        <v>3883.359999999986</v>
      </c>
      <c r="J271" s="87">
        <f t="shared" si="41"/>
        <v>1.4766713263249038E-2</v>
      </c>
      <c r="K271" s="82">
        <f>VLOOKUP($C271,'2023'!$C$295:$U$572,VLOOKUP($L$4,Master!$D$9:$G$20,4,FALSE),FALSE)</f>
        <v>262980.66000000003</v>
      </c>
      <c r="L271" s="83">
        <f>VLOOKUP($C271,'2023'!$C$8:$U$285,VLOOKUP($L$4,Master!$D$9:$G$20,4,FALSE),FALSE)</f>
        <v>266864.02</v>
      </c>
      <c r="M271" s="83">
        <f t="shared" si="42"/>
        <v>1.014766713263249</v>
      </c>
      <c r="N271" s="156">
        <f t="shared" si="43"/>
        <v>4.3219644997246789E-5</v>
      </c>
      <c r="O271" s="83">
        <f t="shared" si="44"/>
        <v>3883.359999999986</v>
      </c>
      <c r="P271" s="87">
        <f t="shared" si="45"/>
        <v>1.4766713263249038E-2</v>
      </c>
      <c r="Q271" s="78"/>
    </row>
    <row r="272" spans="2:17" s="79" customFormat="1" ht="13" x14ac:dyDescent="0.3">
      <c r="B272" s="72"/>
      <c r="C272" s="80" t="s">
        <v>310</v>
      </c>
      <c r="D272" s="81" t="s">
        <v>569</v>
      </c>
      <c r="E272" s="82">
        <f>VLOOKUP($C272,'2023'!$C$295:$U$572,19,FALSE)</f>
        <v>765179.52999999956</v>
      </c>
      <c r="F272" s="83">
        <f>VLOOKUP($C272,'2023'!$C$8:$U$285,19,FALSE)</f>
        <v>0</v>
      </c>
      <c r="G272" s="84">
        <f t="shared" si="38"/>
        <v>0</v>
      </c>
      <c r="H272" s="85">
        <f t="shared" si="39"/>
        <v>0</v>
      </c>
      <c r="I272" s="86">
        <f t="shared" si="40"/>
        <v>-765179.52999999956</v>
      </c>
      <c r="J272" s="87">
        <f t="shared" si="41"/>
        <v>-1</v>
      </c>
      <c r="K272" s="82">
        <f>VLOOKUP($C272,'2023'!$C$295:$U$572,VLOOKUP($L$4,Master!$D$9:$G$20,4,FALSE),FALSE)</f>
        <v>765179.52999999956</v>
      </c>
      <c r="L272" s="83">
        <f>VLOOKUP($C272,'2023'!$C$8:$U$285,VLOOKUP($L$4,Master!$D$9:$G$20,4,FALSE),FALSE)</f>
        <v>0</v>
      </c>
      <c r="M272" s="83">
        <f t="shared" si="42"/>
        <v>0</v>
      </c>
      <c r="N272" s="156">
        <f t="shared" si="43"/>
        <v>0</v>
      </c>
      <c r="O272" s="83">
        <f t="shared" si="44"/>
        <v>-765179.52999999956</v>
      </c>
      <c r="P272" s="87">
        <f t="shared" si="45"/>
        <v>-1</v>
      </c>
      <c r="Q272" s="78"/>
    </row>
    <row r="273" spans="2:17" s="79" customFormat="1" ht="13" x14ac:dyDescent="0.3">
      <c r="B273" s="72"/>
      <c r="C273" s="80" t="s">
        <v>311</v>
      </c>
      <c r="D273" s="81" t="s">
        <v>570</v>
      </c>
      <c r="E273" s="82">
        <f>VLOOKUP($C273,'2023'!$C$295:$U$572,19,FALSE)</f>
        <v>42749</v>
      </c>
      <c r="F273" s="83">
        <f>VLOOKUP($C273,'2023'!$C$8:$U$285,19,FALSE)</f>
        <v>0.12</v>
      </c>
      <c r="G273" s="84">
        <f t="shared" si="38"/>
        <v>2.8070832066247161E-6</v>
      </c>
      <c r="H273" s="85">
        <f t="shared" si="39"/>
        <v>1.9434457292780098E-11</v>
      </c>
      <c r="I273" s="86">
        <f t="shared" si="40"/>
        <v>-42748.88</v>
      </c>
      <c r="J273" s="87">
        <f t="shared" si="41"/>
        <v>-0.99999719291679334</v>
      </c>
      <c r="K273" s="82">
        <f>VLOOKUP($C273,'2023'!$C$295:$U$572,VLOOKUP($L$4,Master!$D$9:$G$20,4,FALSE),FALSE)</f>
        <v>42749</v>
      </c>
      <c r="L273" s="83">
        <f>VLOOKUP($C273,'2023'!$C$8:$U$285,VLOOKUP($L$4,Master!$D$9:$G$20,4,FALSE),FALSE)</f>
        <v>0.12</v>
      </c>
      <c r="M273" s="83">
        <f t="shared" si="42"/>
        <v>2.8070832066247161E-6</v>
      </c>
      <c r="N273" s="156">
        <f t="shared" si="43"/>
        <v>1.9434457292780098E-11</v>
      </c>
      <c r="O273" s="83">
        <f t="shared" si="44"/>
        <v>-42748.88</v>
      </c>
      <c r="P273" s="87">
        <f t="shared" si="45"/>
        <v>-0.99999719291679334</v>
      </c>
      <c r="Q273" s="78"/>
    </row>
    <row r="274" spans="2:17" s="79" customFormat="1" ht="13" x14ac:dyDescent="0.3">
      <c r="B274" s="72"/>
      <c r="C274" s="80" t="s">
        <v>312</v>
      </c>
      <c r="D274" s="81" t="s">
        <v>571</v>
      </c>
      <c r="E274" s="82">
        <f>VLOOKUP($C274,'2023'!$C$295:$U$572,19,FALSE)</f>
        <v>167031.04999999999</v>
      </c>
      <c r="F274" s="83">
        <f>VLOOKUP($C274,'2023'!$C$8:$U$285,19,FALSE)</f>
        <v>101341.47000000002</v>
      </c>
      <c r="G274" s="84">
        <f t="shared" si="38"/>
        <v>0.60672234294162686</v>
      </c>
      <c r="H274" s="85">
        <f t="shared" si="39"/>
        <v>1.6412637255854634E-5</v>
      </c>
      <c r="I274" s="86">
        <f t="shared" si="40"/>
        <v>-65689.579999999973</v>
      </c>
      <c r="J274" s="87">
        <f t="shared" si="41"/>
        <v>-0.39327765705837314</v>
      </c>
      <c r="K274" s="82">
        <f>VLOOKUP($C274,'2023'!$C$295:$U$572,VLOOKUP($L$4,Master!$D$9:$G$20,4,FALSE),FALSE)</f>
        <v>167031.04999999999</v>
      </c>
      <c r="L274" s="83">
        <f>VLOOKUP($C274,'2023'!$C$8:$U$285,VLOOKUP($L$4,Master!$D$9:$G$20,4,FALSE),FALSE)</f>
        <v>101341.47000000002</v>
      </c>
      <c r="M274" s="83">
        <f t="shared" si="42"/>
        <v>0.60672234294162686</v>
      </c>
      <c r="N274" s="156">
        <f t="shared" si="43"/>
        <v>1.6412637255854634E-5</v>
      </c>
      <c r="O274" s="83">
        <f t="shared" si="44"/>
        <v>-65689.579999999973</v>
      </c>
      <c r="P274" s="87">
        <f t="shared" si="45"/>
        <v>-0.39327765705837314</v>
      </c>
      <c r="Q274" s="78"/>
    </row>
    <row r="275" spans="2:17" s="79" customFormat="1" ht="13" x14ac:dyDescent="0.3">
      <c r="B275" s="72"/>
      <c r="C275" s="80" t="s">
        <v>313</v>
      </c>
      <c r="D275" s="81" t="s">
        <v>572</v>
      </c>
      <c r="E275" s="82">
        <f>VLOOKUP($C275,'2023'!$C$295:$U$572,19,FALSE)</f>
        <v>44272263.759999998</v>
      </c>
      <c r="F275" s="83">
        <f>VLOOKUP($C275,'2023'!$C$8:$U$285,19,FALSE)</f>
        <v>42310100.469999991</v>
      </c>
      <c r="G275" s="84">
        <f t="shared" si="38"/>
        <v>0.95567962594736744</v>
      </c>
      <c r="H275" s="85">
        <f t="shared" si="39"/>
        <v>6.8522820053120836E-3</v>
      </c>
      <c r="I275" s="86">
        <f t="shared" si="40"/>
        <v>-1962163.2900000066</v>
      </c>
      <c r="J275" s="87">
        <f t="shared" si="41"/>
        <v>-4.4320374052632512E-2</v>
      </c>
      <c r="K275" s="82">
        <f>VLOOKUP($C275,'2023'!$C$295:$U$572,VLOOKUP($L$4,Master!$D$9:$G$20,4,FALSE),FALSE)</f>
        <v>44272263.759999998</v>
      </c>
      <c r="L275" s="83">
        <f>VLOOKUP($C275,'2023'!$C$8:$U$285,VLOOKUP($L$4,Master!$D$9:$G$20,4,FALSE),FALSE)</f>
        <v>42310100.469999991</v>
      </c>
      <c r="M275" s="83">
        <f t="shared" si="42"/>
        <v>0.95567962594736744</v>
      </c>
      <c r="N275" s="156">
        <f t="shared" si="43"/>
        <v>6.8522820053120836E-3</v>
      </c>
      <c r="O275" s="83">
        <f t="shared" si="44"/>
        <v>-1962163.2900000066</v>
      </c>
      <c r="P275" s="87">
        <f t="shared" si="45"/>
        <v>-4.4320374052632512E-2</v>
      </c>
      <c r="Q275" s="78"/>
    </row>
    <row r="276" spans="2:17" s="79" customFormat="1" ht="13" x14ac:dyDescent="0.3">
      <c r="B276" s="72"/>
      <c r="C276" s="80" t="s">
        <v>314</v>
      </c>
      <c r="D276" s="81" t="s">
        <v>573</v>
      </c>
      <c r="E276" s="82">
        <f>VLOOKUP($C276,'2023'!$C$295:$U$572,19,FALSE)</f>
        <v>191999.99</v>
      </c>
      <c r="F276" s="83">
        <f>VLOOKUP($C276,'2023'!$C$8:$U$285,19,FALSE)</f>
        <v>58850</v>
      </c>
      <c r="G276" s="84">
        <f t="shared" si="38"/>
        <v>0.30651043263075173</v>
      </c>
      <c r="H276" s="85">
        <f t="shared" si="39"/>
        <v>9.5309817640009066E-6</v>
      </c>
      <c r="I276" s="86">
        <f t="shared" si="40"/>
        <v>-133149.99</v>
      </c>
      <c r="J276" s="87">
        <f t="shared" si="41"/>
        <v>-0.69348956736924827</v>
      </c>
      <c r="K276" s="82">
        <f>VLOOKUP($C276,'2023'!$C$295:$U$572,VLOOKUP($L$4,Master!$D$9:$G$20,4,FALSE),FALSE)</f>
        <v>191999.99</v>
      </c>
      <c r="L276" s="83">
        <f>VLOOKUP($C276,'2023'!$C$8:$U$285,VLOOKUP($L$4,Master!$D$9:$G$20,4,FALSE),FALSE)</f>
        <v>58850</v>
      </c>
      <c r="M276" s="83">
        <f t="shared" si="42"/>
        <v>0.30651043263075173</v>
      </c>
      <c r="N276" s="156">
        <f t="shared" si="43"/>
        <v>9.5309817640009066E-6</v>
      </c>
      <c r="O276" s="83">
        <f t="shared" si="44"/>
        <v>-133149.99</v>
      </c>
      <c r="P276" s="87">
        <f t="shared" si="45"/>
        <v>-0.69348956736924827</v>
      </c>
      <c r="Q276" s="78"/>
    </row>
    <row r="277" spans="2:17" s="79" customFormat="1" ht="13" x14ac:dyDescent="0.3">
      <c r="B277" s="72"/>
      <c r="C277" s="80" t="s">
        <v>315</v>
      </c>
      <c r="D277" s="81" t="s">
        <v>574</v>
      </c>
      <c r="E277" s="82">
        <f>VLOOKUP($C277,'2023'!$C$295:$U$572,19,FALSE)</f>
        <v>375984.65000000014</v>
      </c>
      <c r="F277" s="83">
        <f>VLOOKUP($C277,'2023'!$C$8:$U$285,19,FALSE)</f>
        <v>162295.95999999996</v>
      </c>
      <c r="G277" s="84">
        <f t="shared" si="38"/>
        <v>0.43165581360834787</v>
      </c>
      <c r="H277" s="85">
        <f t="shared" si="39"/>
        <v>2.6284449195089556E-5</v>
      </c>
      <c r="I277" s="86">
        <f t="shared" si="40"/>
        <v>-213688.69000000018</v>
      </c>
      <c r="J277" s="87">
        <f t="shared" si="41"/>
        <v>-0.56834418639165218</v>
      </c>
      <c r="K277" s="82">
        <f>VLOOKUP($C277,'2023'!$C$295:$U$572,VLOOKUP($L$4,Master!$D$9:$G$20,4,FALSE),FALSE)</f>
        <v>375984.65000000014</v>
      </c>
      <c r="L277" s="83">
        <f>VLOOKUP($C277,'2023'!$C$8:$U$285,VLOOKUP($L$4,Master!$D$9:$G$20,4,FALSE),FALSE)</f>
        <v>162295.95999999996</v>
      </c>
      <c r="M277" s="83">
        <f t="shared" si="42"/>
        <v>0.43165581360834787</v>
      </c>
      <c r="N277" s="156">
        <f t="shared" si="43"/>
        <v>2.6284449195089556E-5</v>
      </c>
      <c r="O277" s="83">
        <f t="shared" si="44"/>
        <v>-213688.69000000018</v>
      </c>
      <c r="P277" s="87">
        <f t="shared" si="45"/>
        <v>-0.56834418639165218</v>
      </c>
      <c r="Q277" s="78"/>
    </row>
    <row r="278" spans="2:17" s="79" customFormat="1" ht="13" x14ac:dyDescent="0.3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6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3" x14ac:dyDescent="0.3">
      <c r="B279" s="72"/>
      <c r="C279" s="80" t="s">
        <v>317</v>
      </c>
      <c r="D279" s="81" t="s">
        <v>575</v>
      </c>
      <c r="E279" s="82">
        <f>VLOOKUP($C279,'2023'!$C$295:$U$572,19,FALSE)</f>
        <v>41666.67</v>
      </c>
      <c r="F279" s="83">
        <f>VLOOKUP($C279,'2023'!$C$8:$U$285,19,FALSE)</f>
        <v>20099.240000000002</v>
      </c>
      <c r="G279" s="84">
        <f t="shared" si="38"/>
        <v>0.48238172140946234</v>
      </c>
      <c r="H279" s="85">
        <f t="shared" si="39"/>
        <v>3.2551485116444793E-6</v>
      </c>
      <c r="I279" s="86">
        <f t="shared" si="40"/>
        <v>-21567.429999999997</v>
      </c>
      <c r="J279" s="87">
        <f t="shared" si="41"/>
        <v>-0.51761827859053766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20099.240000000002</v>
      </c>
      <c r="M279" s="83">
        <f t="shared" si="42"/>
        <v>0.48238172140946234</v>
      </c>
      <c r="N279" s="156">
        <f t="shared" si="43"/>
        <v>3.2551485116444793E-6</v>
      </c>
      <c r="O279" s="83">
        <f t="shared" si="44"/>
        <v>-21567.429999999997</v>
      </c>
      <c r="P279" s="87">
        <f t="shared" si="45"/>
        <v>-0.51761827859053766</v>
      </c>
      <c r="Q279" s="78"/>
    </row>
    <row r="280" spans="2:17" s="79" customFormat="1" ht="13" x14ac:dyDescent="0.3">
      <c r="B280" s="72"/>
      <c r="C280" s="80" t="s">
        <v>318</v>
      </c>
      <c r="D280" s="81" t="s">
        <v>576</v>
      </c>
      <c r="E280" s="82">
        <f>VLOOKUP($C280,'2023'!$C$295:$U$572,19,FALSE)</f>
        <v>1254304.8400000008</v>
      </c>
      <c r="F280" s="83">
        <f>VLOOKUP($C280,'2023'!$C$8:$U$285,19,FALSE)</f>
        <v>1059394.8099999994</v>
      </c>
      <c r="G280" s="84">
        <f t="shared" si="38"/>
        <v>0.84460712915689518</v>
      </c>
      <c r="H280" s="85">
        <f t="shared" si="39"/>
        <v>1.7157302659281563E-4</v>
      </c>
      <c r="I280" s="86">
        <f t="shared" si="40"/>
        <v>-194910.03000000142</v>
      </c>
      <c r="J280" s="87">
        <f t="shared" si="41"/>
        <v>-0.15539287084310485</v>
      </c>
      <c r="K280" s="82">
        <f>VLOOKUP($C280,'2023'!$C$295:$U$572,VLOOKUP($L$4,Master!$D$9:$G$20,4,FALSE),FALSE)</f>
        <v>1254304.8400000008</v>
      </c>
      <c r="L280" s="83">
        <f>VLOOKUP($C280,'2023'!$C$8:$U$285,VLOOKUP($L$4,Master!$D$9:$G$20,4,FALSE),FALSE)</f>
        <v>1059394.8099999994</v>
      </c>
      <c r="M280" s="83">
        <f t="shared" si="42"/>
        <v>0.84460712915689518</v>
      </c>
      <c r="N280" s="156">
        <f t="shared" si="43"/>
        <v>1.7157302659281563E-4</v>
      </c>
      <c r="O280" s="83">
        <f t="shared" si="44"/>
        <v>-194910.03000000142</v>
      </c>
      <c r="P280" s="87">
        <f t="shared" si="45"/>
        <v>-0.15539287084310485</v>
      </c>
      <c r="Q280" s="78"/>
    </row>
    <row r="281" spans="2:17" s="79" customFormat="1" ht="13" x14ac:dyDescent="0.3">
      <c r="B281" s="72"/>
      <c r="C281" s="80" t="s">
        <v>319</v>
      </c>
      <c r="D281" s="81" t="s">
        <v>577</v>
      </c>
      <c r="E281" s="82">
        <f>VLOOKUP($C281,'2023'!$C$295:$U$572,19,FALSE)</f>
        <v>16528649.639999999</v>
      </c>
      <c r="F281" s="83">
        <f>VLOOKUP($C281,'2023'!$C$8:$U$285,19,FALSE)</f>
        <v>15233870.549999999</v>
      </c>
      <c r="G281" s="84">
        <f t="shared" si="38"/>
        <v>0.92166455710534378</v>
      </c>
      <c r="H281" s="85">
        <f t="shared" si="39"/>
        <v>2.4671833883976287E-3</v>
      </c>
      <c r="I281" s="86">
        <f t="shared" si="40"/>
        <v>-1294779.0899999999</v>
      </c>
      <c r="J281" s="87">
        <f t="shared" si="41"/>
        <v>-7.8335442894656215E-2</v>
      </c>
      <c r="K281" s="82">
        <f>VLOOKUP($C281,'2023'!$C$295:$U$572,VLOOKUP($L$4,Master!$D$9:$G$20,4,FALSE),FALSE)</f>
        <v>16528649.639999999</v>
      </c>
      <c r="L281" s="83">
        <f>VLOOKUP($C281,'2023'!$C$8:$U$285,VLOOKUP($L$4,Master!$D$9:$G$20,4,FALSE),FALSE)</f>
        <v>15233870.549999999</v>
      </c>
      <c r="M281" s="83">
        <f t="shared" si="42"/>
        <v>0.92166455710534378</v>
      </c>
      <c r="N281" s="156">
        <f t="shared" si="43"/>
        <v>2.4671833883976287E-3</v>
      </c>
      <c r="O281" s="83">
        <f t="shared" si="44"/>
        <v>-1294779.0899999999</v>
      </c>
      <c r="P281" s="87">
        <f t="shared" si="45"/>
        <v>-7.8335442894656215E-2</v>
      </c>
      <c r="Q281" s="78"/>
    </row>
    <row r="282" spans="2:17" s="79" customFormat="1" ht="13" x14ac:dyDescent="0.3">
      <c r="B282" s="72"/>
      <c r="C282" s="80" t="s">
        <v>320</v>
      </c>
      <c r="D282" s="81" t="s">
        <v>578</v>
      </c>
      <c r="E282" s="82">
        <f>VLOOKUP($C282,'2023'!$C$295:$U$572,19,FALSE)</f>
        <v>5416.52</v>
      </c>
      <c r="F282" s="83">
        <f>VLOOKUP($C282,'2023'!$C$8:$U$285,19,FALSE)</f>
        <v>1524.6899999999998</v>
      </c>
      <c r="G282" s="84">
        <f t="shared" si="38"/>
        <v>0.28148885262124013</v>
      </c>
      <c r="H282" s="85">
        <f t="shared" si="39"/>
        <v>2.4692935574774072E-7</v>
      </c>
      <c r="I282" s="86">
        <f t="shared" si="40"/>
        <v>-3891.8300000000008</v>
      </c>
      <c r="J282" s="87">
        <f t="shared" si="41"/>
        <v>-0.71851114737875987</v>
      </c>
      <c r="K282" s="82">
        <f>VLOOKUP($C282,'2023'!$C$295:$U$572,VLOOKUP($L$4,Master!$D$9:$G$20,4,FALSE),FALSE)</f>
        <v>5416.52</v>
      </c>
      <c r="L282" s="83">
        <f>VLOOKUP($C282,'2023'!$C$8:$U$285,VLOOKUP($L$4,Master!$D$9:$G$20,4,FALSE),FALSE)</f>
        <v>1524.6899999999998</v>
      </c>
      <c r="M282" s="83">
        <f t="shared" si="42"/>
        <v>0.28148885262124013</v>
      </c>
      <c r="N282" s="156">
        <f t="shared" si="43"/>
        <v>2.4692935574774072E-7</v>
      </c>
      <c r="O282" s="83">
        <f t="shared" si="44"/>
        <v>-3891.8300000000008</v>
      </c>
      <c r="P282" s="87">
        <f t="shared" si="45"/>
        <v>-0.71851114737875987</v>
      </c>
      <c r="Q282" s="78"/>
    </row>
    <row r="283" spans="2:17" s="79" customFormat="1" ht="13" x14ac:dyDescent="0.3">
      <c r="B283" s="72"/>
      <c r="C283" s="80" t="s">
        <v>321</v>
      </c>
      <c r="D283" s="81" t="s">
        <v>579</v>
      </c>
      <c r="E283" s="82">
        <f>VLOOKUP($C283,'2023'!$C$295:$U$572,19,FALSE)</f>
        <v>24557.52</v>
      </c>
      <c r="F283" s="83">
        <f>VLOOKUP($C283,'2023'!$C$8:$U$285,19,FALSE)</f>
        <v>17889.14</v>
      </c>
      <c r="G283" s="84">
        <f t="shared" si="38"/>
        <v>0.7284587368757105</v>
      </c>
      <c r="H283" s="85">
        <f t="shared" si="39"/>
        <v>2.8972143944547016E-6</v>
      </c>
      <c r="I283" s="86">
        <f t="shared" si="40"/>
        <v>-6668.380000000001</v>
      </c>
      <c r="J283" s="87">
        <f t="shared" si="41"/>
        <v>-0.27154126312428944</v>
      </c>
      <c r="K283" s="82">
        <f>VLOOKUP($C283,'2023'!$C$295:$U$572,VLOOKUP($L$4,Master!$D$9:$G$20,4,FALSE),FALSE)</f>
        <v>24557.52</v>
      </c>
      <c r="L283" s="83">
        <f>VLOOKUP($C283,'2023'!$C$8:$U$285,VLOOKUP($L$4,Master!$D$9:$G$20,4,FALSE),FALSE)</f>
        <v>17889.14</v>
      </c>
      <c r="M283" s="83">
        <f t="shared" si="42"/>
        <v>0.7284587368757105</v>
      </c>
      <c r="N283" s="156">
        <f t="shared" si="43"/>
        <v>2.8972143944547016E-6</v>
      </c>
      <c r="O283" s="83">
        <f t="shared" si="44"/>
        <v>-6668.380000000001</v>
      </c>
      <c r="P283" s="87">
        <f t="shared" si="45"/>
        <v>-0.27154126312428944</v>
      </c>
      <c r="Q283" s="78"/>
    </row>
    <row r="284" spans="2:17" s="79" customFormat="1" ht="13" x14ac:dyDescent="0.3">
      <c r="B284" s="72"/>
      <c r="C284" s="80" t="s">
        <v>322</v>
      </c>
      <c r="D284" s="81" t="s">
        <v>580</v>
      </c>
      <c r="E284" s="82">
        <f>VLOOKUP($C284,'2023'!$C$295:$U$572,19,FALSE)</f>
        <v>39272.699999999997</v>
      </c>
      <c r="F284" s="83">
        <f>VLOOKUP($C284,'2023'!$C$8:$U$285,19,FALSE)</f>
        <v>0</v>
      </c>
      <c r="G284" s="84">
        <f t="shared" si="38"/>
        <v>0</v>
      </c>
      <c r="H284" s="85">
        <f t="shared" si="39"/>
        <v>0</v>
      </c>
      <c r="I284" s="86">
        <f t="shared" si="40"/>
        <v>-39272.699999999997</v>
      </c>
      <c r="J284" s="87">
        <f t="shared" si="41"/>
        <v>-1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0</v>
      </c>
      <c r="M284" s="83">
        <f t="shared" si="42"/>
        <v>0</v>
      </c>
      <c r="N284" s="156">
        <f t="shared" si="43"/>
        <v>0</v>
      </c>
      <c r="O284" s="83">
        <f t="shared" si="44"/>
        <v>-39272.699999999997</v>
      </c>
      <c r="P284" s="87">
        <f t="shared" si="45"/>
        <v>-1</v>
      </c>
      <c r="Q284" s="78"/>
    </row>
    <row r="285" spans="2:17" s="79" customFormat="1" ht="13" x14ac:dyDescent="0.3">
      <c r="B285" s="72"/>
      <c r="C285" s="80" t="s">
        <v>323</v>
      </c>
      <c r="D285" s="81" t="s">
        <v>581</v>
      </c>
      <c r="E285" s="82">
        <f>VLOOKUP($C285,'2023'!$C$295:$U$572,19,FALSE)</f>
        <v>76314.06</v>
      </c>
      <c r="F285" s="83">
        <f>VLOOKUP($C285,'2023'!$C$8:$U$285,19,FALSE)</f>
        <v>0</v>
      </c>
      <c r="G285" s="84">
        <f t="shared" si="38"/>
        <v>0</v>
      </c>
      <c r="H285" s="85">
        <f t="shared" si="39"/>
        <v>0</v>
      </c>
      <c r="I285" s="86">
        <f t="shared" si="40"/>
        <v>-76314.06</v>
      </c>
      <c r="J285" s="87">
        <f t="shared" si="41"/>
        <v>-1</v>
      </c>
      <c r="K285" s="82">
        <f>VLOOKUP($C285,'2023'!$C$295:$U$572,VLOOKUP($L$4,Master!$D$9:$G$20,4,FALSE),FALSE)</f>
        <v>76314.06</v>
      </c>
      <c r="L285" s="83">
        <f>VLOOKUP($C285,'2023'!$C$8:$U$285,VLOOKUP($L$4,Master!$D$9:$G$20,4,FALSE),FALSE)</f>
        <v>0</v>
      </c>
      <c r="M285" s="83">
        <f t="shared" si="42"/>
        <v>0</v>
      </c>
      <c r="N285" s="156">
        <f t="shared" si="43"/>
        <v>0</v>
      </c>
      <c r="O285" s="83">
        <f t="shared" si="44"/>
        <v>-76314.06</v>
      </c>
      <c r="P285" s="87">
        <f t="shared" si="45"/>
        <v>-1</v>
      </c>
      <c r="Q285" s="78"/>
    </row>
    <row r="286" spans="2:17" s="79" customFormat="1" ht="13.5" thickBot="1" x14ac:dyDescent="0.35">
      <c r="B286" s="72"/>
      <c r="C286" s="80" t="s">
        <v>324</v>
      </c>
      <c r="D286" s="81" t="s">
        <v>458</v>
      </c>
      <c r="E286" s="82">
        <f>VLOOKUP($C286,'2023'!$C$295:$U$572,19,FALSE)</f>
        <v>105061.93000000001</v>
      </c>
      <c r="F286" s="83">
        <f>VLOOKUP($C286,'2023'!$C$8:$U$285,19,FALSE)</f>
        <v>44977.929999999993</v>
      </c>
      <c r="G286" s="84">
        <f t="shared" si="38"/>
        <v>0.4281087354858224</v>
      </c>
      <c r="H286" s="85">
        <f t="shared" si="39"/>
        <v>7.2843471641887726E-6</v>
      </c>
      <c r="I286" s="86">
        <f t="shared" si="40"/>
        <v>-60084.000000000015</v>
      </c>
      <c r="J286" s="87">
        <f t="shared" si="41"/>
        <v>-0.5718912645141776</v>
      </c>
      <c r="K286" s="157">
        <f>VLOOKUP($C286,'2023'!$C$295:$U$572,VLOOKUP($L$4,Master!$D$9:$G$20,4,FALSE),FALSE)</f>
        <v>105061.93000000001</v>
      </c>
      <c r="L286" s="158">
        <f>VLOOKUP($C286,'2023'!$C$8:$U$285,VLOOKUP($L$4,Master!$D$9:$G$20,4,FALSE),FALSE)</f>
        <v>44977.929999999993</v>
      </c>
      <c r="M286" s="158">
        <f t="shared" si="42"/>
        <v>0.4281087354858224</v>
      </c>
      <c r="N286" s="159">
        <f t="shared" si="43"/>
        <v>7.2843471641887726E-6</v>
      </c>
      <c r="O286" s="158">
        <f t="shared" si="44"/>
        <v>-60084.000000000015</v>
      </c>
      <c r="P286" s="160">
        <f t="shared" si="45"/>
        <v>-0.5718912645141776</v>
      </c>
      <c r="Q286" s="78"/>
    </row>
    <row r="287" spans="2:17" ht="15.5" thickTop="1" thickBot="1" x14ac:dyDescent="0.3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" thickTop="1" x14ac:dyDescent="0.3"/>
    <row r="289" spans="5:16" x14ac:dyDescent="0.3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3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74"/>
  <sheetViews>
    <sheetView showGridLines="0" zoomScale="70" zoomScaleNormal="70" workbookViewId="0">
      <selection activeCell="D10" sqref="D10"/>
    </sheetView>
  </sheetViews>
  <sheetFormatPr defaultColWidth="9.1796875" defaultRowHeight="13" x14ac:dyDescent="0.3"/>
  <cols>
    <col min="1" max="2" width="3.54296875" style="26" customWidth="1"/>
    <col min="3" max="3" width="11.81640625" style="97" customWidth="1"/>
    <col min="4" max="4" width="58" style="97" customWidth="1"/>
    <col min="5" max="16" width="17.81640625" style="97" bestFit="1" customWidth="1"/>
    <col min="17" max="17" width="20.54296875" style="97" bestFit="1" customWidth="1"/>
    <col min="18" max="18" width="3.81640625" style="26" customWidth="1"/>
    <col min="19" max="19" width="3.81640625" style="26" hidden="1" customWidth="1"/>
    <col min="20" max="20" width="3.54296875" style="26" hidden="1" customWidth="1"/>
    <col min="21" max="21" width="20.54296875" style="97" hidden="1" customWidth="1"/>
    <col min="22" max="22" width="3.81640625" style="26" hidden="1" customWidth="1"/>
    <col min="23" max="23" width="9.1796875" style="26" hidden="1" customWidth="1"/>
    <col min="24" max="24" width="0" style="26" hidden="1" customWidth="1"/>
    <col min="25" max="16384" width="9.1796875" style="26"/>
  </cols>
  <sheetData>
    <row r="1" spans="2:22" x14ac:dyDescent="0.3">
      <c r="C1" s="95"/>
      <c r="D1" s="96"/>
    </row>
    <row r="2" spans="2:22" ht="13.5" thickBot="1" x14ac:dyDescent="0.3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" thickTop="1" thickBot="1" x14ac:dyDescent="0.3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" thickBot="1" x14ac:dyDescent="0.35">
      <c r="B4" s="50"/>
      <c r="C4" s="52"/>
      <c r="D4" s="52"/>
      <c r="E4" s="173" t="s">
        <v>29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54"/>
      <c r="S4" s="105"/>
      <c r="T4" s="50"/>
      <c r="V4" s="54"/>
    </row>
    <row r="5" spans="2:22" s="106" customFormat="1" x14ac:dyDescent="0.3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4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35">
      <c r="B7" s="113"/>
      <c r="C7" s="176" t="s">
        <v>33</v>
      </c>
      <c r="D7" s="177"/>
      <c r="E7" s="114">
        <f t="shared" ref="E7" si="0">SUM(E8:E285)</f>
        <v>144637560.24999997</v>
      </c>
      <c r="F7" s="114">
        <f>SUM(F8:F285)</f>
        <v>0</v>
      </c>
      <c r="G7" s="114">
        <f t="shared" ref="G7:Q7" si="1">SUM(G8:G285)</f>
        <v>0</v>
      </c>
      <c r="H7" s="114">
        <f t="shared" si="1"/>
        <v>0</v>
      </c>
      <c r="I7" s="114">
        <f t="shared" si="1"/>
        <v>0</v>
      </c>
      <c r="J7" s="114">
        <f t="shared" si="1"/>
        <v>0</v>
      </c>
      <c r="K7" s="114">
        <f t="shared" si="1"/>
        <v>0</v>
      </c>
      <c r="L7" s="114">
        <f t="shared" si="1"/>
        <v>0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144637560.24999997</v>
      </c>
      <c r="R7" s="115"/>
      <c r="S7" s="116"/>
      <c r="T7" s="113"/>
      <c r="U7" s="114">
        <f>SUM(U8:U285)</f>
        <v>144637560.24999997</v>
      </c>
      <c r="V7" s="115"/>
    </row>
    <row r="8" spans="2:22" x14ac:dyDescent="0.3">
      <c r="B8" s="113"/>
      <c r="C8" s="117" t="s">
        <v>47</v>
      </c>
      <c r="D8" s="118" t="s">
        <v>325</v>
      </c>
      <c r="E8" s="145">
        <v>13044.650000000001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13044.650000000001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13044.650000000001</v>
      </c>
      <c r="V8" s="115"/>
    </row>
    <row r="9" spans="2:22" ht="26" x14ac:dyDescent="0.3">
      <c r="B9" s="113"/>
      <c r="C9" s="117" t="s">
        <v>48</v>
      </c>
      <c r="D9" s="118" t="s">
        <v>326</v>
      </c>
      <c r="E9" s="119">
        <v>2405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2405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2405</v>
      </c>
      <c r="V9" s="115"/>
    </row>
    <row r="10" spans="2:22" x14ac:dyDescent="0.3">
      <c r="B10" s="113"/>
      <c r="C10" s="117" t="s">
        <v>49</v>
      </c>
      <c r="D10" s="118" t="s">
        <v>327</v>
      </c>
      <c r="E10" s="119">
        <v>36815.48000000001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36815.48000000001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36815.48000000001</v>
      </c>
      <c r="V10" s="115"/>
    </row>
    <row r="11" spans="2:22" x14ac:dyDescent="0.3">
      <c r="B11" s="113"/>
      <c r="C11" s="117" t="s">
        <v>50</v>
      </c>
      <c r="D11" s="118" t="s">
        <v>328</v>
      </c>
      <c r="E11" s="119">
        <v>29067.159999999996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29067.159999999996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29067.159999999996</v>
      </c>
      <c r="V11" s="115"/>
    </row>
    <row r="12" spans="2:22" x14ac:dyDescent="0.3">
      <c r="B12" s="113"/>
      <c r="C12" s="117" t="s">
        <v>51</v>
      </c>
      <c r="D12" s="118" t="s">
        <v>329</v>
      </c>
      <c r="E12" s="119">
        <v>70169.069999999992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70169.069999999992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70169.069999999992</v>
      </c>
      <c r="V12" s="115"/>
    </row>
    <row r="13" spans="2:22" x14ac:dyDescent="0.3">
      <c r="B13" s="113"/>
      <c r="C13" s="117" t="s">
        <v>52</v>
      </c>
      <c r="D13" s="118" t="s">
        <v>330</v>
      </c>
      <c r="E13" s="119">
        <v>320210.97999999992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320210.97999999992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320210.97999999992</v>
      </c>
      <c r="V13" s="115"/>
    </row>
    <row r="14" spans="2:22" ht="26" x14ac:dyDescent="0.3">
      <c r="B14" s="113"/>
      <c r="C14" s="117" t="s">
        <v>53</v>
      </c>
      <c r="D14" s="118" t="s">
        <v>331</v>
      </c>
      <c r="E14" s="119">
        <v>48610.48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48610.48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48610.48</v>
      </c>
      <c r="V14" s="115"/>
    </row>
    <row r="15" spans="2:22" x14ac:dyDescent="0.3">
      <c r="B15" s="113"/>
      <c r="C15" s="117" t="s">
        <v>54</v>
      </c>
      <c r="D15" s="118" t="s">
        <v>332</v>
      </c>
      <c r="E15" s="119">
        <v>54360.89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54360.89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54360.89</v>
      </c>
      <c r="V15" s="115"/>
    </row>
    <row r="16" spans="2:22" x14ac:dyDescent="0.3">
      <c r="B16" s="113"/>
      <c r="C16" s="117" t="s">
        <v>55</v>
      </c>
      <c r="D16" s="118" t="s">
        <v>333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0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0</v>
      </c>
      <c r="V16" s="115"/>
    </row>
    <row r="17" spans="2:22" x14ac:dyDescent="0.3">
      <c r="B17" s="113"/>
      <c r="C17" s="117" t="s">
        <v>56</v>
      </c>
      <c r="D17" s="118" t="s">
        <v>334</v>
      </c>
      <c r="E17" s="119">
        <v>49109.360000000008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49109.360000000008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49109.360000000008</v>
      </c>
      <c r="V17" s="115"/>
    </row>
    <row r="18" spans="2:22" x14ac:dyDescent="0.3">
      <c r="B18" s="113"/>
      <c r="C18" s="117" t="s">
        <v>57</v>
      </c>
      <c r="D18" s="118" t="s">
        <v>335</v>
      </c>
      <c r="E18" s="119">
        <v>251329.30999999997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251329.30999999997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251329.30999999997</v>
      </c>
      <c r="V18" s="115"/>
    </row>
    <row r="19" spans="2:22" x14ac:dyDescent="0.3">
      <c r="B19" s="113"/>
      <c r="C19" s="117" t="s">
        <v>58</v>
      </c>
      <c r="D19" s="118" t="s">
        <v>336</v>
      </c>
      <c r="E19" s="119">
        <v>298000.62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298000.62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298000.62</v>
      </c>
      <c r="V19" s="115"/>
    </row>
    <row r="20" spans="2:22" x14ac:dyDescent="0.3">
      <c r="B20" s="113"/>
      <c r="C20" s="117" t="s">
        <v>59</v>
      </c>
      <c r="D20" s="118" t="s">
        <v>337</v>
      </c>
      <c r="E20" s="119">
        <v>213670.51000000007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213670.51000000007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213670.51000000007</v>
      </c>
      <c r="V20" s="115"/>
    </row>
    <row r="21" spans="2:22" ht="26" x14ac:dyDescent="0.3">
      <c r="B21" s="113"/>
      <c r="C21" s="117" t="s">
        <v>60</v>
      </c>
      <c r="D21" s="118" t="s">
        <v>338</v>
      </c>
      <c r="E21" s="119">
        <v>1291.7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1291.7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1291.7</v>
      </c>
      <c r="V21" s="115"/>
    </row>
    <row r="22" spans="2:22" x14ac:dyDescent="0.3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0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115"/>
    </row>
    <row r="23" spans="2:22" x14ac:dyDescent="0.3">
      <c r="B23" s="113"/>
      <c r="C23" s="117" t="s">
        <v>62</v>
      </c>
      <c r="D23" s="118" t="s">
        <v>340</v>
      </c>
      <c r="E23" s="119">
        <v>71935.460000000006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71935.460000000006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71935.460000000006</v>
      </c>
      <c r="V23" s="115"/>
    </row>
    <row r="24" spans="2:22" x14ac:dyDescent="0.3">
      <c r="B24" s="113"/>
      <c r="C24" s="117" t="s">
        <v>63</v>
      </c>
      <c r="D24" s="118" t="s">
        <v>341</v>
      </c>
      <c r="E24" s="119">
        <v>20500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20500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20500</v>
      </c>
      <c r="V24" s="115"/>
    </row>
    <row r="25" spans="2:22" x14ac:dyDescent="0.3">
      <c r="B25" s="113"/>
      <c r="C25" s="117" t="s">
        <v>64</v>
      </c>
      <c r="D25" s="118" t="s">
        <v>342</v>
      </c>
      <c r="E25" s="119">
        <v>22355.64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22355.64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22355.64</v>
      </c>
      <c r="V25" s="115"/>
    </row>
    <row r="26" spans="2:22" x14ac:dyDescent="0.3">
      <c r="B26" s="113"/>
      <c r="C26" s="117" t="s">
        <v>65</v>
      </c>
      <c r="D26" s="118" t="s">
        <v>343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3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3">
      <c r="B28" s="113"/>
      <c r="C28" s="117" t="s">
        <v>67</v>
      </c>
      <c r="D28" s="118" t="s">
        <v>345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0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115"/>
    </row>
    <row r="29" spans="2:22" x14ac:dyDescent="0.3">
      <c r="B29" s="113"/>
      <c r="C29" s="117" t="s">
        <v>68</v>
      </c>
      <c r="D29" s="118" t="s">
        <v>346</v>
      </c>
      <c r="E29" s="119">
        <v>412473.56999999995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412473.56999999995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412473.56999999995</v>
      </c>
      <c r="V29" s="115"/>
    </row>
    <row r="30" spans="2:22" x14ac:dyDescent="0.3">
      <c r="B30" s="113"/>
      <c r="C30" s="117" t="s">
        <v>69</v>
      </c>
      <c r="D30" s="118" t="s">
        <v>347</v>
      </c>
      <c r="E30" s="119">
        <v>303690.49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303690.49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303690.49</v>
      </c>
      <c r="V30" s="115"/>
    </row>
    <row r="31" spans="2:22" x14ac:dyDescent="0.3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3">
      <c r="B32" s="113"/>
      <c r="C32" s="117" t="s">
        <v>71</v>
      </c>
      <c r="D32" s="118" t="s">
        <v>349</v>
      </c>
      <c r="E32" s="119">
        <v>10405.250000000002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10405.250000000002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10405.250000000002</v>
      </c>
      <c r="V32" s="115"/>
    </row>
    <row r="33" spans="2:22" ht="26" x14ac:dyDescent="0.3">
      <c r="B33" s="113"/>
      <c r="C33" s="117" t="s">
        <v>72</v>
      </c>
      <c r="D33" s="118" t="s">
        <v>350</v>
      </c>
      <c r="E33" s="119">
        <v>6050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6050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6050</v>
      </c>
      <c r="V33" s="115"/>
    </row>
    <row r="34" spans="2:22" x14ac:dyDescent="0.3">
      <c r="B34" s="113"/>
      <c r="C34" s="117" t="s">
        <v>73</v>
      </c>
      <c r="D34" s="118" t="s">
        <v>351</v>
      </c>
      <c r="E34" s="119">
        <v>24325.120000000006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24325.120000000006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24325.120000000006</v>
      </c>
      <c r="V34" s="115"/>
    </row>
    <row r="35" spans="2:22" x14ac:dyDescent="0.3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0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115"/>
    </row>
    <row r="36" spans="2:22" x14ac:dyDescent="0.3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3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3">
      <c r="B38" s="113"/>
      <c r="C38" s="117" t="s">
        <v>77</v>
      </c>
      <c r="D38" s="118" t="s">
        <v>355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0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115"/>
    </row>
    <row r="39" spans="2:22" x14ac:dyDescent="0.3">
      <c r="B39" s="113"/>
      <c r="C39" s="117" t="s">
        <v>78</v>
      </c>
      <c r="D39" s="118" t="s">
        <v>353</v>
      </c>
      <c r="E39" s="119">
        <v>4593.0200000000004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4593.0200000000004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4593.0200000000004</v>
      </c>
      <c r="V39" s="115"/>
    </row>
    <row r="40" spans="2:22" x14ac:dyDescent="0.3">
      <c r="B40" s="113"/>
      <c r="C40" s="117" t="s">
        <v>79</v>
      </c>
      <c r="D40" s="118" t="s">
        <v>356</v>
      </c>
      <c r="E40" s="119">
        <v>43867.139999999992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43867.139999999992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43867.139999999992</v>
      </c>
      <c r="V40" s="115"/>
    </row>
    <row r="41" spans="2:22" x14ac:dyDescent="0.3">
      <c r="B41" s="113"/>
      <c r="C41" s="117" t="s">
        <v>80</v>
      </c>
      <c r="D41" s="118" t="s">
        <v>354</v>
      </c>
      <c r="E41" s="119">
        <v>74351.580000000016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74351.580000000016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74351.580000000016</v>
      </c>
      <c r="V41" s="115"/>
    </row>
    <row r="42" spans="2:22" x14ac:dyDescent="0.3">
      <c r="B42" s="113"/>
      <c r="C42" s="117" t="s">
        <v>81</v>
      </c>
      <c r="D42" s="118" t="s">
        <v>357</v>
      </c>
      <c r="E42" s="119">
        <v>61189.1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61189.1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61189.1</v>
      </c>
      <c r="V42" s="115"/>
    </row>
    <row r="43" spans="2:22" x14ac:dyDescent="0.3">
      <c r="B43" s="113"/>
      <c r="C43" s="117" t="s">
        <v>82</v>
      </c>
      <c r="D43" s="118" t="s">
        <v>358</v>
      </c>
      <c r="E43" s="119">
        <v>207344.44000000006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207344.44000000006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207344.44000000006</v>
      </c>
      <c r="V43" s="115"/>
    </row>
    <row r="44" spans="2:22" x14ac:dyDescent="0.3">
      <c r="B44" s="113"/>
      <c r="C44" s="117" t="s">
        <v>83</v>
      </c>
      <c r="D44" s="118" t="s">
        <v>359</v>
      </c>
      <c r="E44" s="119">
        <v>190930.29000000007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190930.29000000007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190930.29000000007</v>
      </c>
      <c r="V44" s="115"/>
    </row>
    <row r="45" spans="2:22" x14ac:dyDescent="0.3">
      <c r="B45" s="113"/>
      <c r="C45" s="117" t="s">
        <v>84</v>
      </c>
      <c r="D45" s="118" t="s">
        <v>360</v>
      </c>
      <c r="E45" s="119">
        <v>350137.83000000007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350137.83000000007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350137.83000000007</v>
      </c>
      <c r="V45" s="115"/>
    </row>
    <row r="46" spans="2:22" x14ac:dyDescent="0.3">
      <c r="B46" s="113"/>
      <c r="C46" s="117" t="s">
        <v>85</v>
      </c>
      <c r="D46" s="118" t="s">
        <v>361</v>
      </c>
      <c r="E46" s="119">
        <v>884138.29999999981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884138.29999999981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884138.29999999981</v>
      </c>
      <c r="V46" s="115"/>
    </row>
    <row r="47" spans="2:22" x14ac:dyDescent="0.3">
      <c r="B47" s="113"/>
      <c r="C47" s="117" t="s">
        <v>86</v>
      </c>
      <c r="D47" s="118" t="s">
        <v>362</v>
      </c>
      <c r="E47" s="119">
        <v>336018.90999999992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336018.90999999992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336018.90999999992</v>
      </c>
      <c r="V47" s="115"/>
    </row>
    <row r="48" spans="2:22" x14ac:dyDescent="0.3">
      <c r="B48" s="113"/>
      <c r="C48" s="117" t="s">
        <v>87</v>
      </c>
      <c r="D48" s="118" t="s">
        <v>363</v>
      </c>
      <c r="E48" s="119">
        <v>408794.61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408794.61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408794.61</v>
      </c>
      <c r="V48" s="115"/>
    </row>
    <row r="49" spans="2:22" x14ac:dyDescent="0.3">
      <c r="B49" s="113"/>
      <c r="C49" s="117" t="s">
        <v>88</v>
      </c>
      <c r="D49" s="118" t="s">
        <v>364</v>
      </c>
      <c r="E49" s="119">
        <v>104077.41999999998</v>
      </c>
      <c r="F49" s="119">
        <v>0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104077.41999999998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104077.41999999998</v>
      </c>
      <c r="V49" s="115"/>
    </row>
    <row r="50" spans="2:22" x14ac:dyDescent="0.3">
      <c r="B50" s="113"/>
      <c r="C50" s="117" t="s">
        <v>89</v>
      </c>
      <c r="D50" s="118" t="s">
        <v>365</v>
      </c>
      <c r="E50" s="119">
        <v>128241.91000000002</v>
      </c>
      <c r="F50" s="119">
        <v>0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128241.91000000002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128241.91000000002</v>
      </c>
      <c r="V50" s="115"/>
    </row>
    <row r="51" spans="2:22" x14ac:dyDescent="0.3">
      <c r="B51" s="113"/>
      <c r="C51" s="117" t="s">
        <v>90</v>
      </c>
      <c r="D51" s="118" t="s">
        <v>366</v>
      </c>
      <c r="E51" s="119">
        <v>64979.199999999997</v>
      </c>
      <c r="F51" s="119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64979.199999999997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64979.199999999997</v>
      </c>
      <c r="V51" s="115"/>
    </row>
    <row r="52" spans="2:22" x14ac:dyDescent="0.3">
      <c r="B52" s="113"/>
      <c r="C52" s="117" t="s">
        <v>91</v>
      </c>
      <c r="D52" s="118" t="s">
        <v>367</v>
      </c>
      <c r="E52" s="119">
        <v>542257.44999999984</v>
      </c>
      <c r="F52" s="119">
        <v>0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542257.44999999984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542257.44999999984</v>
      </c>
      <c r="V52" s="115"/>
    </row>
    <row r="53" spans="2:22" x14ac:dyDescent="0.3">
      <c r="B53" s="113"/>
      <c r="C53" s="117" t="s">
        <v>92</v>
      </c>
      <c r="D53" s="118" t="s">
        <v>368</v>
      </c>
      <c r="E53" s="119">
        <v>16387.129999999997</v>
      </c>
      <c r="F53" s="119">
        <v>0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16387.129999999997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16387.129999999997</v>
      </c>
      <c r="V53" s="115"/>
    </row>
    <row r="54" spans="2:22" x14ac:dyDescent="0.3">
      <c r="B54" s="113"/>
      <c r="C54" s="117" t="s">
        <v>93</v>
      </c>
      <c r="D54" s="118" t="s">
        <v>369</v>
      </c>
      <c r="E54" s="119">
        <v>33232.839999999997</v>
      </c>
      <c r="F54" s="119">
        <v>0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33232.839999999997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33232.839999999997</v>
      </c>
      <c r="V54" s="115"/>
    </row>
    <row r="55" spans="2:22" ht="26" x14ac:dyDescent="0.3">
      <c r="B55" s="113"/>
      <c r="C55" s="117" t="s">
        <v>94</v>
      </c>
      <c r="D55" s="118" t="s">
        <v>370</v>
      </c>
      <c r="E55" s="119">
        <v>54498.200000000012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54498.200000000012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54498.200000000012</v>
      </c>
      <c r="V55" s="115"/>
    </row>
    <row r="56" spans="2:22" x14ac:dyDescent="0.3">
      <c r="B56" s="113"/>
      <c r="C56" s="117" t="s">
        <v>95</v>
      </c>
      <c r="D56" s="118" t="s">
        <v>371</v>
      </c>
      <c r="E56" s="119">
        <v>63358.349999999991</v>
      </c>
      <c r="F56" s="119">
        <v>0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63358.349999999991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63358.349999999991</v>
      </c>
      <c r="V56" s="115"/>
    </row>
    <row r="57" spans="2:22" x14ac:dyDescent="0.3">
      <c r="B57" s="113"/>
      <c r="C57" s="117" t="s">
        <v>96</v>
      </c>
      <c r="D57" s="118" t="s">
        <v>372</v>
      </c>
      <c r="E57" s="119">
        <v>60739.37999999999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60739.37999999999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60739.37999999999</v>
      </c>
      <c r="V57" s="115"/>
    </row>
    <row r="58" spans="2:22" x14ac:dyDescent="0.3">
      <c r="B58" s="113"/>
      <c r="C58" s="117" t="s">
        <v>97</v>
      </c>
      <c r="D58" s="118" t="s">
        <v>373</v>
      </c>
      <c r="E58" s="119">
        <v>22536.300000000007</v>
      </c>
      <c r="F58" s="119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22536.300000000007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22536.300000000007</v>
      </c>
      <c r="V58" s="115"/>
    </row>
    <row r="59" spans="2:22" x14ac:dyDescent="0.3">
      <c r="B59" s="113"/>
      <c r="C59" s="117" t="s">
        <v>98</v>
      </c>
      <c r="D59" s="118" t="s">
        <v>374</v>
      </c>
      <c r="E59" s="119">
        <v>12693.16</v>
      </c>
      <c r="F59" s="119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12693.16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12693.16</v>
      </c>
      <c r="V59" s="115"/>
    </row>
    <row r="60" spans="2:22" x14ac:dyDescent="0.3">
      <c r="B60" s="113"/>
      <c r="C60" s="117" t="s">
        <v>99</v>
      </c>
      <c r="D60" s="118" t="s">
        <v>375</v>
      </c>
      <c r="E60" s="119">
        <v>10212.49</v>
      </c>
      <c r="F60" s="119">
        <v>0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10212.49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10212.49</v>
      </c>
      <c r="V60" s="115"/>
    </row>
    <row r="61" spans="2:22" x14ac:dyDescent="0.3">
      <c r="B61" s="113"/>
      <c r="C61" s="117" t="s">
        <v>100</v>
      </c>
      <c r="D61" s="118" t="s">
        <v>376</v>
      </c>
      <c r="E61" s="119">
        <v>0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0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15"/>
    </row>
    <row r="62" spans="2:22" x14ac:dyDescent="0.3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3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0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15"/>
    </row>
    <row r="64" spans="2:22" x14ac:dyDescent="0.3">
      <c r="B64" s="113"/>
      <c r="C64" s="117" t="s">
        <v>103</v>
      </c>
      <c r="D64" s="118" t="s">
        <v>379</v>
      </c>
      <c r="E64" s="119">
        <v>16130.169999999996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16130.169999999996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16130.169999999996</v>
      </c>
      <c r="V64" s="115"/>
    </row>
    <row r="65" spans="2:22" x14ac:dyDescent="0.3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3">
      <c r="B66" s="113"/>
      <c r="C66" s="117" t="s">
        <v>105</v>
      </c>
      <c r="D66" s="118" t="s">
        <v>381</v>
      </c>
      <c r="E66" s="119">
        <v>8505.23</v>
      </c>
      <c r="F66" s="119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8505.23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8505.23</v>
      </c>
      <c r="V66" s="115"/>
    </row>
    <row r="67" spans="2:22" x14ac:dyDescent="0.3">
      <c r="B67" s="113"/>
      <c r="C67" s="117" t="s">
        <v>106</v>
      </c>
      <c r="D67" s="118" t="s">
        <v>382</v>
      </c>
      <c r="E67" s="119">
        <v>50658.05999999999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50658.05999999999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50658.05999999999</v>
      </c>
      <c r="V67" s="115"/>
    </row>
    <row r="68" spans="2:22" x14ac:dyDescent="0.3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263759.3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263759.3</v>
      </c>
      <c r="V68" s="115"/>
    </row>
    <row r="69" spans="2:22" ht="26" x14ac:dyDescent="0.3">
      <c r="B69" s="113"/>
      <c r="C69" s="117" t="s">
        <v>108</v>
      </c>
      <c r="D69" s="118" t="s">
        <v>384</v>
      </c>
      <c r="E69" s="119">
        <v>172213.59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172213.59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172213.59</v>
      </c>
      <c r="V69" s="115"/>
    </row>
    <row r="70" spans="2:22" x14ac:dyDescent="0.3">
      <c r="B70" s="113"/>
      <c r="C70" s="117" t="s">
        <v>109</v>
      </c>
      <c r="D70" s="118" t="s">
        <v>385</v>
      </c>
      <c r="E70" s="119">
        <v>24702.109999999997</v>
      </c>
      <c r="F70" s="119">
        <v>0</v>
      </c>
      <c r="G70" s="119">
        <v>0</v>
      </c>
      <c r="H70" s="119">
        <v>0</v>
      </c>
      <c r="I70" s="119">
        <v>0</v>
      </c>
      <c r="J70" s="119">
        <v>0</v>
      </c>
      <c r="K70" s="119">
        <v>0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24702.109999999997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24702.109999999997</v>
      </c>
      <c r="V70" s="115"/>
    </row>
    <row r="71" spans="2:22" x14ac:dyDescent="0.3">
      <c r="B71" s="113"/>
      <c r="C71" s="117" t="s">
        <v>110</v>
      </c>
      <c r="D71" s="118" t="s">
        <v>386</v>
      </c>
      <c r="E71" s="119">
        <v>518120.80000000005</v>
      </c>
      <c r="F71" s="119">
        <v>0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518120.80000000005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518120.80000000005</v>
      </c>
      <c r="V71" s="115"/>
    </row>
    <row r="72" spans="2:22" ht="26" x14ac:dyDescent="0.3">
      <c r="B72" s="113"/>
      <c r="C72" s="117" t="s">
        <v>111</v>
      </c>
      <c r="D72" s="118" t="s">
        <v>387</v>
      </c>
      <c r="E72" s="119">
        <v>20283.919999999998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20283.919999999998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20283.919999999998</v>
      </c>
      <c r="V72" s="115"/>
    </row>
    <row r="73" spans="2:22" x14ac:dyDescent="0.3">
      <c r="B73" s="113"/>
      <c r="C73" s="117" t="s">
        <v>112</v>
      </c>
      <c r="D73" s="118" t="s">
        <v>388</v>
      </c>
      <c r="E73" s="119">
        <v>541964.42000000016</v>
      </c>
      <c r="F73" s="119">
        <v>0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541964.42000000016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541964.42000000016</v>
      </c>
      <c r="V73" s="115"/>
    </row>
    <row r="74" spans="2:22" ht="26" x14ac:dyDescent="0.3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3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3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6" x14ac:dyDescent="0.3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3">
      <c r="B78" s="113"/>
      <c r="C78" s="117" t="s">
        <v>117</v>
      </c>
      <c r="D78" s="118" t="s">
        <v>393</v>
      </c>
      <c r="E78" s="119">
        <v>5403418.7899999917</v>
      </c>
      <c r="F78" s="119">
        <v>0</v>
      </c>
      <c r="G78" s="119">
        <v>0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5403418.7899999917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5403418.7899999917</v>
      </c>
      <c r="V78" s="115"/>
    </row>
    <row r="79" spans="2:22" ht="26" x14ac:dyDescent="0.3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0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0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0</v>
      </c>
      <c r="V79" s="115"/>
    </row>
    <row r="80" spans="2:22" x14ac:dyDescent="0.3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3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3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6" x14ac:dyDescent="0.3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6" x14ac:dyDescent="0.3">
      <c r="B84" s="113"/>
      <c r="C84" s="117" t="s">
        <v>123</v>
      </c>
      <c r="D84" s="118" t="s">
        <v>399</v>
      </c>
      <c r="E84" s="119">
        <v>209607.94999999992</v>
      </c>
      <c r="F84" s="119">
        <v>0</v>
      </c>
      <c r="G84" s="119">
        <v>0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209607.94999999992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209607.94999999992</v>
      </c>
      <c r="V84" s="115"/>
    </row>
    <row r="85" spans="2:22" x14ac:dyDescent="0.3">
      <c r="B85" s="113"/>
      <c r="C85" s="117" t="s">
        <v>124</v>
      </c>
      <c r="D85" s="118" t="s">
        <v>391</v>
      </c>
      <c r="E85" s="119">
        <v>0</v>
      </c>
      <c r="F85" s="119">
        <v>0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0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5"/>
    </row>
    <row r="86" spans="2:22" x14ac:dyDescent="0.3">
      <c r="B86" s="113"/>
      <c r="C86" s="117" t="s">
        <v>125</v>
      </c>
      <c r="D86" s="118" t="s">
        <v>395</v>
      </c>
      <c r="E86" s="119">
        <v>389386.35999999987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389386.35999999987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389386.35999999987</v>
      </c>
      <c r="V86" s="115"/>
    </row>
    <row r="87" spans="2:22" x14ac:dyDescent="0.3">
      <c r="B87" s="113"/>
      <c r="C87" s="117" t="s">
        <v>126</v>
      </c>
      <c r="D87" s="118" t="s">
        <v>400</v>
      </c>
      <c r="E87" s="119">
        <v>70914.3</v>
      </c>
      <c r="F87" s="119">
        <v>0</v>
      </c>
      <c r="G87" s="119">
        <v>0</v>
      </c>
      <c r="H87" s="119">
        <v>0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70914.3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70914.3</v>
      </c>
      <c r="V87" s="115"/>
    </row>
    <row r="88" spans="2:22" x14ac:dyDescent="0.3">
      <c r="B88" s="113"/>
      <c r="C88" s="117" t="s">
        <v>127</v>
      </c>
      <c r="D88" s="118" t="s">
        <v>401</v>
      </c>
      <c r="E88" s="119">
        <v>21343</v>
      </c>
      <c r="F88" s="119">
        <v>0</v>
      </c>
      <c r="G88" s="119">
        <v>0</v>
      </c>
      <c r="H88" s="119">
        <v>0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21343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21343</v>
      </c>
      <c r="V88" s="115"/>
    </row>
    <row r="89" spans="2:22" x14ac:dyDescent="0.3">
      <c r="B89" s="113"/>
      <c r="C89" s="117" t="s">
        <v>128</v>
      </c>
      <c r="D89" s="118" t="s">
        <v>402</v>
      </c>
      <c r="E89" s="119">
        <v>2065298.2500000005</v>
      </c>
      <c r="F89" s="119">
        <v>0</v>
      </c>
      <c r="G89" s="119">
        <v>0</v>
      </c>
      <c r="H89" s="119">
        <v>0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2065298.2500000005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2065298.2500000005</v>
      </c>
      <c r="V89" s="115"/>
    </row>
    <row r="90" spans="2:22" x14ac:dyDescent="0.3">
      <c r="B90" s="113"/>
      <c r="C90" s="117" t="s">
        <v>129</v>
      </c>
      <c r="D90" s="118" t="s">
        <v>403</v>
      </c>
      <c r="E90" s="119">
        <v>45477.229999999996</v>
      </c>
      <c r="F90" s="119">
        <v>0</v>
      </c>
      <c r="G90" s="119">
        <v>0</v>
      </c>
      <c r="H90" s="119">
        <v>0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45477.229999999996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45477.229999999996</v>
      </c>
      <c r="V90" s="115"/>
    </row>
    <row r="91" spans="2:22" x14ac:dyDescent="0.3">
      <c r="B91" s="113"/>
      <c r="C91" s="117" t="s">
        <v>130</v>
      </c>
      <c r="D91" s="118" t="s">
        <v>404</v>
      </c>
      <c r="E91" s="119">
        <v>0</v>
      </c>
      <c r="F91" s="119">
        <v>0</v>
      </c>
      <c r="G91" s="119">
        <v>0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0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115"/>
    </row>
    <row r="92" spans="2:22" x14ac:dyDescent="0.3">
      <c r="B92" s="113"/>
      <c r="C92" s="117" t="s">
        <v>131</v>
      </c>
      <c r="D92" s="118" t="s">
        <v>405</v>
      </c>
      <c r="E92" s="119">
        <v>0</v>
      </c>
      <c r="F92" s="119">
        <v>0</v>
      </c>
      <c r="G92" s="119">
        <v>0</v>
      </c>
      <c r="H92" s="119">
        <v>0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0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115"/>
    </row>
    <row r="93" spans="2:22" x14ac:dyDescent="0.3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6" x14ac:dyDescent="0.3">
      <c r="B94" s="113"/>
      <c r="C94" s="117" t="s">
        <v>133</v>
      </c>
      <c r="D94" s="118" t="s">
        <v>407</v>
      </c>
      <c r="E94" s="119">
        <v>126661.91</v>
      </c>
      <c r="F94" s="119">
        <v>0</v>
      </c>
      <c r="G94" s="119">
        <v>0</v>
      </c>
      <c r="H94" s="119">
        <v>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126661.91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126661.91</v>
      </c>
      <c r="V94" s="115"/>
    </row>
    <row r="95" spans="2:22" x14ac:dyDescent="0.3">
      <c r="B95" s="113"/>
      <c r="C95" s="117" t="s">
        <v>134</v>
      </c>
      <c r="D95" s="118" t="s">
        <v>408</v>
      </c>
      <c r="E95" s="119">
        <v>11640.19</v>
      </c>
      <c r="F95" s="119">
        <v>0</v>
      </c>
      <c r="G95" s="119">
        <v>0</v>
      </c>
      <c r="H95" s="119">
        <v>0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11640.19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11640.19</v>
      </c>
      <c r="V95" s="115"/>
    </row>
    <row r="96" spans="2:22" x14ac:dyDescent="0.3">
      <c r="B96" s="113"/>
      <c r="C96" s="117" t="s">
        <v>135</v>
      </c>
      <c r="D96" s="118" t="s">
        <v>409</v>
      </c>
      <c r="E96" s="119">
        <v>41311.839999999997</v>
      </c>
      <c r="F96" s="119">
        <v>0</v>
      </c>
      <c r="G96" s="119">
        <v>0</v>
      </c>
      <c r="H96" s="119">
        <v>0</v>
      </c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41311.839999999997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41311.839999999997</v>
      </c>
      <c r="V96" s="115"/>
    </row>
    <row r="97" spans="2:22" x14ac:dyDescent="0.3">
      <c r="B97" s="113"/>
      <c r="C97" s="117" t="s">
        <v>136</v>
      </c>
      <c r="D97" s="118" t="s">
        <v>410</v>
      </c>
      <c r="E97" s="119">
        <v>1320631.1500000001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1320631.1500000001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1320631.1500000001</v>
      </c>
      <c r="V97" s="115"/>
    </row>
    <row r="98" spans="2:22" x14ac:dyDescent="0.3">
      <c r="B98" s="113"/>
      <c r="C98" s="117" t="s">
        <v>137</v>
      </c>
      <c r="D98" s="118" t="s">
        <v>411</v>
      </c>
      <c r="E98" s="119">
        <v>185395.90000000002</v>
      </c>
      <c r="F98" s="119">
        <v>0</v>
      </c>
      <c r="G98" s="119">
        <v>0</v>
      </c>
      <c r="H98" s="119">
        <v>0</v>
      </c>
      <c r="I98" s="119">
        <v>0</v>
      </c>
      <c r="J98" s="119">
        <v>0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185395.90000000002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185395.90000000002</v>
      </c>
      <c r="V98" s="115"/>
    </row>
    <row r="99" spans="2:22" x14ac:dyDescent="0.3">
      <c r="B99" s="113"/>
      <c r="C99" s="117" t="s">
        <v>138</v>
      </c>
      <c r="D99" s="118" t="s">
        <v>412</v>
      </c>
      <c r="E99" s="119">
        <v>0</v>
      </c>
      <c r="F99" s="119">
        <v>0</v>
      </c>
      <c r="G99" s="119">
        <v>0</v>
      </c>
      <c r="H99" s="119">
        <v>0</v>
      </c>
      <c r="I99" s="119">
        <v>0</v>
      </c>
      <c r="J99" s="119">
        <v>0</v>
      </c>
      <c r="K99" s="119">
        <v>0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0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115"/>
    </row>
    <row r="100" spans="2:22" x14ac:dyDescent="0.3">
      <c r="B100" s="113"/>
      <c r="C100" s="117" t="s">
        <v>139</v>
      </c>
      <c r="D100" s="118" t="s">
        <v>413</v>
      </c>
      <c r="E100" s="119">
        <v>33961311.730000004</v>
      </c>
      <c r="F100" s="119">
        <v>0</v>
      </c>
      <c r="G100" s="119">
        <v>0</v>
      </c>
      <c r="H100" s="119">
        <v>0</v>
      </c>
      <c r="I100" s="119">
        <v>0</v>
      </c>
      <c r="J100" s="119">
        <v>0</v>
      </c>
      <c r="K100" s="119">
        <v>0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33961311.730000004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33961311.730000004</v>
      </c>
      <c r="V100" s="115"/>
    </row>
    <row r="101" spans="2:22" x14ac:dyDescent="0.3">
      <c r="B101" s="113"/>
      <c r="C101" s="117" t="s">
        <v>140</v>
      </c>
      <c r="D101" s="118" t="s">
        <v>414</v>
      </c>
      <c r="E101" s="119">
        <v>46075.960000000006</v>
      </c>
      <c r="F101" s="119">
        <v>0</v>
      </c>
      <c r="G101" s="119">
        <v>0</v>
      </c>
      <c r="H101" s="119">
        <v>0</v>
      </c>
      <c r="I101" s="119">
        <v>0</v>
      </c>
      <c r="J101" s="119">
        <v>0</v>
      </c>
      <c r="K101" s="119">
        <v>0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46075.960000000006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46075.960000000006</v>
      </c>
      <c r="V101" s="115"/>
    </row>
    <row r="102" spans="2:22" x14ac:dyDescent="0.3">
      <c r="B102" s="113"/>
      <c r="C102" s="117" t="s">
        <v>141</v>
      </c>
      <c r="D102" s="118" t="s">
        <v>415</v>
      </c>
      <c r="E102" s="119">
        <v>97401.420000000013</v>
      </c>
      <c r="F102" s="119">
        <v>0</v>
      </c>
      <c r="G102" s="119">
        <v>0</v>
      </c>
      <c r="H102" s="119">
        <v>0</v>
      </c>
      <c r="I102" s="119">
        <v>0</v>
      </c>
      <c r="J102" s="119">
        <v>0</v>
      </c>
      <c r="K102" s="119">
        <v>0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97401.420000000013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97401.420000000013</v>
      </c>
      <c r="V102" s="115"/>
    </row>
    <row r="103" spans="2:22" ht="26" x14ac:dyDescent="0.3">
      <c r="B103" s="113"/>
      <c r="C103" s="117" t="s">
        <v>142</v>
      </c>
      <c r="D103" s="118" t="s">
        <v>416</v>
      </c>
      <c r="E103" s="119">
        <v>24069.72</v>
      </c>
      <c r="F103" s="119">
        <v>0</v>
      </c>
      <c r="G103" s="119">
        <v>0</v>
      </c>
      <c r="H103" s="119">
        <v>0</v>
      </c>
      <c r="I103" s="119">
        <v>0</v>
      </c>
      <c r="J103" s="119">
        <v>0</v>
      </c>
      <c r="K103" s="119">
        <v>0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24069.72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24069.72</v>
      </c>
      <c r="V103" s="115"/>
    </row>
    <row r="104" spans="2:22" x14ac:dyDescent="0.3">
      <c r="B104" s="113"/>
      <c r="C104" s="117" t="s">
        <v>143</v>
      </c>
      <c r="D104" s="118" t="s">
        <v>417</v>
      </c>
      <c r="E104" s="119">
        <v>28373.510000000002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28373.510000000002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28373.510000000002</v>
      </c>
      <c r="V104" s="115"/>
    </row>
    <row r="105" spans="2:22" x14ac:dyDescent="0.3">
      <c r="B105" s="113"/>
      <c r="C105" s="117" t="s">
        <v>144</v>
      </c>
      <c r="D105" s="118" t="s">
        <v>418</v>
      </c>
      <c r="E105" s="119">
        <v>0</v>
      </c>
      <c r="F105" s="119">
        <v>0</v>
      </c>
      <c r="G105" s="119">
        <v>0</v>
      </c>
      <c r="H105" s="119">
        <v>0</v>
      </c>
      <c r="I105" s="119">
        <v>0</v>
      </c>
      <c r="J105" s="119">
        <v>0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0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115"/>
    </row>
    <row r="106" spans="2:22" x14ac:dyDescent="0.3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3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3">
      <c r="B108" s="113"/>
      <c r="C108" s="117" t="s">
        <v>147</v>
      </c>
      <c r="D108" s="118" t="s">
        <v>421</v>
      </c>
      <c r="E108" s="119">
        <v>57957.899999999987</v>
      </c>
      <c r="F108" s="119">
        <v>0</v>
      </c>
      <c r="G108" s="119">
        <v>0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57957.899999999987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57957.899999999987</v>
      </c>
      <c r="V108" s="115"/>
    </row>
    <row r="109" spans="2:22" x14ac:dyDescent="0.3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3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3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3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3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3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3">
      <c r="B115" s="113"/>
      <c r="C115" s="117" t="s">
        <v>154</v>
      </c>
      <c r="D115" s="118" t="s">
        <v>427</v>
      </c>
      <c r="E115" s="119">
        <v>8070.3099999999995</v>
      </c>
      <c r="F115" s="119">
        <v>0</v>
      </c>
      <c r="G115" s="119">
        <v>0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8070.3099999999995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8070.3099999999995</v>
      </c>
      <c r="V115" s="115"/>
    </row>
    <row r="116" spans="2:22" x14ac:dyDescent="0.3">
      <c r="B116" s="113"/>
      <c r="C116" s="117" t="s">
        <v>155</v>
      </c>
      <c r="D116" s="118" t="s">
        <v>428</v>
      </c>
      <c r="E116" s="119">
        <v>54701.81</v>
      </c>
      <c r="F116" s="119">
        <v>0</v>
      </c>
      <c r="G116" s="119">
        <v>0</v>
      </c>
      <c r="H116" s="119">
        <v>0</v>
      </c>
      <c r="I116" s="119">
        <v>0</v>
      </c>
      <c r="J116" s="119">
        <v>0</v>
      </c>
      <c r="K116" s="119">
        <v>0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54701.81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54701.81</v>
      </c>
      <c r="V116" s="115"/>
    </row>
    <row r="117" spans="2:22" x14ac:dyDescent="0.3">
      <c r="B117" s="113"/>
      <c r="C117" s="117" t="s">
        <v>156</v>
      </c>
      <c r="D117" s="118" t="s">
        <v>429</v>
      </c>
      <c r="E117" s="119">
        <v>117866.71999999997</v>
      </c>
      <c r="F117" s="119">
        <v>0</v>
      </c>
      <c r="G117" s="119">
        <v>0</v>
      </c>
      <c r="H117" s="119">
        <v>0</v>
      </c>
      <c r="I117" s="119">
        <v>0</v>
      </c>
      <c r="J117" s="119">
        <v>0</v>
      </c>
      <c r="K117" s="119">
        <v>0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117866.71999999997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117866.71999999997</v>
      </c>
      <c r="V117" s="115"/>
    </row>
    <row r="118" spans="2:22" x14ac:dyDescent="0.3">
      <c r="B118" s="113"/>
      <c r="C118" s="117" t="s">
        <v>157</v>
      </c>
      <c r="D118" s="118" t="s">
        <v>430</v>
      </c>
      <c r="E118" s="119">
        <v>0</v>
      </c>
      <c r="F118" s="119">
        <v>0</v>
      </c>
      <c r="G118" s="119">
        <v>0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0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115"/>
    </row>
    <row r="119" spans="2:22" x14ac:dyDescent="0.3">
      <c r="B119" s="113"/>
      <c r="C119" s="117" t="s">
        <v>158</v>
      </c>
      <c r="D119" s="118" t="s">
        <v>431</v>
      </c>
      <c r="E119" s="119">
        <v>22928.06</v>
      </c>
      <c r="F119" s="119">
        <v>0</v>
      </c>
      <c r="G119" s="119">
        <v>0</v>
      </c>
      <c r="H119" s="119">
        <v>0</v>
      </c>
      <c r="I119" s="119">
        <v>0</v>
      </c>
      <c r="J119" s="119">
        <v>0</v>
      </c>
      <c r="K119" s="119">
        <v>0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22928.06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22928.06</v>
      </c>
      <c r="V119" s="115"/>
    </row>
    <row r="120" spans="2:22" x14ac:dyDescent="0.3">
      <c r="B120" s="113"/>
      <c r="C120" s="117" t="s">
        <v>159</v>
      </c>
      <c r="D120" s="118" t="s">
        <v>432</v>
      </c>
      <c r="E120" s="119">
        <v>48750.42</v>
      </c>
      <c r="F120" s="119">
        <v>0</v>
      </c>
      <c r="G120" s="119">
        <v>0</v>
      </c>
      <c r="H120" s="119">
        <v>0</v>
      </c>
      <c r="I120" s="119">
        <v>0</v>
      </c>
      <c r="J120" s="119">
        <v>0</v>
      </c>
      <c r="K120" s="119">
        <v>0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48750.42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48750.42</v>
      </c>
      <c r="V120" s="115"/>
    </row>
    <row r="121" spans="2:22" x14ac:dyDescent="0.3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3">
      <c r="B122" s="113"/>
      <c r="C122" s="117" t="s">
        <v>161</v>
      </c>
      <c r="D122" s="118" t="s">
        <v>434</v>
      </c>
      <c r="E122" s="119">
        <v>39094.809999999983</v>
      </c>
      <c r="F122" s="119">
        <v>0</v>
      </c>
      <c r="G122" s="119">
        <v>0</v>
      </c>
      <c r="H122" s="119">
        <v>0</v>
      </c>
      <c r="I122" s="119">
        <v>0</v>
      </c>
      <c r="J122" s="119">
        <v>0</v>
      </c>
      <c r="K122" s="119">
        <v>0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39094.809999999983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39094.809999999983</v>
      </c>
      <c r="V122" s="115"/>
    </row>
    <row r="123" spans="2:22" x14ac:dyDescent="0.3">
      <c r="B123" s="113"/>
      <c r="C123" s="117" t="s">
        <v>162</v>
      </c>
      <c r="D123" s="118" t="s">
        <v>435</v>
      </c>
      <c r="E123" s="119">
        <v>157791.75000000003</v>
      </c>
      <c r="F123" s="119">
        <v>0</v>
      </c>
      <c r="G123" s="119">
        <v>0</v>
      </c>
      <c r="H123" s="119">
        <v>0</v>
      </c>
      <c r="I123" s="119">
        <v>0</v>
      </c>
      <c r="J123" s="119">
        <v>0</v>
      </c>
      <c r="K123" s="119">
        <v>0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157791.75000000003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157791.75000000003</v>
      </c>
      <c r="V123" s="115"/>
    </row>
    <row r="124" spans="2:22" x14ac:dyDescent="0.3">
      <c r="B124" s="113"/>
      <c r="C124" s="117" t="s">
        <v>163</v>
      </c>
      <c r="D124" s="118" t="s">
        <v>433</v>
      </c>
      <c r="E124" s="119">
        <v>172118.18999999992</v>
      </c>
      <c r="F124" s="119">
        <v>0</v>
      </c>
      <c r="G124" s="119">
        <v>0</v>
      </c>
      <c r="H124" s="119">
        <v>0</v>
      </c>
      <c r="I124" s="119">
        <v>0</v>
      </c>
      <c r="J124" s="119">
        <v>0</v>
      </c>
      <c r="K124" s="119">
        <v>0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172118.18999999992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172118.18999999992</v>
      </c>
      <c r="V124" s="115"/>
    </row>
    <row r="125" spans="2:22" x14ac:dyDescent="0.3">
      <c r="B125" s="113"/>
      <c r="C125" s="117" t="s">
        <v>164</v>
      </c>
      <c r="D125" s="118" t="s">
        <v>436</v>
      </c>
      <c r="E125" s="119">
        <v>122173.96000000002</v>
      </c>
      <c r="F125" s="119">
        <v>0</v>
      </c>
      <c r="G125" s="119">
        <v>0</v>
      </c>
      <c r="H125" s="119">
        <v>0</v>
      </c>
      <c r="I125" s="119">
        <v>0</v>
      </c>
      <c r="J125" s="119">
        <v>0</v>
      </c>
      <c r="K125" s="119">
        <v>0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122173.96000000002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122173.96000000002</v>
      </c>
      <c r="V125" s="115"/>
    </row>
    <row r="126" spans="2:22" x14ac:dyDescent="0.3">
      <c r="B126" s="113"/>
      <c r="C126" s="117" t="s">
        <v>165</v>
      </c>
      <c r="D126" s="118" t="s">
        <v>423</v>
      </c>
      <c r="E126" s="119">
        <v>326425.52000000014</v>
      </c>
      <c r="F126" s="119">
        <v>0</v>
      </c>
      <c r="G126" s="119">
        <v>0</v>
      </c>
      <c r="H126" s="119">
        <v>0</v>
      </c>
      <c r="I126" s="119">
        <v>0</v>
      </c>
      <c r="J126" s="119">
        <v>0</v>
      </c>
      <c r="K126" s="119">
        <v>0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326425.52000000014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326425.52000000014</v>
      </c>
      <c r="V126" s="115"/>
    </row>
    <row r="127" spans="2:22" x14ac:dyDescent="0.3">
      <c r="B127" s="113"/>
      <c r="C127" s="117" t="s">
        <v>166</v>
      </c>
      <c r="D127" s="118" t="s">
        <v>424</v>
      </c>
      <c r="E127" s="119">
        <v>11837.41</v>
      </c>
      <c r="F127" s="119">
        <v>0</v>
      </c>
      <c r="G127" s="119">
        <v>0</v>
      </c>
      <c r="H127" s="119">
        <v>0</v>
      </c>
      <c r="I127" s="119">
        <v>0</v>
      </c>
      <c r="J127" s="119">
        <v>0</v>
      </c>
      <c r="K127" s="119">
        <v>0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11837.41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11837.41</v>
      </c>
      <c r="V127" s="115"/>
    </row>
    <row r="128" spans="2:22" x14ac:dyDescent="0.3">
      <c r="B128" s="113"/>
      <c r="C128" s="117" t="s">
        <v>167</v>
      </c>
      <c r="D128" s="118" t="s">
        <v>425</v>
      </c>
      <c r="E128" s="119">
        <v>58987.729999999989</v>
      </c>
      <c r="F128" s="119">
        <v>0</v>
      </c>
      <c r="G128" s="119">
        <v>0</v>
      </c>
      <c r="H128" s="119">
        <v>0</v>
      </c>
      <c r="I128" s="119">
        <v>0</v>
      </c>
      <c r="J128" s="119">
        <v>0</v>
      </c>
      <c r="K128" s="119">
        <v>0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58987.729999999989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58987.729999999989</v>
      </c>
      <c r="V128" s="115"/>
    </row>
    <row r="129" spans="2:22" x14ac:dyDescent="0.3">
      <c r="B129" s="113"/>
      <c r="C129" s="117" t="s">
        <v>168</v>
      </c>
      <c r="D129" s="118" t="s">
        <v>426</v>
      </c>
      <c r="E129" s="119">
        <v>355480.21000000014</v>
      </c>
      <c r="F129" s="119">
        <v>0</v>
      </c>
      <c r="G129" s="119">
        <v>0</v>
      </c>
      <c r="H129" s="119">
        <v>0</v>
      </c>
      <c r="I129" s="119">
        <v>0</v>
      </c>
      <c r="J129" s="119">
        <v>0</v>
      </c>
      <c r="K129" s="119">
        <v>0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355480.21000000014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355480.21000000014</v>
      </c>
      <c r="V129" s="115"/>
    </row>
    <row r="130" spans="2:22" x14ac:dyDescent="0.3">
      <c r="B130" s="113"/>
      <c r="C130" s="117" t="s">
        <v>169</v>
      </c>
      <c r="D130" s="118" t="s">
        <v>437</v>
      </c>
      <c r="E130" s="119">
        <v>135191.98000000001</v>
      </c>
      <c r="F130" s="119">
        <v>0</v>
      </c>
      <c r="G130" s="119">
        <v>0</v>
      </c>
      <c r="H130" s="119">
        <v>0</v>
      </c>
      <c r="I130" s="119">
        <v>0</v>
      </c>
      <c r="J130" s="119">
        <v>0</v>
      </c>
      <c r="K130" s="119">
        <v>0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135191.98000000001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135191.98000000001</v>
      </c>
      <c r="V130" s="115"/>
    </row>
    <row r="131" spans="2:22" x14ac:dyDescent="0.3">
      <c r="B131" s="113"/>
      <c r="C131" s="117" t="s">
        <v>170</v>
      </c>
      <c r="D131" s="118" t="s">
        <v>438</v>
      </c>
      <c r="E131" s="119">
        <v>159891.18</v>
      </c>
      <c r="F131" s="119">
        <v>0</v>
      </c>
      <c r="G131" s="119">
        <v>0</v>
      </c>
      <c r="H131" s="119">
        <v>0</v>
      </c>
      <c r="I131" s="119">
        <v>0</v>
      </c>
      <c r="J131" s="119">
        <v>0</v>
      </c>
      <c r="K131" s="119">
        <v>0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159891.18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159891.18</v>
      </c>
      <c r="V131" s="115"/>
    </row>
    <row r="132" spans="2:22" x14ac:dyDescent="0.3">
      <c r="B132" s="113"/>
      <c r="C132" s="117" t="s">
        <v>171</v>
      </c>
      <c r="D132" s="118" t="s">
        <v>439</v>
      </c>
      <c r="E132" s="119">
        <v>28276.989999999998</v>
      </c>
      <c r="F132" s="119">
        <v>0</v>
      </c>
      <c r="G132" s="119">
        <v>0</v>
      </c>
      <c r="H132" s="119">
        <v>0</v>
      </c>
      <c r="I132" s="119">
        <v>0</v>
      </c>
      <c r="J132" s="119">
        <v>0</v>
      </c>
      <c r="K132" s="119">
        <v>0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28276.989999999998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28276.989999999998</v>
      </c>
      <c r="V132" s="115"/>
    </row>
    <row r="133" spans="2:22" x14ac:dyDescent="0.3">
      <c r="B133" s="113"/>
      <c r="C133" s="117" t="s">
        <v>172</v>
      </c>
      <c r="D133" s="118" t="s">
        <v>440</v>
      </c>
      <c r="E133" s="119">
        <v>18245.660000000003</v>
      </c>
      <c r="F133" s="119">
        <v>0</v>
      </c>
      <c r="G133" s="119">
        <v>0</v>
      </c>
      <c r="H133" s="119">
        <v>0</v>
      </c>
      <c r="I133" s="119">
        <v>0</v>
      </c>
      <c r="J133" s="119">
        <v>0</v>
      </c>
      <c r="K133" s="119">
        <v>0</v>
      </c>
      <c r="L133" s="119">
        <v>0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18245.660000000003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18245.660000000003</v>
      </c>
      <c r="V133" s="115"/>
    </row>
    <row r="134" spans="2:22" x14ac:dyDescent="0.3">
      <c r="B134" s="113"/>
      <c r="C134" s="117" t="s">
        <v>173</v>
      </c>
      <c r="D134" s="118" t="s">
        <v>441</v>
      </c>
      <c r="E134" s="119">
        <v>23913.599999999999</v>
      </c>
      <c r="F134" s="119">
        <v>0</v>
      </c>
      <c r="G134" s="119">
        <v>0</v>
      </c>
      <c r="H134" s="119">
        <v>0</v>
      </c>
      <c r="I134" s="119">
        <v>0</v>
      </c>
      <c r="J134" s="119">
        <v>0</v>
      </c>
      <c r="K134" s="119">
        <v>0</v>
      </c>
      <c r="L134" s="119">
        <v>0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23913.599999999999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23913.599999999999</v>
      </c>
      <c r="V134" s="115"/>
    </row>
    <row r="135" spans="2:22" ht="26" x14ac:dyDescent="0.3">
      <c r="B135" s="113"/>
      <c r="C135" s="117" t="s">
        <v>174</v>
      </c>
      <c r="D135" s="118" t="s">
        <v>442</v>
      </c>
      <c r="E135" s="119">
        <v>29799.049999999996</v>
      </c>
      <c r="F135" s="119">
        <v>0</v>
      </c>
      <c r="G135" s="119">
        <v>0</v>
      </c>
      <c r="H135" s="119">
        <v>0</v>
      </c>
      <c r="I135" s="119">
        <v>0</v>
      </c>
      <c r="J135" s="119">
        <v>0</v>
      </c>
      <c r="K135" s="119">
        <v>0</v>
      </c>
      <c r="L135" s="119">
        <v>0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29799.049999999996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29799.049999999996</v>
      </c>
      <c r="V135" s="115"/>
    </row>
    <row r="136" spans="2:22" x14ac:dyDescent="0.3">
      <c r="B136" s="113"/>
      <c r="C136" s="117" t="s">
        <v>175</v>
      </c>
      <c r="D136" s="118" t="s">
        <v>443</v>
      </c>
      <c r="E136" s="119">
        <v>364680.31</v>
      </c>
      <c r="F136" s="119">
        <v>0</v>
      </c>
      <c r="G136" s="119">
        <v>0</v>
      </c>
      <c r="H136" s="119">
        <v>0</v>
      </c>
      <c r="I136" s="119">
        <v>0</v>
      </c>
      <c r="J136" s="119">
        <v>0</v>
      </c>
      <c r="K136" s="119">
        <v>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364680.31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364680.31</v>
      </c>
      <c r="V136" s="115"/>
    </row>
    <row r="137" spans="2:22" x14ac:dyDescent="0.3">
      <c r="B137" s="113"/>
      <c r="C137" s="117" t="s">
        <v>176</v>
      </c>
      <c r="D137" s="118" t="s">
        <v>444</v>
      </c>
      <c r="E137" s="119">
        <v>14536.320000000003</v>
      </c>
      <c r="F137" s="119">
        <v>0</v>
      </c>
      <c r="G137" s="119">
        <v>0</v>
      </c>
      <c r="H137" s="119">
        <v>0</v>
      </c>
      <c r="I137" s="119">
        <v>0</v>
      </c>
      <c r="J137" s="119">
        <v>0</v>
      </c>
      <c r="K137" s="119">
        <v>0</v>
      </c>
      <c r="L137" s="119">
        <v>0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14536.320000000003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14536.320000000003</v>
      </c>
      <c r="V137" s="115"/>
    </row>
    <row r="138" spans="2:22" x14ac:dyDescent="0.3">
      <c r="B138" s="113"/>
      <c r="C138" s="117" t="s">
        <v>177</v>
      </c>
      <c r="D138" s="118" t="s">
        <v>445</v>
      </c>
      <c r="E138" s="119">
        <v>0</v>
      </c>
      <c r="F138" s="119">
        <v>0</v>
      </c>
      <c r="G138" s="119">
        <v>0</v>
      </c>
      <c r="H138" s="119">
        <v>0</v>
      </c>
      <c r="I138" s="119">
        <v>0</v>
      </c>
      <c r="J138" s="119">
        <v>0</v>
      </c>
      <c r="K138" s="119">
        <v>0</v>
      </c>
      <c r="L138" s="119">
        <v>0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0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0</v>
      </c>
      <c r="V138" s="115"/>
    </row>
    <row r="139" spans="2:22" x14ac:dyDescent="0.3">
      <c r="B139" s="113"/>
      <c r="C139" s="117" t="s">
        <v>178</v>
      </c>
      <c r="D139" s="118" t="s">
        <v>446</v>
      </c>
      <c r="E139" s="119">
        <v>10653.519999999999</v>
      </c>
      <c r="F139" s="119">
        <v>0</v>
      </c>
      <c r="G139" s="119">
        <v>0</v>
      </c>
      <c r="H139" s="119">
        <v>0</v>
      </c>
      <c r="I139" s="119">
        <v>0</v>
      </c>
      <c r="J139" s="119">
        <v>0</v>
      </c>
      <c r="K139" s="119">
        <v>0</v>
      </c>
      <c r="L139" s="119">
        <v>0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10653.519999999999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10653.519999999999</v>
      </c>
      <c r="V139" s="115"/>
    </row>
    <row r="140" spans="2:22" x14ac:dyDescent="0.3">
      <c r="B140" s="113"/>
      <c r="C140" s="117" t="s">
        <v>179</v>
      </c>
      <c r="D140" s="118" t="s">
        <v>447</v>
      </c>
      <c r="E140" s="119">
        <v>12439.879999999997</v>
      </c>
      <c r="F140" s="119">
        <v>0</v>
      </c>
      <c r="G140" s="119">
        <v>0</v>
      </c>
      <c r="H140" s="119">
        <v>0</v>
      </c>
      <c r="I140" s="119">
        <v>0</v>
      </c>
      <c r="J140" s="119">
        <v>0</v>
      </c>
      <c r="K140" s="119">
        <v>0</v>
      </c>
      <c r="L140" s="119">
        <v>0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12439.879999999997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12439.879999999997</v>
      </c>
      <c r="V140" s="115"/>
    </row>
    <row r="141" spans="2:22" x14ac:dyDescent="0.3">
      <c r="B141" s="113"/>
      <c r="C141" s="117" t="s">
        <v>180</v>
      </c>
      <c r="D141" s="118" t="s">
        <v>448</v>
      </c>
      <c r="E141" s="119">
        <v>27723.210000000003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27723.210000000003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27723.210000000003</v>
      </c>
      <c r="V141" s="115"/>
    </row>
    <row r="142" spans="2:22" x14ac:dyDescent="0.3">
      <c r="B142" s="113"/>
      <c r="C142" s="117" t="s">
        <v>181</v>
      </c>
      <c r="D142" s="118" t="s">
        <v>449</v>
      </c>
      <c r="E142" s="119">
        <v>850</v>
      </c>
      <c r="F142" s="119">
        <v>0</v>
      </c>
      <c r="G142" s="119">
        <v>0</v>
      </c>
      <c r="H142" s="119">
        <v>0</v>
      </c>
      <c r="I142" s="119">
        <v>0</v>
      </c>
      <c r="J142" s="119">
        <v>0</v>
      </c>
      <c r="K142" s="119">
        <v>0</v>
      </c>
      <c r="L142" s="119">
        <v>0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850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850</v>
      </c>
      <c r="V142" s="115"/>
    </row>
    <row r="143" spans="2:22" x14ac:dyDescent="0.3">
      <c r="B143" s="113"/>
      <c r="C143" s="117" t="s">
        <v>182</v>
      </c>
      <c r="D143" s="118" t="s">
        <v>450</v>
      </c>
      <c r="E143" s="119">
        <v>13235.780000000002</v>
      </c>
      <c r="F143" s="119">
        <v>0</v>
      </c>
      <c r="G143" s="119">
        <v>0</v>
      </c>
      <c r="H143" s="119">
        <v>0</v>
      </c>
      <c r="I143" s="119">
        <v>0</v>
      </c>
      <c r="J143" s="119">
        <v>0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13235.780000000002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13235.780000000002</v>
      </c>
      <c r="V143" s="115"/>
    </row>
    <row r="144" spans="2:22" x14ac:dyDescent="0.3">
      <c r="B144" s="113"/>
      <c r="C144" s="117" t="s">
        <v>183</v>
      </c>
      <c r="D144" s="118" t="s">
        <v>451</v>
      </c>
      <c r="E144" s="119">
        <v>1880948.3</v>
      </c>
      <c r="F144" s="119">
        <v>0</v>
      </c>
      <c r="G144" s="119">
        <v>0</v>
      </c>
      <c r="H144" s="119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1880948.3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1880948.3</v>
      </c>
      <c r="V144" s="115"/>
    </row>
    <row r="145" spans="2:22" x14ac:dyDescent="0.3">
      <c r="B145" s="113"/>
      <c r="C145" s="117" t="s">
        <v>184</v>
      </c>
      <c r="D145" s="118" t="s">
        <v>452</v>
      </c>
      <c r="E145" s="119">
        <v>0</v>
      </c>
      <c r="F145" s="119">
        <v>0</v>
      </c>
      <c r="G145" s="119">
        <v>0</v>
      </c>
      <c r="H145" s="119">
        <v>0</v>
      </c>
      <c r="I145" s="119">
        <v>0</v>
      </c>
      <c r="J145" s="119">
        <v>0</v>
      </c>
      <c r="K145" s="119">
        <v>0</v>
      </c>
      <c r="L145" s="119">
        <v>0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0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0</v>
      </c>
      <c r="V145" s="115"/>
    </row>
    <row r="146" spans="2:22" x14ac:dyDescent="0.3">
      <c r="B146" s="113"/>
      <c r="C146" s="117" t="s">
        <v>185</v>
      </c>
      <c r="D146" s="118" t="s">
        <v>453</v>
      </c>
      <c r="E146" s="119">
        <v>243548.83999999982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243548.83999999982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243548.83999999982</v>
      </c>
      <c r="V146" s="115"/>
    </row>
    <row r="147" spans="2:22" x14ac:dyDescent="0.3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0</v>
      </c>
      <c r="H147" s="119">
        <v>0</v>
      </c>
      <c r="I147" s="119">
        <v>0</v>
      </c>
      <c r="J147" s="119">
        <v>0</v>
      </c>
      <c r="K147" s="119">
        <v>0</v>
      </c>
      <c r="L147" s="119">
        <v>0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0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0</v>
      </c>
      <c r="V147" s="115"/>
    </row>
    <row r="148" spans="2:22" x14ac:dyDescent="0.3">
      <c r="B148" s="113"/>
      <c r="C148" s="117" t="s">
        <v>187</v>
      </c>
      <c r="D148" s="118" t="s">
        <v>455</v>
      </c>
      <c r="E148" s="119">
        <v>8280.39</v>
      </c>
      <c r="F148" s="119">
        <v>0</v>
      </c>
      <c r="G148" s="119">
        <v>0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8280.39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8280.39</v>
      </c>
      <c r="V148" s="115"/>
    </row>
    <row r="149" spans="2:22" x14ac:dyDescent="0.3">
      <c r="B149" s="113"/>
      <c r="C149" s="117" t="s">
        <v>188</v>
      </c>
      <c r="D149" s="118" t="s">
        <v>456</v>
      </c>
      <c r="E149" s="119">
        <v>12622.429999999998</v>
      </c>
      <c r="F149" s="119">
        <v>0</v>
      </c>
      <c r="G149" s="119">
        <v>0</v>
      </c>
      <c r="H149" s="119">
        <v>0</v>
      </c>
      <c r="I149" s="119">
        <v>0</v>
      </c>
      <c r="J149" s="119">
        <v>0</v>
      </c>
      <c r="K149" s="119">
        <v>0</v>
      </c>
      <c r="L149" s="119">
        <v>0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12622.429999999998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12622.429999999998</v>
      </c>
      <c r="V149" s="115"/>
    </row>
    <row r="150" spans="2:22" x14ac:dyDescent="0.3">
      <c r="B150" s="113"/>
      <c r="C150" s="117" t="s">
        <v>189</v>
      </c>
      <c r="D150" s="118" t="s">
        <v>457</v>
      </c>
      <c r="E150" s="119">
        <v>0</v>
      </c>
      <c r="F150" s="119">
        <v>0</v>
      </c>
      <c r="G150" s="119">
        <v>0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0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5"/>
    </row>
    <row r="151" spans="2:22" x14ac:dyDescent="0.3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3">
      <c r="B152" s="113"/>
      <c r="C152" s="117" t="s">
        <v>191</v>
      </c>
      <c r="D152" s="118" t="s">
        <v>459</v>
      </c>
      <c r="E152" s="119">
        <v>11346.510000000002</v>
      </c>
      <c r="F152" s="119">
        <v>0</v>
      </c>
      <c r="G152" s="119">
        <v>0</v>
      </c>
      <c r="H152" s="119">
        <v>0</v>
      </c>
      <c r="I152" s="119">
        <v>0</v>
      </c>
      <c r="J152" s="119">
        <v>0</v>
      </c>
      <c r="K152" s="119">
        <v>0</v>
      </c>
      <c r="L152" s="119">
        <v>0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11346.510000000002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11346.510000000002</v>
      </c>
      <c r="V152" s="115"/>
    </row>
    <row r="153" spans="2:22" ht="26" x14ac:dyDescent="0.3">
      <c r="B153" s="113"/>
      <c r="C153" s="117" t="s">
        <v>192</v>
      </c>
      <c r="D153" s="118" t="s">
        <v>460</v>
      </c>
      <c r="E153" s="119">
        <v>8159.5699999999988</v>
      </c>
      <c r="F153" s="119">
        <v>0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8159.5699999999988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8159.5699999999988</v>
      </c>
      <c r="V153" s="115"/>
    </row>
    <row r="154" spans="2:22" x14ac:dyDescent="0.3">
      <c r="B154" s="113"/>
      <c r="C154" s="117" t="s">
        <v>193</v>
      </c>
      <c r="D154" s="118" t="s">
        <v>461</v>
      </c>
      <c r="E154" s="119">
        <v>23520.489999999998</v>
      </c>
      <c r="F154" s="119">
        <v>0</v>
      </c>
      <c r="G154" s="119">
        <v>0</v>
      </c>
      <c r="H154" s="119">
        <v>0</v>
      </c>
      <c r="I154" s="119">
        <v>0</v>
      </c>
      <c r="J154" s="119">
        <v>0</v>
      </c>
      <c r="K154" s="119">
        <v>0</v>
      </c>
      <c r="L154" s="119">
        <v>0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23520.489999999998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23520.489999999998</v>
      </c>
      <c r="V154" s="115"/>
    </row>
    <row r="155" spans="2:22" x14ac:dyDescent="0.3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3">
      <c r="B156" s="113"/>
      <c r="C156" s="117" t="s">
        <v>195</v>
      </c>
      <c r="D156" s="118" t="s">
        <v>463</v>
      </c>
      <c r="E156" s="119">
        <v>30178.740000000005</v>
      </c>
      <c r="F156" s="119">
        <v>0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30178.740000000005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30178.740000000005</v>
      </c>
      <c r="V156" s="115"/>
    </row>
    <row r="157" spans="2:22" ht="26" x14ac:dyDescent="0.3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0</v>
      </c>
      <c r="K157" s="119">
        <v>0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0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0</v>
      </c>
      <c r="V157" s="115"/>
    </row>
    <row r="158" spans="2:22" ht="26" x14ac:dyDescent="0.3">
      <c r="B158" s="113"/>
      <c r="C158" s="117" t="s">
        <v>197</v>
      </c>
      <c r="D158" s="118" t="s">
        <v>465</v>
      </c>
      <c r="E158" s="119">
        <v>5482.1799999999994</v>
      </c>
      <c r="F158" s="119">
        <v>0</v>
      </c>
      <c r="G158" s="119">
        <v>0</v>
      </c>
      <c r="H158" s="119">
        <v>0</v>
      </c>
      <c r="I158" s="119">
        <v>0</v>
      </c>
      <c r="J158" s="119">
        <v>0</v>
      </c>
      <c r="K158" s="119">
        <v>0</v>
      </c>
      <c r="L158" s="119">
        <v>0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5482.1799999999994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5482.1799999999994</v>
      </c>
      <c r="V158" s="115"/>
    </row>
    <row r="159" spans="2:22" ht="26" x14ac:dyDescent="0.3">
      <c r="B159" s="113"/>
      <c r="C159" s="117" t="s">
        <v>198</v>
      </c>
      <c r="D159" s="118" t="s">
        <v>466</v>
      </c>
      <c r="E159" s="119">
        <v>5904.99</v>
      </c>
      <c r="F159" s="119">
        <v>0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5904.99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5904.99</v>
      </c>
      <c r="V159" s="115"/>
    </row>
    <row r="160" spans="2:22" x14ac:dyDescent="0.3">
      <c r="B160" s="113"/>
      <c r="C160" s="117" t="s">
        <v>199</v>
      </c>
      <c r="D160" s="118" t="s">
        <v>467</v>
      </c>
      <c r="E160" s="119">
        <v>196660.40000000002</v>
      </c>
      <c r="F160" s="119">
        <v>0</v>
      </c>
      <c r="G160" s="119">
        <v>0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196660.40000000002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196660.40000000002</v>
      </c>
      <c r="V160" s="115"/>
    </row>
    <row r="161" spans="2:22" x14ac:dyDescent="0.3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15"/>
    </row>
    <row r="162" spans="2:22" x14ac:dyDescent="0.3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3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0</v>
      </c>
      <c r="H163" s="119">
        <v>0</v>
      </c>
      <c r="I163" s="119">
        <v>0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0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115"/>
    </row>
    <row r="164" spans="2:22" x14ac:dyDescent="0.3">
      <c r="B164" s="113"/>
      <c r="C164" s="117" t="s">
        <v>203</v>
      </c>
      <c r="D164" s="118" t="s">
        <v>471</v>
      </c>
      <c r="E164" s="119">
        <v>37634.160000000011</v>
      </c>
      <c r="F164" s="119">
        <v>0</v>
      </c>
      <c r="G164" s="119">
        <v>0</v>
      </c>
      <c r="H164" s="119">
        <v>0</v>
      </c>
      <c r="I164" s="119">
        <v>0</v>
      </c>
      <c r="J164" s="119">
        <v>0</v>
      </c>
      <c r="K164" s="119">
        <v>0</v>
      </c>
      <c r="L164" s="119">
        <v>0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37634.160000000011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37634.160000000011</v>
      </c>
      <c r="V164" s="115"/>
    </row>
    <row r="165" spans="2:22" x14ac:dyDescent="0.3">
      <c r="B165" s="113"/>
      <c r="C165" s="117" t="s">
        <v>204</v>
      </c>
      <c r="D165" s="118" t="s">
        <v>472</v>
      </c>
      <c r="E165" s="119">
        <v>18016.14</v>
      </c>
      <c r="F165" s="119">
        <v>0</v>
      </c>
      <c r="G165" s="119">
        <v>0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18016.14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18016.14</v>
      </c>
      <c r="V165" s="115"/>
    </row>
    <row r="166" spans="2:22" x14ac:dyDescent="0.3">
      <c r="B166" s="113"/>
      <c r="C166" s="117" t="s">
        <v>205</v>
      </c>
      <c r="D166" s="118" t="s">
        <v>473</v>
      </c>
      <c r="E166" s="119">
        <v>6553.4199999999992</v>
      </c>
      <c r="F166" s="119">
        <v>0</v>
      </c>
      <c r="G166" s="119">
        <v>0</v>
      </c>
      <c r="H166" s="119">
        <v>0</v>
      </c>
      <c r="I166" s="119">
        <v>0</v>
      </c>
      <c r="J166" s="119">
        <v>0</v>
      </c>
      <c r="K166" s="119">
        <v>0</v>
      </c>
      <c r="L166" s="119">
        <v>0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6553.4199999999992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6553.4199999999992</v>
      </c>
      <c r="V166" s="115"/>
    </row>
    <row r="167" spans="2:22" x14ac:dyDescent="0.3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0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9092.4300000000021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9092.4300000000021</v>
      </c>
      <c r="V167" s="115"/>
    </row>
    <row r="168" spans="2:22" x14ac:dyDescent="0.3">
      <c r="B168" s="113"/>
      <c r="C168" s="117" t="s">
        <v>207</v>
      </c>
      <c r="D168" s="118" t="s">
        <v>475</v>
      </c>
      <c r="E168" s="119">
        <v>13166.15</v>
      </c>
      <c r="F168" s="119">
        <v>0</v>
      </c>
      <c r="G168" s="119">
        <v>0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13166.15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13166.15</v>
      </c>
      <c r="V168" s="115"/>
    </row>
    <row r="169" spans="2:22" x14ac:dyDescent="0.3">
      <c r="B169" s="113"/>
      <c r="C169" s="117" t="s">
        <v>208</v>
      </c>
      <c r="D169" s="118" t="s">
        <v>476</v>
      </c>
      <c r="E169" s="119">
        <v>0</v>
      </c>
      <c r="F169" s="119">
        <v>0</v>
      </c>
      <c r="G169" s="119">
        <v>0</v>
      </c>
      <c r="H169" s="119">
        <v>0</v>
      </c>
      <c r="I169" s="119">
        <v>0</v>
      </c>
      <c r="J169" s="119">
        <v>0</v>
      </c>
      <c r="K169" s="119">
        <v>0</v>
      </c>
      <c r="L169" s="119">
        <v>0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0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115"/>
    </row>
    <row r="170" spans="2:22" ht="26" x14ac:dyDescent="0.3">
      <c r="B170" s="113"/>
      <c r="C170" s="117" t="s">
        <v>209</v>
      </c>
      <c r="D170" s="118" t="s">
        <v>477</v>
      </c>
      <c r="E170" s="119">
        <v>3766.2200000000003</v>
      </c>
      <c r="F170" s="119">
        <v>0</v>
      </c>
      <c r="G170" s="119">
        <v>0</v>
      </c>
      <c r="H170" s="119">
        <v>0</v>
      </c>
      <c r="I170" s="119">
        <v>0</v>
      </c>
      <c r="J170" s="119">
        <v>0</v>
      </c>
      <c r="K170" s="119">
        <v>0</v>
      </c>
      <c r="L170" s="119">
        <v>0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3766.2200000000003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3766.2200000000003</v>
      </c>
      <c r="V170" s="115"/>
    </row>
    <row r="171" spans="2:22" x14ac:dyDescent="0.3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3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3">
      <c r="B173" s="113"/>
      <c r="C173" s="117" t="s">
        <v>212</v>
      </c>
      <c r="D173" s="118" t="s">
        <v>478</v>
      </c>
      <c r="E173" s="119">
        <v>46576.810000000012</v>
      </c>
      <c r="F173" s="119">
        <v>0</v>
      </c>
      <c r="G173" s="119">
        <v>0</v>
      </c>
      <c r="H173" s="119">
        <v>0</v>
      </c>
      <c r="I173" s="119">
        <v>0</v>
      </c>
      <c r="J173" s="119">
        <v>0</v>
      </c>
      <c r="K173" s="119">
        <v>0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46576.810000000012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46576.810000000012</v>
      </c>
      <c r="V173" s="115"/>
    </row>
    <row r="174" spans="2:22" x14ac:dyDescent="0.3">
      <c r="B174" s="113"/>
      <c r="C174" s="117" t="s">
        <v>213</v>
      </c>
      <c r="D174" s="118" t="s">
        <v>480</v>
      </c>
      <c r="E174" s="119">
        <v>4651.72</v>
      </c>
      <c r="F174" s="119">
        <v>0</v>
      </c>
      <c r="G174" s="119">
        <v>0</v>
      </c>
      <c r="H174" s="119">
        <v>0</v>
      </c>
      <c r="I174" s="119">
        <v>0</v>
      </c>
      <c r="J174" s="119">
        <v>0</v>
      </c>
      <c r="K174" s="119">
        <v>0</v>
      </c>
      <c r="L174" s="119">
        <v>0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4651.72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4651.72</v>
      </c>
      <c r="V174" s="115"/>
    </row>
    <row r="175" spans="2:22" ht="26" x14ac:dyDescent="0.3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0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0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15"/>
    </row>
    <row r="176" spans="2:22" x14ac:dyDescent="0.3">
      <c r="B176" s="113"/>
      <c r="C176" s="117" t="s">
        <v>215</v>
      </c>
      <c r="D176" s="118" t="s">
        <v>482</v>
      </c>
      <c r="E176" s="119">
        <v>7184.66</v>
      </c>
      <c r="F176" s="119">
        <v>0</v>
      </c>
      <c r="G176" s="119">
        <v>0</v>
      </c>
      <c r="H176" s="119">
        <v>0</v>
      </c>
      <c r="I176" s="119">
        <v>0</v>
      </c>
      <c r="J176" s="119">
        <v>0</v>
      </c>
      <c r="K176" s="119">
        <v>0</v>
      </c>
      <c r="L176" s="119">
        <v>0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7184.66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7184.66</v>
      </c>
      <c r="V176" s="115"/>
    </row>
    <row r="177" spans="2:22" x14ac:dyDescent="0.3">
      <c r="B177" s="113"/>
      <c r="C177" s="117" t="s">
        <v>216</v>
      </c>
      <c r="D177" s="118" t="s">
        <v>483</v>
      </c>
      <c r="E177" s="119">
        <v>0</v>
      </c>
      <c r="F177" s="119">
        <v>0</v>
      </c>
      <c r="G177" s="119">
        <v>0</v>
      </c>
      <c r="H177" s="119">
        <v>0</v>
      </c>
      <c r="I177" s="119">
        <v>0</v>
      </c>
      <c r="J177" s="119">
        <v>0</v>
      </c>
      <c r="K177" s="119">
        <v>0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0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115"/>
    </row>
    <row r="178" spans="2:22" x14ac:dyDescent="0.3">
      <c r="B178" s="113"/>
      <c r="C178" s="117" t="s">
        <v>217</v>
      </c>
      <c r="D178" s="118" t="s">
        <v>462</v>
      </c>
      <c r="E178" s="119">
        <v>30524.549999999988</v>
      </c>
      <c r="F178" s="119">
        <v>0</v>
      </c>
      <c r="G178" s="119">
        <v>0</v>
      </c>
      <c r="H178" s="119">
        <v>0</v>
      </c>
      <c r="I178" s="119">
        <v>0</v>
      </c>
      <c r="J178" s="119">
        <v>0</v>
      </c>
      <c r="K178" s="119">
        <v>0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30524.549999999988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30524.549999999988</v>
      </c>
      <c r="V178" s="115"/>
    </row>
    <row r="179" spans="2:22" x14ac:dyDescent="0.3">
      <c r="B179" s="113"/>
      <c r="C179" s="117" t="s">
        <v>218</v>
      </c>
      <c r="D179" s="118" t="s">
        <v>484</v>
      </c>
      <c r="E179" s="119">
        <v>53592.970000000016</v>
      </c>
      <c r="F179" s="119">
        <v>0</v>
      </c>
      <c r="G179" s="119">
        <v>0</v>
      </c>
      <c r="H179" s="119">
        <v>0</v>
      </c>
      <c r="I179" s="119">
        <v>0</v>
      </c>
      <c r="J179" s="119">
        <v>0</v>
      </c>
      <c r="K179" s="119">
        <v>0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53592.970000000016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53592.970000000016</v>
      </c>
      <c r="V179" s="115"/>
    </row>
    <row r="180" spans="2:22" x14ac:dyDescent="0.3">
      <c r="B180" s="113"/>
      <c r="C180" s="117" t="s">
        <v>219</v>
      </c>
      <c r="D180" s="118" t="s">
        <v>485</v>
      </c>
      <c r="E180" s="119">
        <v>94351.08</v>
      </c>
      <c r="F180" s="119">
        <v>0</v>
      </c>
      <c r="G180" s="119">
        <v>0</v>
      </c>
      <c r="H180" s="119">
        <v>0</v>
      </c>
      <c r="I180" s="119">
        <v>0</v>
      </c>
      <c r="J180" s="119">
        <v>0</v>
      </c>
      <c r="K180" s="119">
        <v>0</v>
      </c>
      <c r="L180" s="119">
        <v>0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94351.08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94351.08</v>
      </c>
      <c r="V180" s="115"/>
    </row>
    <row r="181" spans="2:22" x14ac:dyDescent="0.3">
      <c r="B181" s="113"/>
      <c r="C181" s="117" t="s">
        <v>220</v>
      </c>
      <c r="D181" s="118" t="s">
        <v>486</v>
      </c>
      <c r="E181" s="119">
        <v>19578.830000000002</v>
      </c>
      <c r="F181" s="119">
        <v>0</v>
      </c>
      <c r="G181" s="119">
        <v>0</v>
      </c>
      <c r="H181" s="119">
        <v>0</v>
      </c>
      <c r="I181" s="119">
        <v>0</v>
      </c>
      <c r="J181" s="119">
        <v>0</v>
      </c>
      <c r="K181" s="119">
        <v>0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19578.830000000002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19578.830000000002</v>
      </c>
      <c r="V181" s="115"/>
    </row>
    <row r="182" spans="2:22" x14ac:dyDescent="0.3">
      <c r="B182" s="113"/>
      <c r="C182" s="117" t="s">
        <v>221</v>
      </c>
      <c r="D182" s="118" t="s">
        <v>487</v>
      </c>
      <c r="E182" s="119">
        <v>71860.83</v>
      </c>
      <c r="F182" s="119">
        <v>0</v>
      </c>
      <c r="G182" s="119">
        <v>0</v>
      </c>
      <c r="H182" s="119">
        <v>0</v>
      </c>
      <c r="I182" s="119">
        <v>0</v>
      </c>
      <c r="J182" s="119">
        <v>0</v>
      </c>
      <c r="K182" s="119">
        <v>0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71860.83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71860.83</v>
      </c>
      <c r="V182" s="115"/>
    </row>
    <row r="183" spans="2:22" ht="26" x14ac:dyDescent="0.3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6" x14ac:dyDescent="0.3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3">
      <c r="B185" s="113"/>
      <c r="C185" s="117" t="s">
        <v>224</v>
      </c>
      <c r="D185" s="118" t="s">
        <v>490</v>
      </c>
      <c r="E185" s="119">
        <v>10954.960000000001</v>
      </c>
      <c r="F185" s="119">
        <v>0</v>
      </c>
      <c r="G185" s="119">
        <v>0</v>
      </c>
      <c r="H185" s="119">
        <v>0</v>
      </c>
      <c r="I185" s="119">
        <v>0</v>
      </c>
      <c r="J185" s="119">
        <v>0</v>
      </c>
      <c r="K185" s="119">
        <v>0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10954.960000000001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10954.960000000001</v>
      </c>
      <c r="V185" s="115"/>
    </row>
    <row r="186" spans="2:22" x14ac:dyDescent="0.3">
      <c r="B186" s="113"/>
      <c r="C186" s="117" t="s">
        <v>225</v>
      </c>
      <c r="D186" s="118" t="s">
        <v>491</v>
      </c>
      <c r="E186" s="119">
        <v>9288.8799999999974</v>
      </c>
      <c r="F186" s="119">
        <v>0</v>
      </c>
      <c r="G186" s="119">
        <v>0</v>
      </c>
      <c r="H186" s="119">
        <v>0</v>
      </c>
      <c r="I186" s="119">
        <v>0</v>
      </c>
      <c r="J186" s="119">
        <v>0</v>
      </c>
      <c r="K186" s="119">
        <v>0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9288.8799999999974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9288.8799999999974</v>
      </c>
      <c r="V186" s="115"/>
    </row>
    <row r="187" spans="2:22" x14ac:dyDescent="0.3">
      <c r="B187" s="113"/>
      <c r="C187" s="117" t="s">
        <v>226</v>
      </c>
      <c r="D187" s="118" t="s">
        <v>492</v>
      </c>
      <c r="E187" s="119">
        <v>246676.29</v>
      </c>
      <c r="F187" s="119">
        <v>0</v>
      </c>
      <c r="G187" s="119">
        <v>0</v>
      </c>
      <c r="H187" s="119">
        <v>0</v>
      </c>
      <c r="I187" s="119">
        <v>0</v>
      </c>
      <c r="J187" s="119">
        <v>0</v>
      </c>
      <c r="K187" s="119">
        <v>0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246676.29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246676.29</v>
      </c>
      <c r="V187" s="115"/>
    </row>
    <row r="188" spans="2:22" x14ac:dyDescent="0.3">
      <c r="B188" s="113"/>
      <c r="C188" s="117" t="s">
        <v>227</v>
      </c>
      <c r="D188" s="118" t="s">
        <v>493</v>
      </c>
      <c r="E188" s="119">
        <v>6314.8899999999994</v>
      </c>
      <c r="F188" s="119">
        <v>0</v>
      </c>
      <c r="G188" s="119">
        <v>0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6314.8899999999994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6314.8899999999994</v>
      </c>
      <c r="V188" s="115"/>
    </row>
    <row r="189" spans="2:22" x14ac:dyDescent="0.3">
      <c r="B189" s="113"/>
      <c r="C189" s="117" t="s">
        <v>228</v>
      </c>
      <c r="D189" s="118" t="s">
        <v>494</v>
      </c>
      <c r="E189" s="119">
        <v>7186.23</v>
      </c>
      <c r="F189" s="119">
        <v>0</v>
      </c>
      <c r="G189" s="119">
        <v>0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7186.23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7186.23</v>
      </c>
      <c r="V189" s="115"/>
    </row>
    <row r="190" spans="2:22" ht="26" x14ac:dyDescent="0.3">
      <c r="B190" s="113"/>
      <c r="C190" s="117" t="s">
        <v>229</v>
      </c>
      <c r="D190" s="118" t="s">
        <v>488</v>
      </c>
      <c r="E190" s="119">
        <v>36890.729999999996</v>
      </c>
      <c r="F190" s="119">
        <v>0</v>
      </c>
      <c r="G190" s="119">
        <v>0</v>
      </c>
      <c r="H190" s="119">
        <v>0</v>
      </c>
      <c r="I190" s="119">
        <v>0</v>
      </c>
      <c r="J190" s="119">
        <v>0</v>
      </c>
      <c r="K190" s="119">
        <v>0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36890.729999999996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36890.729999999996</v>
      </c>
      <c r="V190" s="115"/>
    </row>
    <row r="191" spans="2:22" x14ac:dyDescent="0.3">
      <c r="B191" s="113"/>
      <c r="C191" s="117" t="s">
        <v>230</v>
      </c>
      <c r="D191" s="118" t="s">
        <v>495</v>
      </c>
      <c r="E191" s="119">
        <v>13983.65</v>
      </c>
      <c r="F191" s="119">
        <v>0</v>
      </c>
      <c r="G191" s="119">
        <v>0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13983.65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13983.65</v>
      </c>
      <c r="V191" s="115"/>
    </row>
    <row r="192" spans="2:22" x14ac:dyDescent="0.3">
      <c r="B192" s="113"/>
      <c r="C192" s="117" t="s">
        <v>231</v>
      </c>
      <c r="D192" s="118" t="s">
        <v>496</v>
      </c>
      <c r="E192" s="119">
        <v>7251.0599999999995</v>
      </c>
      <c r="F192" s="119">
        <v>0</v>
      </c>
      <c r="G192" s="119">
        <v>0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7251.0599999999995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7251.0599999999995</v>
      </c>
      <c r="V192" s="115"/>
    </row>
    <row r="193" spans="2:22" x14ac:dyDescent="0.3">
      <c r="B193" s="113"/>
      <c r="C193" s="117" t="s">
        <v>232</v>
      </c>
      <c r="D193" s="118" t="s">
        <v>497</v>
      </c>
      <c r="E193" s="119">
        <v>40230.959999999999</v>
      </c>
      <c r="F193" s="119">
        <v>0</v>
      </c>
      <c r="G193" s="119">
        <v>0</v>
      </c>
      <c r="H193" s="119">
        <v>0</v>
      </c>
      <c r="I193" s="119">
        <v>0</v>
      </c>
      <c r="J193" s="119">
        <v>0</v>
      </c>
      <c r="K193" s="119">
        <v>0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40230.959999999999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40230.959999999999</v>
      </c>
      <c r="V193" s="115"/>
    </row>
    <row r="194" spans="2:22" x14ac:dyDescent="0.3">
      <c r="B194" s="113"/>
      <c r="C194" s="117" t="s">
        <v>233</v>
      </c>
      <c r="D194" s="118" t="s">
        <v>498</v>
      </c>
      <c r="E194" s="119">
        <v>5033.17</v>
      </c>
      <c r="F194" s="119">
        <v>0</v>
      </c>
      <c r="G194" s="119">
        <v>0</v>
      </c>
      <c r="H194" s="119">
        <v>0</v>
      </c>
      <c r="I194" s="119">
        <v>0</v>
      </c>
      <c r="J194" s="119">
        <v>0</v>
      </c>
      <c r="K194" s="119">
        <v>0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5033.17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5033.17</v>
      </c>
      <c r="V194" s="115"/>
    </row>
    <row r="195" spans="2:22" x14ac:dyDescent="0.3">
      <c r="B195" s="113"/>
      <c r="C195" s="117" t="s">
        <v>234</v>
      </c>
      <c r="D195" s="118" t="s">
        <v>499</v>
      </c>
      <c r="E195" s="119">
        <v>16507.679999999993</v>
      </c>
      <c r="F195" s="119">
        <v>0</v>
      </c>
      <c r="G195" s="119">
        <v>0</v>
      </c>
      <c r="H195" s="119">
        <v>0</v>
      </c>
      <c r="I195" s="119">
        <v>0</v>
      </c>
      <c r="J195" s="119">
        <v>0</v>
      </c>
      <c r="K195" s="119">
        <v>0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16507.679999999993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16507.679999999993</v>
      </c>
      <c r="V195" s="115"/>
    </row>
    <row r="196" spans="2:22" x14ac:dyDescent="0.3">
      <c r="B196" s="113"/>
      <c r="C196" s="117" t="s">
        <v>235</v>
      </c>
      <c r="D196" s="118" t="s">
        <v>500</v>
      </c>
      <c r="E196" s="119">
        <v>58509.300000000017</v>
      </c>
      <c r="F196" s="119">
        <v>0</v>
      </c>
      <c r="G196" s="119">
        <v>0</v>
      </c>
      <c r="H196" s="119">
        <v>0</v>
      </c>
      <c r="I196" s="119">
        <v>0</v>
      </c>
      <c r="J196" s="119">
        <v>0</v>
      </c>
      <c r="K196" s="119">
        <v>0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58509.300000000017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58509.300000000017</v>
      </c>
      <c r="V196" s="115"/>
    </row>
    <row r="197" spans="2:22" x14ac:dyDescent="0.3">
      <c r="B197" s="113"/>
      <c r="C197" s="117" t="s">
        <v>236</v>
      </c>
      <c r="D197" s="118" t="s">
        <v>501</v>
      </c>
      <c r="E197" s="119">
        <v>152373.22</v>
      </c>
      <c r="F197" s="119">
        <v>0</v>
      </c>
      <c r="G197" s="119">
        <v>0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152373.22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152373.22</v>
      </c>
      <c r="V197" s="115"/>
    </row>
    <row r="198" spans="2:22" x14ac:dyDescent="0.3">
      <c r="B198" s="113"/>
      <c r="C198" s="117" t="s">
        <v>237</v>
      </c>
      <c r="D198" s="118" t="s">
        <v>502</v>
      </c>
      <c r="E198" s="119">
        <v>9440.5099999999984</v>
      </c>
      <c r="F198" s="119">
        <v>0</v>
      </c>
      <c r="G198" s="119">
        <v>0</v>
      </c>
      <c r="H198" s="119">
        <v>0</v>
      </c>
      <c r="I198" s="119">
        <v>0</v>
      </c>
      <c r="J198" s="119">
        <v>0</v>
      </c>
      <c r="K198" s="119">
        <v>0</v>
      </c>
      <c r="L198" s="119">
        <v>0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9440.5099999999984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9440.5099999999984</v>
      </c>
      <c r="V198" s="115"/>
    </row>
    <row r="199" spans="2:22" x14ac:dyDescent="0.3">
      <c r="B199" s="113"/>
      <c r="C199" s="117" t="s">
        <v>238</v>
      </c>
      <c r="D199" s="118" t="s">
        <v>503</v>
      </c>
      <c r="E199" s="119">
        <v>600</v>
      </c>
      <c r="F199" s="119">
        <v>0</v>
      </c>
      <c r="G199" s="119">
        <v>0</v>
      </c>
      <c r="H199" s="119">
        <v>0</v>
      </c>
      <c r="I199" s="119">
        <v>0</v>
      </c>
      <c r="J199" s="119">
        <v>0</v>
      </c>
      <c r="K199" s="119">
        <v>0</v>
      </c>
      <c r="L199" s="119">
        <v>0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600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600</v>
      </c>
      <c r="V199" s="115"/>
    </row>
    <row r="200" spans="2:22" x14ac:dyDescent="0.3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3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3">
      <c r="B202" s="113"/>
      <c r="C202" s="117" t="s">
        <v>241</v>
      </c>
      <c r="D202" s="118" t="s">
        <v>506</v>
      </c>
      <c r="E202" s="119">
        <v>82830.179999999993</v>
      </c>
      <c r="F202" s="119">
        <v>0</v>
      </c>
      <c r="G202" s="119">
        <v>0</v>
      </c>
      <c r="H202" s="119">
        <v>0</v>
      </c>
      <c r="I202" s="119">
        <v>0</v>
      </c>
      <c r="J202" s="119">
        <v>0</v>
      </c>
      <c r="K202" s="119">
        <v>0</v>
      </c>
      <c r="L202" s="119">
        <v>0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82830.179999999993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82830.179999999993</v>
      </c>
      <c r="V202" s="115"/>
    </row>
    <row r="203" spans="2:22" x14ac:dyDescent="0.3">
      <c r="B203" s="113"/>
      <c r="C203" s="117" t="s">
        <v>242</v>
      </c>
      <c r="D203" s="118" t="s">
        <v>507</v>
      </c>
      <c r="E203" s="119">
        <v>0</v>
      </c>
      <c r="F203" s="119">
        <v>0</v>
      </c>
      <c r="G203" s="119">
        <v>0</v>
      </c>
      <c r="H203" s="119">
        <v>0</v>
      </c>
      <c r="I203" s="119">
        <v>0</v>
      </c>
      <c r="J203" s="119">
        <v>0</v>
      </c>
      <c r="K203" s="119">
        <v>0</v>
      </c>
      <c r="L203" s="119">
        <v>0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0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0</v>
      </c>
      <c r="V203" s="115"/>
    </row>
    <row r="204" spans="2:22" x14ac:dyDescent="0.3">
      <c r="B204" s="113"/>
      <c r="C204" s="117" t="s">
        <v>243</v>
      </c>
      <c r="D204" s="118" t="s">
        <v>508</v>
      </c>
      <c r="E204" s="119">
        <v>108965</v>
      </c>
      <c r="F204" s="119">
        <v>0</v>
      </c>
      <c r="G204" s="119">
        <v>0</v>
      </c>
      <c r="H204" s="119">
        <v>0</v>
      </c>
      <c r="I204" s="119">
        <v>0</v>
      </c>
      <c r="J204" s="119">
        <v>0</v>
      </c>
      <c r="K204" s="119">
        <v>0</v>
      </c>
      <c r="L204" s="119">
        <v>0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108965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108965</v>
      </c>
      <c r="V204" s="115"/>
    </row>
    <row r="205" spans="2:22" x14ac:dyDescent="0.3">
      <c r="B205" s="113"/>
      <c r="C205" s="117" t="s">
        <v>244</v>
      </c>
      <c r="D205" s="118" t="s">
        <v>509</v>
      </c>
      <c r="E205" s="119">
        <v>0</v>
      </c>
      <c r="F205" s="119">
        <v>0</v>
      </c>
      <c r="G205" s="119">
        <v>0</v>
      </c>
      <c r="H205" s="119">
        <v>0</v>
      </c>
      <c r="I205" s="119">
        <v>0</v>
      </c>
      <c r="J205" s="119">
        <v>0</v>
      </c>
      <c r="K205" s="119">
        <v>0</v>
      </c>
      <c r="L205" s="119">
        <v>0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0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0</v>
      </c>
      <c r="V205" s="115"/>
    </row>
    <row r="206" spans="2:22" ht="26" x14ac:dyDescent="0.3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0</v>
      </c>
      <c r="H206" s="119">
        <v>0</v>
      </c>
      <c r="I206" s="119">
        <v>0</v>
      </c>
      <c r="J206" s="119">
        <v>0</v>
      </c>
      <c r="K206" s="119">
        <v>0</v>
      </c>
      <c r="L206" s="119">
        <v>0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823.68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823.68</v>
      </c>
      <c r="V206" s="115"/>
    </row>
    <row r="207" spans="2:22" x14ac:dyDescent="0.3">
      <c r="B207" s="113"/>
      <c r="C207" s="117" t="s">
        <v>246</v>
      </c>
      <c r="D207" s="118" t="s">
        <v>511</v>
      </c>
      <c r="E207" s="119">
        <v>25706.76</v>
      </c>
      <c r="F207" s="119">
        <v>0</v>
      </c>
      <c r="G207" s="119">
        <v>0</v>
      </c>
      <c r="H207" s="119">
        <v>0</v>
      </c>
      <c r="I207" s="119">
        <v>0</v>
      </c>
      <c r="J207" s="119">
        <v>0</v>
      </c>
      <c r="K207" s="119">
        <v>0</v>
      </c>
      <c r="L207" s="119">
        <v>0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25706.76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25706.76</v>
      </c>
      <c r="V207" s="115"/>
    </row>
    <row r="208" spans="2:22" x14ac:dyDescent="0.3">
      <c r="B208" s="113"/>
      <c r="C208" s="117" t="s">
        <v>247</v>
      </c>
      <c r="D208" s="118" t="s">
        <v>512</v>
      </c>
      <c r="E208" s="119">
        <v>8722.61</v>
      </c>
      <c r="F208" s="119">
        <v>0</v>
      </c>
      <c r="G208" s="119">
        <v>0</v>
      </c>
      <c r="H208" s="119">
        <v>0</v>
      </c>
      <c r="I208" s="119">
        <v>0</v>
      </c>
      <c r="J208" s="119">
        <v>0</v>
      </c>
      <c r="K208" s="119">
        <v>0</v>
      </c>
      <c r="L208" s="119">
        <v>0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8722.61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8722.61</v>
      </c>
      <c r="V208" s="115"/>
    </row>
    <row r="209" spans="2:22" x14ac:dyDescent="0.3">
      <c r="B209" s="113"/>
      <c r="C209" s="117" t="s">
        <v>248</v>
      </c>
      <c r="D209" s="118" t="s">
        <v>513</v>
      </c>
      <c r="E209" s="119">
        <v>62870.919999999976</v>
      </c>
      <c r="F209" s="119">
        <v>0</v>
      </c>
      <c r="G209" s="119">
        <v>0</v>
      </c>
      <c r="H209" s="119">
        <v>0</v>
      </c>
      <c r="I209" s="119">
        <v>0</v>
      </c>
      <c r="J209" s="119">
        <v>0</v>
      </c>
      <c r="K209" s="119">
        <v>0</v>
      </c>
      <c r="L209" s="119">
        <v>0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62870.919999999976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62870.919999999976</v>
      </c>
      <c r="V209" s="115"/>
    </row>
    <row r="210" spans="2:22" x14ac:dyDescent="0.3">
      <c r="B210" s="113"/>
      <c r="C210" s="117" t="s">
        <v>249</v>
      </c>
      <c r="D210" s="118" t="s">
        <v>514</v>
      </c>
      <c r="E210" s="119">
        <v>0</v>
      </c>
      <c r="F210" s="119">
        <v>0</v>
      </c>
      <c r="G210" s="119">
        <v>0</v>
      </c>
      <c r="H210" s="119">
        <v>0</v>
      </c>
      <c r="I210" s="119">
        <v>0</v>
      </c>
      <c r="J210" s="119">
        <v>0</v>
      </c>
      <c r="K210" s="119">
        <v>0</v>
      </c>
      <c r="L210" s="119">
        <v>0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0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15"/>
    </row>
    <row r="211" spans="2:22" x14ac:dyDescent="0.3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0</v>
      </c>
      <c r="H211" s="119">
        <v>0</v>
      </c>
      <c r="I211" s="119">
        <v>0</v>
      </c>
      <c r="J211" s="119">
        <v>0</v>
      </c>
      <c r="K211" s="119">
        <v>0</v>
      </c>
      <c r="L211" s="119">
        <v>0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33776.99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33776.99</v>
      </c>
      <c r="V211" s="115"/>
    </row>
    <row r="212" spans="2:22" x14ac:dyDescent="0.3">
      <c r="B212" s="113"/>
      <c r="C212" s="117" t="s">
        <v>251</v>
      </c>
      <c r="D212" s="118" t="s">
        <v>516</v>
      </c>
      <c r="E212" s="119">
        <v>55641.32</v>
      </c>
      <c r="F212" s="119">
        <v>0</v>
      </c>
      <c r="G212" s="119">
        <v>0</v>
      </c>
      <c r="H212" s="119">
        <v>0</v>
      </c>
      <c r="I212" s="119">
        <v>0</v>
      </c>
      <c r="J212" s="119">
        <v>0</v>
      </c>
      <c r="K212" s="119">
        <v>0</v>
      </c>
      <c r="L212" s="119">
        <v>0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55641.32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55641.32</v>
      </c>
      <c r="V212" s="115"/>
    </row>
    <row r="213" spans="2:22" x14ac:dyDescent="0.3">
      <c r="B213" s="113"/>
      <c r="C213" s="117" t="s">
        <v>252</v>
      </c>
      <c r="D213" s="118" t="s">
        <v>517</v>
      </c>
      <c r="E213" s="119">
        <v>50070.510000000009</v>
      </c>
      <c r="F213" s="119">
        <v>0</v>
      </c>
      <c r="G213" s="119">
        <v>0</v>
      </c>
      <c r="H213" s="119">
        <v>0</v>
      </c>
      <c r="I213" s="119">
        <v>0</v>
      </c>
      <c r="J213" s="119">
        <v>0</v>
      </c>
      <c r="K213" s="119">
        <v>0</v>
      </c>
      <c r="L213" s="119">
        <v>0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50070.510000000009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50070.510000000009</v>
      </c>
      <c r="V213" s="115"/>
    </row>
    <row r="214" spans="2:22" ht="26" x14ac:dyDescent="0.3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6" x14ac:dyDescent="0.3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0</v>
      </c>
      <c r="I215" s="119">
        <v>0</v>
      </c>
      <c r="J215" s="119">
        <v>0</v>
      </c>
      <c r="K215" s="119">
        <v>0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0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0</v>
      </c>
      <c r="V215" s="115"/>
    </row>
    <row r="216" spans="2:22" x14ac:dyDescent="0.3">
      <c r="B216" s="113"/>
      <c r="C216" s="117" t="s">
        <v>255</v>
      </c>
      <c r="D216" s="118" t="s">
        <v>519</v>
      </c>
      <c r="E216" s="119">
        <v>54952.090000000026</v>
      </c>
      <c r="F216" s="119">
        <v>0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54952.090000000026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54952.090000000026</v>
      </c>
      <c r="V216" s="115"/>
    </row>
    <row r="217" spans="2:22" ht="26" x14ac:dyDescent="0.3">
      <c r="B217" s="113"/>
      <c r="C217" s="117" t="s">
        <v>256</v>
      </c>
      <c r="D217" s="118" t="s">
        <v>518</v>
      </c>
      <c r="E217" s="119">
        <v>48923.87</v>
      </c>
      <c r="F217" s="119">
        <v>0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48923.87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48923.87</v>
      </c>
      <c r="V217" s="115"/>
    </row>
    <row r="218" spans="2:22" x14ac:dyDescent="0.3">
      <c r="B218" s="113"/>
      <c r="C218" s="117" t="s">
        <v>257</v>
      </c>
      <c r="D218" s="118" t="s">
        <v>520</v>
      </c>
      <c r="E218" s="119">
        <v>60742.559999999998</v>
      </c>
      <c r="F218" s="119">
        <v>0</v>
      </c>
      <c r="G218" s="119">
        <v>0</v>
      </c>
      <c r="H218" s="119">
        <v>0</v>
      </c>
      <c r="I218" s="119">
        <v>0</v>
      </c>
      <c r="J218" s="119">
        <v>0</v>
      </c>
      <c r="K218" s="119">
        <v>0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60742.559999999998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60742.559999999998</v>
      </c>
      <c r="V218" s="115"/>
    </row>
    <row r="219" spans="2:22" x14ac:dyDescent="0.3">
      <c r="B219" s="113"/>
      <c r="C219" s="117" t="s">
        <v>258</v>
      </c>
      <c r="D219" s="118" t="s">
        <v>521</v>
      </c>
      <c r="E219" s="119">
        <v>4552.6900000000005</v>
      </c>
      <c r="F219" s="119">
        <v>0</v>
      </c>
      <c r="G219" s="119">
        <v>0</v>
      </c>
      <c r="H219" s="119">
        <v>0</v>
      </c>
      <c r="I219" s="119">
        <v>0</v>
      </c>
      <c r="J219" s="119">
        <v>0</v>
      </c>
      <c r="K219" s="119">
        <v>0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4552.6900000000005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4552.6900000000005</v>
      </c>
      <c r="V219" s="115"/>
    </row>
    <row r="220" spans="2:22" x14ac:dyDescent="0.3">
      <c r="B220" s="113"/>
      <c r="C220" s="117" t="s">
        <v>259</v>
      </c>
      <c r="D220" s="118" t="s">
        <v>522</v>
      </c>
      <c r="E220" s="119">
        <v>244775.33999999994</v>
      </c>
      <c r="F220" s="119">
        <v>0</v>
      </c>
      <c r="G220" s="119">
        <v>0</v>
      </c>
      <c r="H220" s="119">
        <v>0</v>
      </c>
      <c r="I220" s="119">
        <v>0</v>
      </c>
      <c r="J220" s="119">
        <v>0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244775.33999999994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244775.33999999994</v>
      </c>
      <c r="V220" s="115"/>
    </row>
    <row r="221" spans="2:22" x14ac:dyDescent="0.3">
      <c r="B221" s="113"/>
      <c r="C221" s="117" t="s">
        <v>260</v>
      </c>
      <c r="D221" s="118" t="s">
        <v>523</v>
      </c>
      <c r="E221" s="119">
        <v>58363.149999999994</v>
      </c>
      <c r="F221" s="119">
        <v>0</v>
      </c>
      <c r="G221" s="119">
        <v>0</v>
      </c>
      <c r="H221" s="119">
        <v>0</v>
      </c>
      <c r="I221" s="119">
        <v>0</v>
      </c>
      <c r="J221" s="119">
        <v>0</v>
      </c>
      <c r="K221" s="119">
        <v>0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58363.149999999994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58363.149999999994</v>
      </c>
      <c r="V221" s="115"/>
    </row>
    <row r="222" spans="2:22" x14ac:dyDescent="0.3">
      <c r="B222" s="113"/>
      <c r="C222" s="117" t="s">
        <v>261</v>
      </c>
      <c r="D222" s="118" t="s">
        <v>524</v>
      </c>
      <c r="E222" s="119">
        <v>55612.290000000023</v>
      </c>
      <c r="F222" s="119">
        <v>0</v>
      </c>
      <c r="G222" s="119">
        <v>0</v>
      </c>
      <c r="H222" s="119">
        <v>0</v>
      </c>
      <c r="I222" s="119">
        <v>0</v>
      </c>
      <c r="J222" s="119">
        <v>0</v>
      </c>
      <c r="K222" s="119">
        <v>0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55612.290000000023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55612.290000000023</v>
      </c>
      <c r="V222" s="115"/>
    </row>
    <row r="223" spans="2:22" x14ac:dyDescent="0.3">
      <c r="B223" s="113"/>
      <c r="C223" s="117" t="s">
        <v>262</v>
      </c>
      <c r="D223" s="118" t="s">
        <v>525</v>
      </c>
      <c r="E223" s="119">
        <v>31164.990000000005</v>
      </c>
      <c r="F223" s="119">
        <v>0</v>
      </c>
      <c r="G223" s="119">
        <v>0</v>
      </c>
      <c r="H223" s="119">
        <v>0</v>
      </c>
      <c r="I223" s="119">
        <v>0</v>
      </c>
      <c r="J223" s="119">
        <v>0</v>
      </c>
      <c r="K223" s="119">
        <v>0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31164.990000000005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31164.990000000005</v>
      </c>
      <c r="V223" s="115"/>
    </row>
    <row r="224" spans="2:22" x14ac:dyDescent="0.3">
      <c r="B224" s="113"/>
      <c r="C224" s="117" t="s">
        <v>263</v>
      </c>
      <c r="D224" s="118" t="s">
        <v>526</v>
      </c>
      <c r="E224" s="119">
        <v>26301.740000000005</v>
      </c>
      <c r="F224" s="119">
        <v>0</v>
      </c>
      <c r="G224" s="119">
        <v>0</v>
      </c>
      <c r="H224" s="119">
        <v>0</v>
      </c>
      <c r="I224" s="119">
        <v>0</v>
      </c>
      <c r="J224" s="119">
        <v>0</v>
      </c>
      <c r="K224" s="119">
        <v>0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26301.740000000005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26301.740000000005</v>
      </c>
      <c r="V224" s="115"/>
    </row>
    <row r="225" spans="2:22" ht="26" x14ac:dyDescent="0.3">
      <c r="B225" s="113"/>
      <c r="C225" s="117" t="s">
        <v>264</v>
      </c>
      <c r="D225" s="118" t="s">
        <v>527</v>
      </c>
      <c r="E225" s="119">
        <v>10266.39</v>
      </c>
      <c r="F225" s="119">
        <v>0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10266.39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10266.39</v>
      </c>
      <c r="V225" s="115"/>
    </row>
    <row r="226" spans="2:22" x14ac:dyDescent="0.3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3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3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3">
      <c r="B229" s="113"/>
      <c r="C229" s="117" t="s">
        <v>268</v>
      </c>
      <c r="D229" s="118" t="s">
        <v>531</v>
      </c>
      <c r="E229" s="119">
        <v>0</v>
      </c>
      <c r="F229" s="119">
        <v>0</v>
      </c>
      <c r="G229" s="119">
        <v>0</v>
      </c>
      <c r="H229" s="119">
        <v>0</v>
      </c>
      <c r="I229" s="119">
        <v>0</v>
      </c>
      <c r="J229" s="119">
        <v>0</v>
      </c>
      <c r="K229" s="119">
        <v>0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0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0</v>
      </c>
      <c r="V229" s="115"/>
    </row>
    <row r="230" spans="2:22" x14ac:dyDescent="0.3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0</v>
      </c>
      <c r="H230" s="119">
        <v>0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0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115"/>
    </row>
    <row r="231" spans="2:22" x14ac:dyDescent="0.3">
      <c r="B231" s="113"/>
      <c r="C231" s="117" t="s">
        <v>270</v>
      </c>
      <c r="D231" s="118" t="s">
        <v>532</v>
      </c>
      <c r="E231" s="119">
        <v>2790814.6099999994</v>
      </c>
      <c r="F231" s="119">
        <v>0</v>
      </c>
      <c r="G231" s="119">
        <v>0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2790814.6099999994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2790814.6099999994</v>
      </c>
      <c r="V231" s="115"/>
    </row>
    <row r="232" spans="2:22" x14ac:dyDescent="0.3">
      <c r="B232" s="113"/>
      <c r="C232" s="117" t="s">
        <v>271</v>
      </c>
      <c r="D232" s="118" t="s">
        <v>533</v>
      </c>
      <c r="E232" s="119">
        <v>8466568.1499999948</v>
      </c>
      <c r="F232" s="119">
        <v>0</v>
      </c>
      <c r="G232" s="119">
        <v>0</v>
      </c>
      <c r="H232" s="119">
        <v>0</v>
      </c>
      <c r="I232" s="119">
        <v>0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8466568.1499999948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8466568.1499999948</v>
      </c>
      <c r="V232" s="115"/>
    </row>
    <row r="233" spans="2:22" x14ac:dyDescent="0.3">
      <c r="B233" s="113"/>
      <c r="C233" s="117" t="s">
        <v>272</v>
      </c>
      <c r="D233" s="118" t="s">
        <v>534</v>
      </c>
      <c r="E233" s="119">
        <v>3205073.0200000014</v>
      </c>
      <c r="F233" s="119">
        <v>0</v>
      </c>
      <c r="G233" s="119">
        <v>0</v>
      </c>
      <c r="H233" s="119">
        <v>0</v>
      </c>
      <c r="I233" s="119">
        <v>0</v>
      </c>
      <c r="J233" s="119">
        <v>0</v>
      </c>
      <c r="K233" s="119">
        <v>0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3205073.0200000014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3205073.0200000014</v>
      </c>
      <c r="V233" s="115"/>
    </row>
    <row r="234" spans="2:22" x14ac:dyDescent="0.3">
      <c r="B234" s="113"/>
      <c r="C234" s="117" t="s">
        <v>273</v>
      </c>
      <c r="D234" s="118" t="s">
        <v>535</v>
      </c>
      <c r="E234" s="119">
        <v>0</v>
      </c>
      <c r="F234" s="119">
        <v>0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0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5"/>
    </row>
    <row r="235" spans="2:22" x14ac:dyDescent="0.3">
      <c r="B235" s="113"/>
      <c r="C235" s="117" t="s">
        <v>274</v>
      </c>
      <c r="D235" s="118" t="s">
        <v>536</v>
      </c>
      <c r="E235" s="119">
        <v>99663.64</v>
      </c>
      <c r="F235" s="119">
        <v>0</v>
      </c>
      <c r="G235" s="119">
        <v>0</v>
      </c>
      <c r="H235" s="119">
        <v>0</v>
      </c>
      <c r="I235" s="119">
        <v>0</v>
      </c>
      <c r="J235" s="119">
        <v>0</v>
      </c>
      <c r="K235" s="119">
        <v>0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99663.64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99663.64</v>
      </c>
      <c r="V235" s="115"/>
    </row>
    <row r="236" spans="2:22" x14ac:dyDescent="0.3">
      <c r="B236" s="113"/>
      <c r="C236" s="117" t="s">
        <v>275</v>
      </c>
      <c r="D236" s="118" t="s">
        <v>537</v>
      </c>
      <c r="E236" s="119">
        <v>0</v>
      </c>
      <c r="F236" s="119">
        <v>0</v>
      </c>
      <c r="G236" s="119">
        <v>0</v>
      </c>
      <c r="H236" s="119">
        <v>0</v>
      </c>
      <c r="I236" s="119">
        <v>0</v>
      </c>
      <c r="J236" s="119">
        <v>0</v>
      </c>
      <c r="K236" s="119">
        <v>0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0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0</v>
      </c>
      <c r="V236" s="115"/>
    </row>
    <row r="237" spans="2:22" x14ac:dyDescent="0.3">
      <c r="B237" s="113"/>
      <c r="C237" s="117" t="s">
        <v>276</v>
      </c>
      <c r="D237" s="118" t="s">
        <v>538</v>
      </c>
      <c r="E237" s="119">
        <v>228520.88999999998</v>
      </c>
      <c r="F237" s="119">
        <v>0</v>
      </c>
      <c r="G237" s="119">
        <v>0</v>
      </c>
      <c r="H237" s="119">
        <v>0</v>
      </c>
      <c r="I237" s="119">
        <v>0</v>
      </c>
      <c r="J237" s="119">
        <v>0</v>
      </c>
      <c r="K237" s="119">
        <v>0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228520.88999999998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228520.88999999998</v>
      </c>
      <c r="V237" s="115"/>
    </row>
    <row r="238" spans="2:22" x14ac:dyDescent="0.3">
      <c r="B238" s="113"/>
      <c r="C238" s="117" t="s">
        <v>277</v>
      </c>
      <c r="D238" s="118" t="s">
        <v>539</v>
      </c>
      <c r="E238" s="119">
        <v>78055.58</v>
      </c>
      <c r="F238" s="119">
        <v>0</v>
      </c>
      <c r="G238" s="119">
        <v>0</v>
      </c>
      <c r="H238" s="119">
        <v>0</v>
      </c>
      <c r="I238" s="119">
        <v>0</v>
      </c>
      <c r="J238" s="119">
        <v>0</v>
      </c>
      <c r="K238" s="119">
        <v>0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78055.58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78055.58</v>
      </c>
      <c r="V238" s="115"/>
    </row>
    <row r="239" spans="2:22" x14ac:dyDescent="0.3">
      <c r="B239" s="113"/>
      <c r="C239" s="117" t="s">
        <v>278</v>
      </c>
      <c r="D239" s="118" t="s">
        <v>540</v>
      </c>
      <c r="E239" s="119">
        <v>0</v>
      </c>
      <c r="F239" s="119">
        <v>0</v>
      </c>
      <c r="G239" s="119">
        <v>0</v>
      </c>
      <c r="H239" s="119">
        <v>0</v>
      </c>
      <c r="I239" s="119">
        <v>0</v>
      </c>
      <c r="J239" s="119">
        <v>0</v>
      </c>
      <c r="K239" s="119">
        <v>0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0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0</v>
      </c>
      <c r="V239" s="115"/>
    </row>
    <row r="240" spans="2:22" x14ac:dyDescent="0.3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3">
      <c r="B241" s="113"/>
      <c r="C241" s="117" t="s">
        <v>280</v>
      </c>
      <c r="D241" s="118" t="s">
        <v>542</v>
      </c>
      <c r="E241" s="119">
        <v>24316.229999999996</v>
      </c>
      <c r="F241" s="119">
        <v>0</v>
      </c>
      <c r="G241" s="119">
        <v>0</v>
      </c>
      <c r="H241" s="119">
        <v>0</v>
      </c>
      <c r="I241" s="119">
        <v>0</v>
      </c>
      <c r="J241" s="119">
        <v>0</v>
      </c>
      <c r="K241" s="119">
        <v>0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24316.229999999996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24316.229999999996</v>
      </c>
      <c r="V241" s="115"/>
    </row>
    <row r="242" spans="2:22" x14ac:dyDescent="0.3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3">
      <c r="B243" s="113"/>
      <c r="C243" s="117" t="s">
        <v>282</v>
      </c>
      <c r="D243" s="118" t="s">
        <v>543</v>
      </c>
      <c r="E243" s="119">
        <v>0</v>
      </c>
      <c r="F243" s="119">
        <v>0</v>
      </c>
      <c r="G243" s="119">
        <v>0</v>
      </c>
      <c r="H243" s="119">
        <v>0</v>
      </c>
      <c r="I243" s="119">
        <v>0</v>
      </c>
      <c r="J243" s="119">
        <v>0</v>
      </c>
      <c r="K243" s="119">
        <v>0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0</v>
      </c>
      <c r="V243" s="115"/>
    </row>
    <row r="244" spans="2:22" x14ac:dyDescent="0.3">
      <c r="B244" s="113"/>
      <c r="C244" s="117" t="s">
        <v>283</v>
      </c>
      <c r="D244" s="118" t="s">
        <v>544</v>
      </c>
      <c r="E244" s="119">
        <v>9099.7300000000014</v>
      </c>
      <c r="F244" s="119">
        <v>0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9099.7300000000014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9099.7300000000014</v>
      </c>
      <c r="V244" s="115"/>
    </row>
    <row r="245" spans="2:22" x14ac:dyDescent="0.3">
      <c r="B245" s="113"/>
      <c r="C245" s="117" t="s">
        <v>284</v>
      </c>
      <c r="D245" s="118" t="s">
        <v>545</v>
      </c>
      <c r="E245" s="119">
        <v>7890.760000000002</v>
      </c>
      <c r="F245" s="119">
        <v>0</v>
      </c>
      <c r="G245" s="119">
        <v>0</v>
      </c>
      <c r="H245" s="119">
        <v>0</v>
      </c>
      <c r="I245" s="119">
        <v>0</v>
      </c>
      <c r="J245" s="119">
        <v>0</v>
      </c>
      <c r="K245" s="119">
        <v>0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7890.760000000002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7890.760000000002</v>
      </c>
      <c r="V245" s="115"/>
    </row>
    <row r="246" spans="2:22" x14ac:dyDescent="0.3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0</v>
      </c>
      <c r="H246" s="119">
        <v>0</v>
      </c>
      <c r="I246" s="119">
        <v>0</v>
      </c>
      <c r="J246" s="119">
        <v>0</v>
      </c>
      <c r="K246" s="119">
        <v>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0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0</v>
      </c>
      <c r="V246" s="115"/>
    </row>
    <row r="247" spans="2:22" x14ac:dyDescent="0.3">
      <c r="B247" s="113"/>
      <c r="C247" s="117" t="s">
        <v>286</v>
      </c>
      <c r="D247" s="118" t="s">
        <v>547</v>
      </c>
      <c r="E247" s="119">
        <v>122540.83000000002</v>
      </c>
      <c r="F247" s="119">
        <v>0</v>
      </c>
      <c r="G247" s="119">
        <v>0</v>
      </c>
      <c r="H247" s="119">
        <v>0</v>
      </c>
      <c r="I247" s="119">
        <v>0</v>
      </c>
      <c r="J247" s="119">
        <v>0</v>
      </c>
      <c r="K247" s="119">
        <v>0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122540.83000000002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122540.83000000002</v>
      </c>
      <c r="V247" s="115"/>
    </row>
    <row r="248" spans="2:22" x14ac:dyDescent="0.3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x14ac:dyDescent="0.3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0</v>
      </c>
      <c r="I249" s="119">
        <v>0</v>
      </c>
      <c r="J249" s="119">
        <v>0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0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0</v>
      </c>
      <c r="V249" s="115"/>
    </row>
    <row r="250" spans="2:22" x14ac:dyDescent="0.3">
      <c r="B250" s="113"/>
      <c r="C250" s="117" t="s">
        <v>289</v>
      </c>
      <c r="D250" s="118" t="s">
        <v>549</v>
      </c>
      <c r="E250" s="119">
        <v>0</v>
      </c>
      <c r="F250" s="119">
        <v>0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0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5"/>
    </row>
    <row r="251" spans="2:22" x14ac:dyDescent="0.3">
      <c r="B251" s="113"/>
      <c r="C251" s="117" t="s">
        <v>290</v>
      </c>
      <c r="D251" s="118" t="s">
        <v>550</v>
      </c>
      <c r="E251" s="119">
        <v>257079.19999999998</v>
      </c>
      <c r="F251" s="119">
        <v>0</v>
      </c>
      <c r="G251" s="119">
        <v>0</v>
      </c>
      <c r="H251" s="119">
        <v>0</v>
      </c>
      <c r="I251" s="119">
        <v>0</v>
      </c>
      <c r="J251" s="119">
        <v>0</v>
      </c>
      <c r="K251" s="119">
        <v>0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257079.19999999998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257079.19999999998</v>
      </c>
      <c r="V251" s="115"/>
    </row>
    <row r="252" spans="2:22" x14ac:dyDescent="0.3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x14ac:dyDescent="0.3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3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0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0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115"/>
    </row>
    <row r="255" spans="2:22" x14ac:dyDescent="0.3">
      <c r="B255" s="113"/>
      <c r="C255" s="117" t="s">
        <v>294</v>
      </c>
      <c r="D255" s="118" t="s">
        <v>554</v>
      </c>
      <c r="E255" s="119">
        <v>178098.01999999996</v>
      </c>
      <c r="F255" s="119">
        <v>0</v>
      </c>
      <c r="G255" s="119">
        <v>0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178098.01999999996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178098.01999999996</v>
      </c>
      <c r="V255" s="115"/>
    </row>
    <row r="256" spans="2:22" x14ac:dyDescent="0.3">
      <c r="B256" s="113"/>
      <c r="C256" s="117" t="s">
        <v>295</v>
      </c>
      <c r="D256" s="118" t="s">
        <v>555</v>
      </c>
      <c r="E256" s="119">
        <v>82233.029999999984</v>
      </c>
      <c r="F256" s="119">
        <v>0</v>
      </c>
      <c r="G256" s="119">
        <v>0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82233.029999999984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82233.029999999984</v>
      </c>
      <c r="V256" s="115"/>
    </row>
    <row r="257" spans="2:22" x14ac:dyDescent="0.3">
      <c r="B257" s="113"/>
      <c r="C257" s="117" t="s">
        <v>296</v>
      </c>
      <c r="D257" s="118" t="s">
        <v>556</v>
      </c>
      <c r="E257" s="119">
        <v>39450.800000000003</v>
      </c>
      <c r="F257" s="119">
        <v>0</v>
      </c>
      <c r="G257" s="119">
        <v>0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39450.800000000003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39450.800000000003</v>
      </c>
      <c r="V257" s="115"/>
    </row>
    <row r="258" spans="2:22" x14ac:dyDescent="0.3">
      <c r="B258" s="113"/>
      <c r="C258" s="117" t="s">
        <v>297</v>
      </c>
      <c r="D258" s="118" t="s">
        <v>557</v>
      </c>
      <c r="E258" s="119">
        <v>119886.56000000004</v>
      </c>
      <c r="F258" s="119">
        <v>0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119886.56000000004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119886.56000000004</v>
      </c>
      <c r="V258" s="115"/>
    </row>
    <row r="259" spans="2:22" x14ac:dyDescent="0.3">
      <c r="B259" s="113"/>
      <c r="C259" s="117" t="s">
        <v>298</v>
      </c>
      <c r="D259" s="118" t="s">
        <v>558</v>
      </c>
      <c r="E259" s="119">
        <v>27954.94000000001</v>
      </c>
      <c r="F259" s="119">
        <v>0</v>
      </c>
      <c r="G259" s="119">
        <v>0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27954.94000000001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27954.94000000001</v>
      </c>
      <c r="V259" s="115"/>
    </row>
    <row r="260" spans="2:22" x14ac:dyDescent="0.3">
      <c r="B260" s="113"/>
      <c r="C260" s="117" t="s">
        <v>299</v>
      </c>
      <c r="D260" s="118" t="s">
        <v>559</v>
      </c>
      <c r="E260" s="119">
        <v>20000</v>
      </c>
      <c r="F260" s="119">
        <v>0</v>
      </c>
      <c r="G260" s="119">
        <v>0</v>
      </c>
      <c r="H260" s="119">
        <v>0</v>
      </c>
      <c r="I260" s="119">
        <v>0</v>
      </c>
      <c r="J260" s="119">
        <v>0</v>
      </c>
      <c r="K260" s="119">
        <v>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20000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20000</v>
      </c>
      <c r="V260" s="115"/>
    </row>
    <row r="261" spans="2:22" x14ac:dyDescent="0.3">
      <c r="B261" s="113"/>
      <c r="C261" s="117" t="s">
        <v>300</v>
      </c>
      <c r="D261" s="118" t="s">
        <v>560</v>
      </c>
      <c r="E261" s="119">
        <v>7910.9500000000007</v>
      </c>
      <c r="F261" s="119">
        <v>0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7910.9500000000007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7910.9500000000007</v>
      </c>
      <c r="V261" s="115"/>
    </row>
    <row r="262" spans="2:22" x14ac:dyDescent="0.3">
      <c r="B262" s="113"/>
      <c r="C262" s="117" t="s">
        <v>301</v>
      </c>
      <c r="D262" s="118" t="s">
        <v>561</v>
      </c>
      <c r="E262" s="119">
        <v>0</v>
      </c>
      <c r="F262" s="119">
        <v>0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0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x14ac:dyDescent="0.3">
      <c r="B263" s="113"/>
      <c r="C263" s="117" t="s">
        <v>302</v>
      </c>
      <c r="D263" s="118" t="s">
        <v>562</v>
      </c>
      <c r="E263" s="119">
        <v>4100.5000000000009</v>
      </c>
      <c r="F263" s="119">
        <v>0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4100.5000000000009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4100.5000000000009</v>
      </c>
      <c r="V263" s="115"/>
    </row>
    <row r="264" spans="2:22" x14ac:dyDescent="0.3">
      <c r="B264" s="113"/>
      <c r="C264" s="117" t="s">
        <v>303</v>
      </c>
      <c r="D264" s="118" t="s">
        <v>552</v>
      </c>
      <c r="E264" s="119">
        <v>40716.020000000011</v>
      </c>
      <c r="F264" s="119">
        <v>0</v>
      </c>
      <c r="G264" s="119">
        <v>0</v>
      </c>
      <c r="H264" s="119">
        <v>0</v>
      </c>
      <c r="I264" s="119">
        <v>0</v>
      </c>
      <c r="J264" s="119">
        <v>0</v>
      </c>
      <c r="K264" s="119">
        <v>0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40716.020000000011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40716.020000000011</v>
      </c>
      <c r="V264" s="115"/>
    </row>
    <row r="265" spans="2:22" x14ac:dyDescent="0.3">
      <c r="B265" s="113"/>
      <c r="C265" s="117" t="s">
        <v>304</v>
      </c>
      <c r="D265" s="118" t="s">
        <v>563</v>
      </c>
      <c r="E265" s="119">
        <v>0</v>
      </c>
      <c r="F265" s="119">
        <v>0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0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115"/>
    </row>
    <row r="266" spans="2:22" x14ac:dyDescent="0.3">
      <c r="B266" s="113"/>
      <c r="C266" s="117" t="s">
        <v>305</v>
      </c>
      <c r="D266" s="118" t="s">
        <v>564</v>
      </c>
      <c r="E266" s="119">
        <v>0</v>
      </c>
      <c r="F266" s="119">
        <v>0</v>
      </c>
      <c r="G266" s="119">
        <v>0</v>
      </c>
      <c r="H266" s="119">
        <v>0</v>
      </c>
      <c r="I266" s="119">
        <v>0</v>
      </c>
      <c r="J266" s="119">
        <v>0</v>
      </c>
      <c r="K266" s="119">
        <v>0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0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6" s="115"/>
    </row>
    <row r="267" spans="2:22" x14ac:dyDescent="0.3">
      <c r="B267" s="113"/>
      <c r="C267" s="117" t="s">
        <v>306</v>
      </c>
      <c r="D267" s="118" t="s">
        <v>565</v>
      </c>
      <c r="E267" s="119">
        <v>9946037.3500000034</v>
      </c>
      <c r="F267" s="119">
        <v>0</v>
      </c>
      <c r="G267" s="119">
        <v>0</v>
      </c>
      <c r="H267" s="119">
        <v>0</v>
      </c>
      <c r="I267" s="119">
        <v>0</v>
      </c>
      <c r="J267" s="119">
        <v>0</v>
      </c>
      <c r="K267" s="119">
        <v>0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9946037.3500000034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9946037.3500000034</v>
      </c>
      <c r="V267" s="115"/>
    </row>
    <row r="268" spans="2:22" x14ac:dyDescent="0.3">
      <c r="B268" s="113"/>
      <c r="C268" s="117" t="s">
        <v>307</v>
      </c>
      <c r="D268" s="118" t="s">
        <v>566</v>
      </c>
      <c r="E268" s="119">
        <v>951408.72</v>
      </c>
      <c r="F268" s="119">
        <v>0</v>
      </c>
      <c r="G268" s="119">
        <v>0</v>
      </c>
      <c r="H268" s="119">
        <v>0</v>
      </c>
      <c r="I268" s="119">
        <v>0</v>
      </c>
      <c r="J268" s="119">
        <v>0</v>
      </c>
      <c r="K268" s="119">
        <v>0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951408.72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951408.72</v>
      </c>
      <c r="V268" s="115"/>
    </row>
    <row r="269" spans="2:22" x14ac:dyDescent="0.3">
      <c r="B269" s="113"/>
      <c r="C269" s="117" t="s">
        <v>308</v>
      </c>
      <c r="D269" s="118" t="s">
        <v>567</v>
      </c>
      <c r="E269" s="119">
        <v>170746.02000000005</v>
      </c>
      <c r="F269" s="119">
        <v>0</v>
      </c>
      <c r="G269" s="119">
        <v>0</v>
      </c>
      <c r="H269" s="119">
        <v>0</v>
      </c>
      <c r="I269" s="119">
        <v>0</v>
      </c>
      <c r="J269" s="119">
        <v>0</v>
      </c>
      <c r="K269" s="119">
        <v>0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170746.02000000005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170746.02000000005</v>
      </c>
      <c r="V269" s="115"/>
    </row>
    <row r="270" spans="2:22" x14ac:dyDescent="0.3">
      <c r="B270" s="113"/>
      <c r="C270" s="117" t="s">
        <v>309</v>
      </c>
      <c r="D270" s="118" t="s">
        <v>568</v>
      </c>
      <c r="E270" s="119">
        <v>266864.02</v>
      </c>
      <c r="F270" s="119">
        <v>0</v>
      </c>
      <c r="G270" s="119">
        <v>0</v>
      </c>
      <c r="H270" s="119">
        <v>0</v>
      </c>
      <c r="I270" s="119">
        <v>0</v>
      </c>
      <c r="J270" s="119">
        <v>0</v>
      </c>
      <c r="K270" s="119">
        <v>0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266864.02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266864.02</v>
      </c>
      <c r="V270" s="115"/>
    </row>
    <row r="271" spans="2:22" x14ac:dyDescent="0.3">
      <c r="B271" s="113"/>
      <c r="C271" s="117" t="s">
        <v>310</v>
      </c>
      <c r="D271" s="118" t="s">
        <v>569</v>
      </c>
      <c r="E271" s="119">
        <v>0</v>
      </c>
      <c r="F271" s="119">
        <v>0</v>
      </c>
      <c r="G271" s="119">
        <v>0</v>
      </c>
      <c r="H271" s="119">
        <v>0</v>
      </c>
      <c r="I271" s="119">
        <v>0</v>
      </c>
      <c r="J271" s="119">
        <v>0</v>
      </c>
      <c r="K271" s="119">
        <v>0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0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0</v>
      </c>
      <c r="V271" s="115"/>
    </row>
    <row r="272" spans="2:22" x14ac:dyDescent="0.3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0</v>
      </c>
      <c r="H272" s="119">
        <v>0</v>
      </c>
      <c r="I272" s="119">
        <v>0</v>
      </c>
      <c r="J272" s="119">
        <v>0</v>
      </c>
      <c r="K272" s="119">
        <v>0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0.12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0.12</v>
      </c>
      <c r="V272" s="115"/>
    </row>
    <row r="273" spans="2:22" x14ac:dyDescent="0.3">
      <c r="B273" s="113"/>
      <c r="C273" s="117" t="s">
        <v>312</v>
      </c>
      <c r="D273" s="118" t="s">
        <v>571</v>
      </c>
      <c r="E273" s="119">
        <v>101341.47000000002</v>
      </c>
      <c r="F273" s="119">
        <v>0</v>
      </c>
      <c r="G273" s="119">
        <v>0</v>
      </c>
      <c r="H273" s="119">
        <v>0</v>
      </c>
      <c r="I273" s="119">
        <v>0</v>
      </c>
      <c r="J273" s="119">
        <v>0</v>
      </c>
      <c r="K273" s="119">
        <v>0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101341.47000000002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101341.47000000002</v>
      </c>
      <c r="V273" s="115"/>
    </row>
    <row r="274" spans="2:22" x14ac:dyDescent="0.3">
      <c r="B274" s="113"/>
      <c r="C274" s="117" t="s">
        <v>313</v>
      </c>
      <c r="D274" s="118" t="s">
        <v>572</v>
      </c>
      <c r="E274" s="119">
        <v>42310100.469999991</v>
      </c>
      <c r="F274" s="119">
        <v>0</v>
      </c>
      <c r="G274" s="119">
        <v>0</v>
      </c>
      <c r="H274" s="119">
        <v>0</v>
      </c>
      <c r="I274" s="119">
        <v>0</v>
      </c>
      <c r="J274" s="119">
        <v>0</v>
      </c>
      <c r="K274" s="119">
        <v>0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42310100.469999991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42310100.469999991</v>
      </c>
      <c r="V274" s="115"/>
    </row>
    <row r="275" spans="2:22" x14ac:dyDescent="0.3">
      <c r="B275" s="113"/>
      <c r="C275" s="117" t="s">
        <v>314</v>
      </c>
      <c r="D275" s="118" t="s">
        <v>573</v>
      </c>
      <c r="E275" s="119">
        <v>58850</v>
      </c>
      <c r="F275" s="119">
        <v>0</v>
      </c>
      <c r="G275" s="119">
        <v>0</v>
      </c>
      <c r="H275" s="119">
        <v>0</v>
      </c>
      <c r="I275" s="119">
        <v>0</v>
      </c>
      <c r="J275" s="119">
        <v>0</v>
      </c>
      <c r="K275" s="119">
        <v>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58850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58850</v>
      </c>
      <c r="V275" s="115"/>
    </row>
    <row r="276" spans="2:22" x14ac:dyDescent="0.3">
      <c r="B276" s="113"/>
      <c r="C276" s="117" t="s">
        <v>315</v>
      </c>
      <c r="D276" s="118" t="s">
        <v>574</v>
      </c>
      <c r="E276" s="119">
        <v>162295.95999999996</v>
      </c>
      <c r="F276" s="119">
        <v>0</v>
      </c>
      <c r="G276" s="119">
        <v>0</v>
      </c>
      <c r="H276" s="119">
        <v>0</v>
      </c>
      <c r="I276" s="119">
        <v>0</v>
      </c>
      <c r="J276" s="119">
        <v>0</v>
      </c>
      <c r="K276" s="119">
        <v>0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162295.95999999996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162295.95999999996</v>
      </c>
      <c r="V276" s="115"/>
    </row>
    <row r="277" spans="2:22" x14ac:dyDescent="0.3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3">
      <c r="B278" s="113"/>
      <c r="C278" s="117" t="s">
        <v>317</v>
      </c>
      <c r="D278" s="118" t="s">
        <v>575</v>
      </c>
      <c r="E278" s="119">
        <v>20099.240000000002</v>
      </c>
      <c r="F278" s="119">
        <v>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20099.240000000002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20099.240000000002</v>
      </c>
      <c r="V278" s="115"/>
    </row>
    <row r="279" spans="2:22" x14ac:dyDescent="0.3">
      <c r="B279" s="113"/>
      <c r="C279" s="117" t="s">
        <v>318</v>
      </c>
      <c r="D279" s="118" t="s">
        <v>576</v>
      </c>
      <c r="E279" s="119">
        <v>1059394.8099999994</v>
      </c>
      <c r="F279" s="119">
        <v>0</v>
      </c>
      <c r="G279" s="119">
        <v>0</v>
      </c>
      <c r="H279" s="119">
        <v>0</v>
      </c>
      <c r="I279" s="119">
        <v>0</v>
      </c>
      <c r="J279" s="119">
        <v>0</v>
      </c>
      <c r="K279" s="119">
        <v>0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1059394.8099999994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1059394.8099999994</v>
      </c>
      <c r="V279" s="115"/>
    </row>
    <row r="280" spans="2:22" x14ac:dyDescent="0.3">
      <c r="B280" s="113"/>
      <c r="C280" s="117" t="s">
        <v>319</v>
      </c>
      <c r="D280" s="118" t="s">
        <v>577</v>
      </c>
      <c r="E280" s="119">
        <v>15233870.549999999</v>
      </c>
      <c r="F280" s="119">
        <v>0</v>
      </c>
      <c r="G280" s="119">
        <v>0</v>
      </c>
      <c r="H280" s="119">
        <v>0</v>
      </c>
      <c r="I280" s="119">
        <v>0</v>
      </c>
      <c r="J280" s="119">
        <v>0</v>
      </c>
      <c r="K280" s="119">
        <v>0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15233870.549999999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15233870.549999999</v>
      </c>
      <c r="V280" s="115"/>
    </row>
    <row r="281" spans="2:22" x14ac:dyDescent="0.3">
      <c r="B281" s="113"/>
      <c r="C281" s="117" t="s">
        <v>320</v>
      </c>
      <c r="D281" s="118" t="s">
        <v>578</v>
      </c>
      <c r="E281" s="119">
        <v>1524.6899999999998</v>
      </c>
      <c r="F281" s="119">
        <v>0</v>
      </c>
      <c r="G281" s="119">
        <v>0</v>
      </c>
      <c r="H281" s="119">
        <v>0</v>
      </c>
      <c r="I281" s="119">
        <v>0</v>
      </c>
      <c r="J281" s="119">
        <v>0</v>
      </c>
      <c r="K281" s="119">
        <v>0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1524.6899999999998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1524.6899999999998</v>
      </c>
      <c r="V281" s="115"/>
    </row>
    <row r="282" spans="2:22" x14ac:dyDescent="0.3">
      <c r="B282" s="113"/>
      <c r="C282" s="117" t="s">
        <v>321</v>
      </c>
      <c r="D282" s="118" t="s">
        <v>579</v>
      </c>
      <c r="E282" s="119">
        <v>17889.14</v>
      </c>
      <c r="F282" s="119">
        <v>0</v>
      </c>
      <c r="G282" s="119">
        <v>0</v>
      </c>
      <c r="H282" s="119">
        <v>0</v>
      </c>
      <c r="I282" s="119">
        <v>0</v>
      </c>
      <c r="J282" s="119">
        <v>0</v>
      </c>
      <c r="K282" s="119">
        <v>0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17889.14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17889.14</v>
      </c>
      <c r="V282" s="115"/>
    </row>
    <row r="283" spans="2:22" x14ac:dyDescent="0.3">
      <c r="B283" s="113"/>
      <c r="C283" s="117" t="s">
        <v>322</v>
      </c>
      <c r="D283" s="118" t="s">
        <v>580</v>
      </c>
      <c r="E283" s="119">
        <v>0</v>
      </c>
      <c r="F283" s="119">
        <v>0</v>
      </c>
      <c r="G283" s="119">
        <v>0</v>
      </c>
      <c r="H283" s="119">
        <v>0</v>
      </c>
      <c r="I283" s="119">
        <v>0</v>
      </c>
      <c r="J283" s="119">
        <v>0</v>
      </c>
      <c r="K283" s="119">
        <v>0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0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0</v>
      </c>
      <c r="V283" s="115"/>
    </row>
    <row r="284" spans="2:22" x14ac:dyDescent="0.3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0</v>
      </c>
      <c r="H284" s="119">
        <v>0</v>
      </c>
      <c r="I284" s="119">
        <v>0</v>
      </c>
      <c r="J284" s="119">
        <v>0</v>
      </c>
      <c r="K284" s="119">
        <v>0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0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115"/>
    </row>
    <row r="285" spans="2:22" x14ac:dyDescent="0.3">
      <c r="B285" s="113"/>
      <c r="C285" s="117" t="s">
        <v>324</v>
      </c>
      <c r="D285" s="118" t="s">
        <v>458</v>
      </c>
      <c r="E285" s="119">
        <v>44977.929999999993</v>
      </c>
      <c r="F285" s="119">
        <v>0</v>
      </c>
      <c r="G285" s="119">
        <v>0</v>
      </c>
      <c r="H285" s="119">
        <v>0</v>
      </c>
      <c r="I285" s="119">
        <v>0</v>
      </c>
      <c r="J285" s="119">
        <v>0</v>
      </c>
      <c r="K285" s="119">
        <v>0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44977.929999999993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44977.929999999993</v>
      </c>
      <c r="V285" s="115"/>
    </row>
    <row r="286" spans="2:22" ht="13.5" thickBot="1" x14ac:dyDescent="0.3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3"/>
    <row r="289" spans="2:22" ht="13.5" thickBot="1" x14ac:dyDescent="0.35"/>
    <row r="290" spans="2:22" s="106" customFormat="1" ht="14" thickTop="1" thickBot="1" x14ac:dyDescent="0.3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" thickBot="1" x14ac:dyDescent="0.35">
      <c r="B291" s="50"/>
      <c r="C291" s="52"/>
      <c r="D291" s="52"/>
      <c r="E291" s="170" t="s">
        <v>30</v>
      </c>
      <c r="F291" s="171"/>
      <c r="G291" s="171"/>
      <c r="H291" s="171"/>
      <c r="I291" s="171"/>
      <c r="J291" s="171"/>
      <c r="K291" s="171"/>
      <c r="L291" s="171"/>
      <c r="M291" s="171"/>
      <c r="N291" s="171"/>
      <c r="O291" s="171"/>
      <c r="P291" s="171"/>
      <c r="Q291" s="172"/>
      <c r="R291" s="54"/>
      <c r="S291" s="105"/>
      <c r="T291" s="50"/>
      <c r="V291" s="54"/>
    </row>
    <row r="292" spans="2:22" s="106" customFormat="1" x14ac:dyDescent="0.3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4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35">
      <c r="B294" s="113"/>
      <c r="C294" s="176" t="s">
        <v>33</v>
      </c>
      <c r="D294" s="177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206358620.59</v>
      </c>
      <c r="V294" s="115"/>
    </row>
    <row r="295" spans="2:22" x14ac:dyDescent="0.3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598609.28</v>
      </c>
      <c r="V295" s="115"/>
    </row>
    <row r="296" spans="2:22" ht="26" x14ac:dyDescent="0.3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3658.42</v>
      </c>
      <c r="V296" s="115"/>
    </row>
    <row r="297" spans="2:22" x14ac:dyDescent="0.3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92007.640000000014</v>
      </c>
      <c r="V297" s="115"/>
    </row>
    <row r="298" spans="2:22" x14ac:dyDescent="0.3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46844.420000000013</v>
      </c>
      <c r="V298" s="115"/>
    </row>
    <row r="299" spans="2:22" x14ac:dyDescent="0.3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135344.15999999995</v>
      </c>
      <c r="V299" s="115"/>
    </row>
    <row r="300" spans="2:22" x14ac:dyDescent="0.3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512960.87</v>
      </c>
      <c r="V300" s="115"/>
    </row>
    <row r="301" spans="2:22" ht="26" x14ac:dyDescent="0.3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85957.58</v>
      </c>
      <c r="V301" s="115"/>
    </row>
    <row r="302" spans="2:22" x14ac:dyDescent="0.3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79994.73</v>
      </c>
      <c r="V302" s="115"/>
    </row>
    <row r="303" spans="2:22" x14ac:dyDescent="0.3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12833.33</v>
      </c>
      <c r="V303" s="115"/>
    </row>
    <row r="304" spans="2:22" x14ac:dyDescent="0.3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90269.58</v>
      </c>
      <c r="V304" s="115"/>
    </row>
    <row r="305" spans="2:22" x14ac:dyDescent="0.3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332162.57</v>
      </c>
      <c r="V305" s="115"/>
    </row>
    <row r="306" spans="2:22" x14ac:dyDescent="0.3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372388.77</v>
      </c>
      <c r="V306" s="115"/>
    </row>
    <row r="307" spans="2:22" x14ac:dyDescent="0.3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374833.4800000001</v>
      </c>
      <c r="V307" s="115"/>
    </row>
    <row r="308" spans="2:22" ht="26" x14ac:dyDescent="0.3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2055.34</v>
      </c>
      <c r="V308" s="115"/>
    </row>
    <row r="309" spans="2:22" x14ac:dyDescent="0.3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5746.74</v>
      </c>
      <c r="V309" s="115"/>
    </row>
    <row r="310" spans="2:22" x14ac:dyDescent="0.3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110100.59</v>
      </c>
      <c r="V310" s="115"/>
    </row>
    <row r="311" spans="2:22" x14ac:dyDescent="0.3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33350</v>
      </c>
      <c r="V311" s="115"/>
    </row>
    <row r="312" spans="2:22" x14ac:dyDescent="0.3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30283.490000000005</v>
      </c>
      <c r="V312" s="115"/>
    </row>
    <row r="313" spans="2:22" x14ac:dyDescent="0.3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2522.9199999999996</v>
      </c>
      <c r="V313" s="115"/>
    </row>
    <row r="314" spans="2:22" x14ac:dyDescent="0.3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933.33</v>
      </c>
      <c r="V314" s="115"/>
    </row>
    <row r="315" spans="2:22" x14ac:dyDescent="0.3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582082.93999999994</v>
      </c>
      <c r="V315" s="115"/>
    </row>
    <row r="316" spans="2:22" x14ac:dyDescent="0.3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1211767.2899999998</v>
      </c>
      <c r="V316" s="115"/>
    </row>
    <row r="317" spans="2:22" x14ac:dyDescent="0.3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401158.32999999996</v>
      </c>
      <c r="V317" s="115"/>
    </row>
    <row r="318" spans="2:22" x14ac:dyDescent="0.3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3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27043.649999999994</v>
      </c>
      <c r="V319" s="115"/>
    </row>
    <row r="320" spans="2:22" ht="26" x14ac:dyDescent="0.3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12779.16</v>
      </c>
      <c r="V320" s="115"/>
    </row>
    <row r="321" spans="2:22" x14ac:dyDescent="0.3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142371.30000000002</v>
      </c>
      <c r="V321" s="115"/>
    </row>
    <row r="322" spans="2:22" x14ac:dyDescent="0.3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19791.739999999998</v>
      </c>
      <c r="V322" s="115"/>
    </row>
    <row r="323" spans="2:22" x14ac:dyDescent="0.3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3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3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1433625</v>
      </c>
      <c r="V325" s="115"/>
    </row>
    <row r="326" spans="2:22" x14ac:dyDescent="0.3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70832.28</v>
      </c>
      <c r="V326" s="115"/>
    </row>
    <row r="327" spans="2:22" x14ac:dyDescent="0.3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103861.37000000004</v>
      </c>
      <c r="V327" s="115"/>
    </row>
    <row r="328" spans="2:22" x14ac:dyDescent="0.3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115199.00000000001</v>
      </c>
      <c r="V328" s="115"/>
    </row>
    <row r="329" spans="2:22" x14ac:dyDescent="0.3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112273.01</v>
      </c>
      <c r="V329" s="115"/>
    </row>
    <row r="330" spans="2:22" x14ac:dyDescent="0.3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217043.55000000002</v>
      </c>
      <c r="V330" s="115"/>
    </row>
    <row r="331" spans="2:22" x14ac:dyDescent="0.3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223676.83</v>
      </c>
      <c r="V331" s="115"/>
    </row>
    <row r="332" spans="2:22" x14ac:dyDescent="0.3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368072.49</v>
      </c>
      <c r="V332" s="115"/>
    </row>
    <row r="333" spans="2:22" x14ac:dyDescent="0.3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1036031.4199999986</v>
      </c>
      <c r="V333" s="115"/>
    </row>
    <row r="334" spans="2:22" x14ac:dyDescent="0.3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412421.91000000003</v>
      </c>
      <c r="V334" s="115"/>
    </row>
    <row r="335" spans="2:22" x14ac:dyDescent="0.3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446426.86000000022</v>
      </c>
      <c r="V335" s="115"/>
    </row>
    <row r="336" spans="2:22" x14ac:dyDescent="0.3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130384.90000000001</v>
      </c>
      <c r="V336" s="115"/>
    </row>
    <row r="337" spans="2:22" x14ac:dyDescent="0.3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172163.88999999996</v>
      </c>
      <c r="V337" s="115"/>
    </row>
    <row r="338" spans="2:22" x14ac:dyDescent="0.3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93301.82</v>
      </c>
      <c r="V338" s="115"/>
    </row>
    <row r="339" spans="2:22" x14ac:dyDescent="0.3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1032367.9200000003</v>
      </c>
      <c r="V339" s="115"/>
    </row>
    <row r="340" spans="2:22" x14ac:dyDescent="0.3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49742.570000000022</v>
      </c>
      <c r="V340" s="115"/>
    </row>
    <row r="341" spans="2:22" x14ac:dyDescent="0.3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68593.750000000015</v>
      </c>
      <c r="V341" s="115"/>
    </row>
    <row r="342" spans="2:22" ht="26" x14ac:dyDescent="0.3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65974.829999999987</v>
      </c>
      <c r="V342" s="115"/>
    </row>
    <row r="343" spans="2:22" x14ac:dyDescent="0.3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76116.84</v>
      </c>
      <c r="V343" s="115"/>
    </row>
    <row r="344" spans="2:22" x14ac:dyDescent="0.3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136854.73000000001</v>
      </c>
      <c r="V344" s="115"/>
    </row>
    <row r="345" spans="2:22" x14ac:dyDescent="0.3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51100.380000000005</v>
      </c>
      <c r="V345" s="115"/>
    </row>
    <row r="346" spans="2:22" x14ac:dyDescent="0.3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45855.850000000013</v>
      </c>
      <c r="V346" s="115"/>
    </row>
    <row r="347" spans="2:22" x14ac:dyDescent="0.3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32264.850000000002</v>
      </c>
      <c r="V347" s="115"/>
    </row>
    <row r="348" spans="2:22" x14ac:dyDescent="0.3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901.7700000000001</v>
      </c>
      <c r="V348" s="115"/>
    </row>
    <row r="349" spans="2:22" x14ac:dyDescent="0.3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58573.84</v>
      </c>
      <c r="V349" s="115"/>
    </row>
    <row r="350" spans="2:22" x14ac:dyDescent="0.3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190477</v>
      </c>
      <c r="V350" s="115"/>
    </row>
    <row r="351" spans="2:22" x14ac:dyDescent="0.3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96423.94</v>
      </c>
      <c r="V351" s="115"/>
    </row>
    <row r="352" spans="2:22" x14ac:dyDescent="0.3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3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58268.67</v>
      </c>
      <c r="V353" s="115"/>
    </row>
    <row r="354" spans="2:22" x14ac:dyDescent="0.3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59824.280000000006</v>
      </c>
      <c r="V354" s="115"/>
    </row>
    <row r="355" spans="2:22" x14ac:dyDescent="0.3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8873.0300000000007</v>
      </c>
      <c r="V355" s="115"/>
    </row>
    <row r="356" spans="2:22" ht="26" x14ac:dyDescent="0.3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573736.88000000012</v>
      </c>
      <c r="V356" s="115"/>
    </row>
    <row r="357" spans="2:22" x14ac:dyDescent="0.3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41264.560000000005</v>
      </c>
      <c r="V357" s="115"/>
    </row>
    <row r="358" spans="2:22" x14ac:dyDescent="0.3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847846.75999999978</v>
      </c>
      <c r="V358" s="115"/>
    </row>
    <row r="359" spans="2:22" ht="26" x14ac:dyDescent="0.3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38213.9</v>
      </c>
      <c r="V359" s="115"/>
    </row>
    <row r="360" spans="2:22" x14ac:dyDescent="0.3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1603589.2499999998</v>
      </c>
      <c r="V360" s="115"/>
    </row>
    <row r="361" spans="2:22" ht="26" x14ac:dyDescent="0.3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3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3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6" x14ac:dyDescent="0.3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3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7820899.3099999987</v>
      </c>
      <c r="V365" s="115"/>
    </row>
    <row r="366" spans="2:22" ht="26" x14ac:dyDescent="0.3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19320.099999999999</v>
      </c>
      <c r="V366" s="115"/>
    </row>
    <row r="367" spans="2:22" x14ac:dyDescent="0.3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3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3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6" x14ac:dyDescent="0.3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1035466.8099999998</v>
      </c>
      <c r="V370" s="115"/>
    </row>
    <row r="371" spans="2:22" ht="26" x14ac:dyDescent="0.3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2323367.0200000005</v>
      </c>
      <c r="V371" s="115"/>
    </row>
    <row r="372" spans="2:22" x14ac:dyDescent="0.3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176849.1</v>
      </c>
      <c r="V372" s="115"/>
    </row>
    <row r="373" spans="2:22" x14ac:dyDescent="0.3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672202.92999999993</v>
      </c>
      <c r="V373" s="115"/>
    </row>
    <row r="374" spans="2:22" x14ac:dyDescent="0.3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341098.96999999991</v>
      </c>
      <c r="V374" s="115"/>
    </row>
    <row r="375" spans="2:22" x14ac:dyDescent="0.3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187645.63000000003</v>
      </c>
      <c r="V375" s="115"/>
    </row>
    <row r="376" spans="2:22" x14ac:dyDescent="0.3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3137460.61</v>
      </c>
      <c r="V376" s="115"/>
    </row>
    <row r="377" spans="2:22" x14ac:dyDescent="0.3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111673.52</v>
      </c>
      <c r="V377" s="115"/>
    </row>
    <row r="378" spans="2:22" x14ac:dyDescent="0.3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118887.83</v>
      </c>
      <c r="V378" s="115"/>
    </row>
    <row r="379" spans="2:22" x14ac:dyDescent="0.3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1213302.32</v>
      </c>
      <c r="V379" s="115"/>
    </row>
    <row r="380" spans="2:22" x14ac:dyDescent="0.3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75200</v>
      </c>
      <c r="V380" s="115"/>
    </row>
    <row r="381" spans="2:22" ht="26" x14ac:dyDescent="0.3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247407.36999999994</v>
      </c>
      <c r="V381" s="115"/>
    </row>
    <row r="382" spans="2:22" x14ac:dyDescent="0.3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38584.620000000003</v>
      </c>
      <c r="V382" s="115"/>
    </row>
    <row r="383" spans="2:22" x14ac:dyDescent="0.3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103656.54000000001</v>
      </c>
      <c r="V383" s="115"/>
    </row>
    <row r="384" spans="2:22" x14ac:dyDescent="0.3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1610675.9500000002</v>
      </c>
      <c r="V384" s="115"/>
    </row>
    <row r="385" spans="2:22" x14ac:dyDescent="0.3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183904.16999999998</v>
      </c>
      <c r="V385" s="115"/>
    </row>
    <row r="386" spans="2:22" x14ac:dyDescent="0.3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2554609.09</v>
      </c>
      <c r="V386" s="115"/>
    </row>
    <row r="387" spans="2:22" x14ac:dyDescent="0.3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38066325.279999994</v>
      </c>
      <c r="V387" s="115"/>
    </row>
    <row r="388" spans="2:22" x14ac:dyDescent="0.3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76929.170000000013</v>
      </c>
      <c r="V388" s="115"/>
    </row>
    <row r="389" spans="2:22" x14ac:dyDescent="0.3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215505.72</v>
      </c>
      <c r="V389" s="115"/>
    </row>
    <row r="390" spans="2:22" ht="26" x14ac:dyDescent="0.3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39615.770000000011</v>
      </c>
      <c r="V390" s="115"/>
    </row>
    <row r="391" spans="2:22" x14ac:dyDescent="0.3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44791.17</v>
      </c>
      <c r="V391" s="115"/>
    </row>
    <row r="392" spans="2:22" x14ac:dyDescent="0.3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1633.33</v>
      </c>
      <c r="V392" s="115"/>
    </row>
    <row r="393" spans="2:22" x14ac:dyDescent="0.3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3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3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154986.22999999995</v>
      </c>
      <c r="V395" s="115"/>
    </row>
    <row r="396" spans="2:22" x14ac:dyDescent="0.3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3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3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3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3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3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3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176729.22</v>
      </c>
      <c r="V402" s="115"/>
    </row>
    <row r="403" spans="2:22" x14ac:dyDescent="0.3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74732.070000000007</v>
      </c>
      <c r="V403" s="115"/>
    </row>
    <row r="404" spans="2:22" x14ac:dyDescent="0.3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135033.72999999998</v>
      </c>
      <c r="V404" s="115"/>
    </row>
    <row r="405" spans="2:22" x14ac:dyDescent="0.3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1566.62</v>
      </c>
      <c r="V405" s="115"/>
    </row>
    <row r="406" spans="2:22" x14ac:dyDescent="0.3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30234.030000000002</v>
      </c>
      <c r="V406" s="115"/>
    </row>
    <row r="407" spans="2:22" x14ac:dyDescent="0.3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2085263.7</v>
      </c>
      <c r="V407" s="115"/>
    </row>
    <row r="408" spans="2:22" x14ac:dyDescent="0.3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3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67860.02</v>
      </c>
      <c r="V409" s="115"/>
    </row>
    <row r="410" spans="2:22" x14ac:dyDescent="0.3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258511.43</v>
      </c>
      <c r="V410" s="115"/>
    </row>
    <row r="411" spans="2:22" x14ac:dyDescent="0.3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256837.79999999993</v>
      </c>
      <c r="V411" s="115"/>
    </row>
    <row r="412" spans="2:22" x14ac:dyDescent="0.3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199128.94000000003</v>
      </c>
      <c r="V412" s="115"/>
    </row>
    <row r="413" spans="2:22" x14ac:dyDescent="0.3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459664.62</v>
      </c>
      <c r="V413" s="115"/>
    </row>
    <row r="414" spans="2:22" x14ac:dyDescent="0.3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34045.81</v>
      </c>
      <c r="V414" s="115"/>
    </row>
    <row r="415" spans="2:22" x14ac:dyDescent="0.3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131164.67000000001</v>
      </c>
      <c r="V415" s="115"/>
    </row>
    <row r="416" spans="2:22" x14ac:dyDescent="0.3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463115.91000000015</v>
      </c>
      <c r="V416" s="115"/>
    </row>
    <row r="417" spans="2:22" x14ac:dyDescent="0.3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251322.39999999991</v>
      </c>
      <c r="V417" s="115"/>
    </row>
    <row r="418" spans="2:22" x14ac:dyDescent="0.3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249712.23999999993</v>
      </c>
      <c r="V418" s="115"/>
    </row>
    <row r="419" spans="2:22" x14ac:dyDescent="0.3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69930.260000000009</v>
      </c>
      <c r="V419" s="115"/>
    </row>
    <row r="420" spans="2:22" x14ac:dyDescent="0.3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181876.8599999999</v>
      </c>
      <c r="V420" s="115"/>
    </row>
    <row r="421" spans="2:22" x14ac:dyDescent="0.3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29382.940000000002</v>
      </c>
      <c r="V421" s="115"/>
    </row>
    <row r="422" spans="2:22" ht="26" x14ac:dyDescent="0.3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58555.750000000022</v>
      </c>
      <c r="V422" s="115"/>
    </row>
    <row r="423" spans="2:22" x14ac:dyDescent="0.3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388717.64999999997</v>
      </c>
      <c r="V423" s="115"/>
    </row>
    <row r="424" spans="2:22" x14ac:dyDescent="0.3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16163.910000000002</v>
      </c>
      <c r="V424" s="115"/>
    </row>
    <row r="425" spans="2:22" x14ac:dyDescent="0.3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0</v>
      </c>
      <c r="V425" s="115"/>
    </row>
    <row r="426" spans="2:22" x14ac:dyDescent="0.3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13936.19</v>
      </c>
      <c r="V426" s="115"/>
    </row>
    <row r="427" spans="2:22" x14ac:dyDescent="0.3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12439.880000000001</v>
      </c>
      <c r="V427" s="115"/>
    </row>
    <row r="428" spans="2:22" x14ac:dyDescent="0.3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209584.37999999998</v>
      </c>
      <c r="V428" s="115"/>
    </row>
    <row r="429" spans="2:22" x14ac:dyDescent="0.3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1160040.1799999997</v>
      </c>
      <c r="V429" s="115"/>
    </row>
    <row r="430" spans="2:22" x14ac:dyDescent="0.3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155857.54999999996</v>
      </c>
      <c r="V430" s="115"/>
    </row>
    <row r="431" spans="2:22" x14ac:dyDescent="0.3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2240000</v>
      </c>
      <c r="V431" s="115"/>
    </row>
    <row r="432" spans="2:22" x14ac:dyDescent="0.3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266666.82999999996</v>
      </c>
      <c r="V432" s="115"/>
    </row>
    <row r="433" spans="2:22" x14ac:dyDescent="0.3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432752.43000000023</v>
      </c>
      <c r="V433" s="115"/>
    </row>
    <row r="434" spans="2:22" x14ac:dyDescent="0.3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67086</v>
      </c>
      <c r="V434" s="115"/>
    </row>
    <row r="435" spans="2:22" x14ac:dyDescent="0.3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23685.380000000016</v>
      </c>
      <c r="V435" s="115"/>
    </row>
    <row r="436" spans="2:22" x14ac:dyDescent="0.3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26076.460000000003</v>
      </c>
      <c r="V436" s="115"/>
    </row>
    <row r="437" spans="2:22" x14ac:dyDescent="0.3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1833333.34</v>
      </c>
      <c r="V437" s="115"/>
    </row>
    <row r="438" spans="2:22" x14ac:dyDescent="0.3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3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33651.5</v>
      </c>
      <c r="V439" s="115"/>
    </row>
    <row r="440" spans="2:22" ht="26" x14ac:dyDescent="0.3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8181.71</v>
      </c>
      <c r="V440" s="115"/>
    </row>
    <row r="441" spans="2:22" x14ac:dyDescent="0.3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65729.429999999993</v>
      </c>
      <c r="V441" s="115"/>
    </row>
    <row r="442" spans="2:22" x14ac:dyDescent="0.3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3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60185.260000000009</v>
      </c>
      <c r="V443" s="115"/>
    </row>
    <row r="444" spans="2:22" ht="26" x14ac:dyDescent="0.3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5"/>
    </row>
    <row r="445" spans="2:22" ht="26" x14ac:dyDescent="0.3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10071.780000000001</v>
      </c>
      <c r="V445" s="115"/>
    </row>
    <row r="446" spans="2:22" ht="26" x14ac:dyDescent="0.3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12608.2</v>
      </c>
      <c r="V446" s="115"/>
    </row>
    <row r="447" spans="2:22" x14ac:dyDescent="0.3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852259.66</v>
      </c>
      <c r="V447" s="115"/>
    </row>
    <row r="448" spans="2:22" x14ac:dyDescent="0.3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2800</v>
      </c>
      <c r="V448" s="115"/>
    </row>
    <row r="449" spans="2:22" x14ac:dyDescent="0.3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3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4785.83</v>
      </c>
      <c r="V450" s="115"/>
    </row>
    <row r="451" spans="2:22" x14ac:dyDescent="0.3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75474.53</v>
      </c>
      <c r="V451" s="115"/>
    </row>
    <row r="452" spans="2:22" x14ac:dyDescent="0.3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174834.24</v>
      </c>
      <c r="V452" s="115"/>
    </row>
    <row r="453" spans="2:22" x14ac:dyDescent="0.3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54106.92</v>
      </c>
      <c r="V453" s="115"/>
    </row>
    <row r="454" spans="2:22" x14ac:dyDescent="0.3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32225.99</v>
      </c>
      <c r="V454" s="115"/>
    </row>
    <row r="455" spans="2:22" x14ac:dyDescent="0.3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16231.300000000001</v>
      </c>
      <c r="V455" s="115"/>
    </row>
    <row r="456" spans="2:22" x14ac:dyDescent="0.3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100.14999999999999</v>
      </c>
      <c r="V456" s="115"/>
    </row>
    <row r="457" spans="2:22" ht="26" x14ac:dyDescent="0.3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7393.76</v>
      </c>
      <c r="V457" s="115"/>
    </row>
    <row r="458" spans="2:22" x14ac:dyDescent="0.3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3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3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95133.08</v>
      </c>
      <c r="V460" s="115"/>
    </row>
    <row r="461" spans="2:22" x14ac:dyDescent="0.3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29021.7</v>
      </c>
      <c r="V461" s="115"/>
    </row>
    <row r="462" spans="2:22" ht="26" x14ac:dyDescent="0.3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0</v>
      </c>
      <c r="V462" s="115"/>
    </row>
    <row r="463" spans="2:22" x14ac:dyDescent="0.3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21550.31</v>
      </c>
      <c r="V463" s="115"/>
    </row>
    <row r="464" spans="2:22" x14ac:dyDescent="0.3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2350</v>
      </c>
      <c r="V464" s="115"/>
    </row>
    <row r="465" spans="2:22" x14ac:dyDescent="0.3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53492.05000000001</v>
      </c>
      <c r="V465" s="115"/>
    </row>
    <row r="466" spans="2:22" x14ac:dyDescent="0.3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1984823.08</v>
      </c>
      <c r="V466" s="115"/>
    </row>
    <row r="467" spans="2:22" x14ac:dyDescent="0.3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292960.49000000005</v>
      </c>
      <c r="V467" s="115"/>
    </row>
    <row r="468" spans="2:22" x14ac:dyDescent="0.3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754755.73</v>
      </c>
      <c r="V468" s="115"/>
    </row>
    <row r="469" spans="2:22" x14ac:dyDescent="0.3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1300242.08</v>
      </c>
      <c r="V469" s="115"/>
    </row>
    <row r="470" spans="2:22" ht="26" x14ac:dyDescent="0.3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6" x14ac:dyDescent="0.3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700</v>
      </c>
      <c r="V471" s="115"/>
    </row>
    <row r="472" spans="2:22" x14ac:dyDescent="0.3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87531.98</v>
      </c>
      <c r="V472" s="115"/>
    </row>
    <row r="473" spans="2:22" x14ac:dyDescent="0.3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27643.120000000003</v>
      </c>
      <c r="V473" s="115"/>
    </row>
    <row r="474" spans="2:22" x14ac:dyDescent="0.3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484225.08999999997</v>
      </c>
      <c r="V474" s="115"/>
    </row>
    <row r="475" spans="2:22" x14ac:dyDescent="0.3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267185.06</v>
      </c>
      <c r="V475" s="115"/>
    </row>
    <row r="476" spans="2:22" x14ac:dyDescent="0.3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46431.14</v>
      </c>
      <c r="V476" s="115"/>
    </row>
    <row r="477" spans="2:22" ht="26" x14ac:dyDescent="0.3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77229.000000000015</v>
      </c>
      <c r="V477" s="115"/>
    </row>
    <row r="478" spans="2:22" x14ac:dyDescent="0.3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62610.06</v>
      </c>
      <c r="V478" s="115"/>
    </row>
    <row r="479" spans="2:22" x14ac:dyDescent="0.3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9052.0099999999984</v>
      </c>
      <c r="V479" s="115"/>
    </row>
    <row r="480" spans="2:22" x14ac:dyDescent="0.3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89187.9</v>
      </c>
      <c r="V480" s="115"/>
    </row>
    <row r="481" spans="2:22" x14ac:dyDescent="0.3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88467.8</v>
      </c>
      <c r="V481" s="115"/>
    </row>
    <row r="482" spans="2:22" x14ac:dyDescent="0.3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23148.829999999984</v>
      </c>
      <c r="V482" s="115"/>
    </row>
    <row r="483" spans="2:22" x14ac:dyDescent="0.3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100456.33000000003</v>
      </c>
      <c r="V483" s="115"/>
    </row>
    <row r="484" spans="2:22" x14ac:dyDescent="0.3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727398.81</v>
      </c>
      <c r="V484" s="115"/>
    </row>
    <row r="485" spans="2:22" x14ac:dyDescent="0.3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1382026.6400000001</v>
      </c>
      <c r="V485" s="115"/>
    </row>
    <row r="486" spans="2:22" x14ac:dyDescent="0.3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5036.82</v>
      </c>
      <c r="V486" s="115"/>
    </row>
    <row r="487" spans="2:22" x14ac:dyDescent="0.3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3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86252.41</v>
      </c>
      <c r="V488" s="115"/>
    </row>
    <row r="489" spans="2:22" x14ac:dyDescent="0.3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4846625.8200000012</v>
      </c>
      <c r="V489" s="115"/>
    </row>
    <row r="490" spans="2:22" x14ac:dyDescent="0.3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421762.5</v>
      </c>
      <c r="V490" s="115"/>
    </row>
    <row r="491" spans="2:22" x14ac:dyDescent="0.3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287500.08</v>
      </c>
      <c r="V491" s="115"/>
    </row>
    <row r="492" spans="2:22" x14ac:dyDescent="0.3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3114884.400000005</v>
      </c>
      <c r="V492" s="115"/>
    </row>
    <row r="493" spans="2:22" ht="26" x14ac:dyDescent="0.3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385019.99</v>
      </c>
      <c r="V493" s="115"/>
    </row>
    <row r="494" spans="2:22" x14ac:dyDescent="0.3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79236.14</v>
      </c>
      <c r="V494" s="115"/>
    </row>
    <row r="495" spans="2:22" x14ac:dyDescent="0.3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224733.48999999996</v>
      </c>
      <c r="V495" s="115"/>
    </row>
    <row r="496" spans="2:22" x14ac:dyDescent="0.3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160617.70000000007</v>
      </c>
      <c r="V496" s="115"/>
    </row>
    <row r="497" spans="2:22" x14ac:dyDescent="0.3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1219725.6299999999</v>
      </c>
      <c r="V497" s="115"/>
    </row>
    <row r="498" spans="2:22" x14ac:dyDescent="0.3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80416.33</v>
      </c>
      <c r="V498" s="115"/>
    </row>
    <row r="499" spans="2:22" x14ac:dyDescent="0.3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142773.85999999999</v>
      </c>
      <c r="V499" s="115"/>
    </row>
    <row r="500" spans="2:22" x14ac:dyDescent="0.3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136366.68000000002</v>
      </c>
      <c r="V500" s="115"/>
    </row>
    <row r="501" spans="2:22" ht="26" x14ac:dyDescent="0.3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6" x14ac:dyDescent="0.3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2750.16</v>
      </c>
      <c r="V502" s="115"/>
    </row>
    <row r="503" spans="2:22" x14ac:dyDescent="0.3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89376.359999999986</v>
      </c>
      <c r="V503" s="115"/>
    </row>
    <row r="504" spans="2:22" ht="26" x14ac:dyDescent="0.3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126109.57</v>
      </c>
      <c r="V504" s="115"/>
    </row>
    <row r="505" spans="2:22" x14ac:dyDescent="0.3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135596.28000000003</v>
      </c>
      <c r="V505" s="115"/>
    </row>
    <row r="506" spans="2:22" x14ac:dyDescent="0.3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10773.480000000001</v>
      </c>
      <c r="V506" s="115"/>
    </row>
    <row r="507" spans="2:22" x14ac:dyDescent="0.3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592415.93000000017</v>
      </c>
      <c r="V507" s="115"/>
    </row>
    <row r="508" spans="2:22" x14ac:dyDescent="0.3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105766.28</v>
      </c>
      <c r="V508" s="115"/>
    </row>
    <row r="509" spans="2:22" x14ac:dyDescent="0.3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125540.48000000001</v>
      </c>
      <c r="V509" s="115"/>
    </row>
    <row r="510" spans="2:22" x14ac:dyDescent="0.3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62800.290000000008</v>
      </c>
      <c r="V510" s="115"/>
    </row>
    <row r="511" spans="2:22" x14ac:dyDescent="0.3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57730.470000000008</v>
      </c>
      <c r="V511" s="115"/>
    </row>
    <row r="512" spans="2:22" ht="26" x14ac:dyDescent="0.3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29440.330000000009</v>
      </c>
      <c r="V512" s="115"/>
    </row>
    <row r="513" spans="2:22" x14ac:dyDescent="0.3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3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3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3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1098810.9999999993</v>
      </c>
      <c r="V516" s="115"/>
    </row>
    <row r="517" spans="2:22" x14ac:dyDescent="0.3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23374.99</v>
      </c>
      <c r="V517" s="115"/>
    </row>
    <row r="518" spans="2:22" x14ac:dyDescent="0.3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2936725.27</v>
      </c>
      <c r="V518" s="115"/>
    </row>
    <row r="519" spans="2:22" x14ac:dyDescent="0.3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9219817.9700000025</v>
      </c>
      <c r="V519" s="115"/>
    </row>
    <row r="520" spans="2:22" x14ac:dyDescent="0.3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3618368.32</v>
      </c>
      <c r="V520" s="115"/>
    </row>
    <row r="521" spans="2:22" x14ac:dyDescent="0.3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664373.75</v>
      </c>
      <c r="V521" s="115"/>
    </row>
    <row r="522" spans="2:22" x14ac:dyDescent="0.3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3031979.4899999998</v>
      </c>
      <c r="V522" s="115"/>
    </row>
    <row r="523" spans="2:22" x14ac:dyDescent="0.3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0</v>
      </c>
      <c r="V523" s="115"/>
    </row>
    <row r="524" spans="2:22" x14ac:dyDescent="0.3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218307.11000000004</v>
      </c>
      <c r="V524" s="115"/>
    </row>
    <row r="525" spans="2:22" x14ac:dyDescent="0.3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181830.83</v>
      </c>
      <c r="V525" s="115"/>
    </row>
    <row r="526" spans="2:22" x14ac:dyDescent="0.3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393000.16</v>
      </c>
      <c r="V526" s="115"/>
    </row>
    <row r="527" spans="2:22" x14ac:dyDescent="0.3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3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57890.73</v>
      </c>
      <c r="V528" s="115"/>
    </row>
    <row r="529" spans="2:22" x14ac:dyDescent="0.3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300929.15999999997</v>
      </c>
      <c r="V529" s="115"/>
    </row>
    <row r="530" spans="2:22" x14ac:dyDescent="0.3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36041.61</v>
      </c>
      <c r="V530" s="115"/>
    </row>
    <row r="531" spans="2:22" x14ac:dyDescent="0.3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82199.7</v>
      </c>
      <c r="V531" s="115"/>
    </row>
    <row r="532" spans="2:22" x14ac:dyDescent="0.3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28201.330000000013</v>
      </c>
      <c r="V532" s="115"/>
    </row>
    <row r="533" spans="2:22" x14ac:dyDescent="0.3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157508.32999999999</v>
      </c>
      <c r="V533" s="115"/>
    </row>
    <row r="534" spans="2:22" x14ac:dyDescent="0.3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868723.97999999986</v>
      </c>
      <c r="V534" s="115"/>
    </row>
    <row r="535" spans="2:22" x14ac:dyDescent="0.3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3416.74</v>
      </c>
      <c r="V535" s="115"/>
    </row>
    <row r="536" spans="2:22" x14ac:dyDescent="0.3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2000.08</v>
      </c>
      <c r="V536" s="115"/>
    </row>
    <row r="537" spans="2:22" x14ac:dyDescent="0.3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46366.66</v>
      </c>
      <c r="V537" s="115"/>
    </row>
    <row r="538" spans="2:22" x14ac:dyDescent="0.3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626040.30999999994</v>
      </c>
      <c r="V538" s="115"/>
    </row>
    <row r="539" spans="2:22" x14ac:dyDescent="0.3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61833.320000000007</v>
      </c>
      <c r="V539" s="115"/>
    </row>
    <row r="540" spans="2:22" x14ac:dyDescent="0.3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3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31445.030000000002</v>
      </c>
      <c r="V541" s="115"/>
    </row>
    <row r="542" spans="2:22" x14ac:dyDescent="0.3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337429.89999999991</v>
      </c>
      <c r="V542" s="115"/>
    </row>
    <row r="543" spans="2:22" x14ac:dyDescent="0.3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146083.78000000003</v>
      </c>
      <c r="V543" s="115"/>
    </row>
    <row r="544" spans="2:22" x14ac:dyDescent="0.3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98174.280000000013</v>
      </c>
      <c r="V544" s="115"/>
    </row>
    <row r="545" spans="2:22" x14ac:dyDescent="0.3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173886.75000000003</v>
      </c>
      <c r="V545" s="115"/>
    </row>
    <row r="546" spans="2:22" x14ac:dyDescent="0.3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78249.210000000021</v>
      </c>
      <c r="V546" s="115"/>
    </row>
    <row r="547" spans="2:22" x14ac:dyDescent="0.3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20000</v>
      </c>
      <c r="V547" s="115"/>
    </row>
    <row r="548" spans="2:22" x14ac:dyDescent="0.3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22337.14</v>
      </c>
      <c r="V548" s="115"/>
    </row>
    <row r="549" spans="2:22" x14ac:dyDescent="0.3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308819.07000000007</v>
      </c>
      <c r="V549" s="115"/>
    </row>
    <row r="550" spans="2:22" x14ac:dyDescent="0.3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6560.3099999999995</v>
      </c>
      <c r="V550" s="115"/>
    </row>
    <row r="551" spans="2:22" x14ac:dyDescent="0.3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96871.520000000033</v>
      </c>
      <c r="V551" s="115"/>
    </row>
    <row r="552" spans="2:22" x14ac:dyDescent="0.3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18333.34</v>
      </c>
      <c r="V552" s="115"/>
    </row>
    <row r="553" spans="2:22" x14ac:dyDescent="0.3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177895.67</v>
      </c>
      <c r="V553" s="115"/>
    </row>
    <row r="554" spans="2:22" x14ac:dyDescent="0.3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3561127.4000000004</v>
      </c>
      <c r="V554" s="115"/>
    </row>
    <row r="555" spans="2:22" x14ac:dyDescent="0.3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2605000</v>
      </c>
      <c r="V555" s="115"/>
    </row>
    <row r="556" spans="2:22" x14ac:dyDescent="0.3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892680.46</v>
      </c>
      <c r="V556" s="115"/>
    </row>
    <row r="557" spans="2:22" x14ac:dyDescent="0.3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262980.66000000003</v>
      </c>
      <c r="V557" s="115"/>
    </row>
    <row r="558" spans="2:22" x14ac:dyDescent="0.3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765179.52999999956</v>
      </c>
      <c r="V558" s="115"/>
    </row>
    <row r="559" spans="2:22" x14ac:dyDescent="0.3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42749</v>
      </c>
      <c r="V559" s="115"/>
    </row>
    <row r="560" spans="2:22" x14ac:dyDescent="0.3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167031.04999999999</v>
      </c>
      <c r="V560" s="115"/>
    </row>
    <row r="561" spans="2:22" x14ac:dyDescent="0.3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44272263.759999998</v>
      </c>
      <c r="V561" s="115"/>
    </row>
    <row r="562" spans="2:22" x14ac:dyDescent="0.3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191999.99</v>
      </c>
      <c r="V562" s="115"/>
    </row>
    <row r="563" spans="2:22" x14ac:dyDescent="0.3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375984.65000000014</v>
      </c>
      <c r="V563" s="115"/>
    </row>
    <row r="564" spans="2:22" x14ac:dyDescent="0.3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3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41666.67</v>
      </c>
      <c r="V565" s="115"/>
    </row>
    <row r="566" spans="2:22" x14ac:dyDescent="0.3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1254304.8400000008</v>
      </c>
      <c r="V566" s="115"/>
    </row>
    <row r="567" spans="2:22" x14ac:dyDescent="0.3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16528649.639999999</v>
      </c>
      <c r="V567" s="115"/>
    </row>
    <row r="568" spans="2:22" x14ac:dyDescent="0.3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5416.52</v>
      </c>
      <c r="V568" s="115"/>
    </row>
    <row r="569" spans="2:22" x14ac:dyDescent="0.3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24557.52</v>
      </c>
      <c r="V569" s="115"/>
    </row>
    <row r="570" spans="2:22" x14ac:dyDescent="0.3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39272.699999999997</v>
      </c>
      <c r="V570" s="115"/>
    </row>
    <row r="571" spans="2:22" x14ac:dyDescent="0.3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76314.06</v>
      </c>
      <c r="V571" s="115"/>
    </row>
    <row r="572" spans="2:22" x14ac:dyDescent="0.3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105061.93000000001</v>
      </c>
      <c r="V572" s="115"/>
    </row>
    <row r="573" spans="2:22" ht="13.5" thickBot="1" x14ac:dyDescent="0.3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3"/>
  </sheetData>
  <sheetProtection algorithmName="SHA-512" hashValue="3yu191lrTVssN6nBXSRg66KCBLCATQK67asD0ZSObCMilQF65D+MqMEHFenlfu+igwXfR0ZCX8grkpyNIEY4+g==" saltValue="oJOkKv6PD53/l75vAfyfPA==" spinCount="100000" sheet="1" objects="1" scenarios="1"/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2023-02-27T07:37:40Z</cp:lastPrinted>
  <dcterms:created xsi:type="dcterms:W3CDTF">2023-02-26T18:56:37Z</dcterms:created>
  <dcterms:modified xsi:type="dcterms:W3CDTF">2023-03-02T09:02:08Z</dcterms:modified>
</cp:coreProperties>
</file>