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ilica.rahovic\Desktop\Izvještaji Ministarstvo finansija\Izvještaji o izvršenju budžeta za 2024\SEPTEMBAR 2024\Konačni\"/>
    </mc:Choice>
  </mc:AlternateContent>
  <xr:revisionPtr revIDLastSave="0" documentId="13_ncr:1_{E195E3A9-B44E-4E9B-AD33-E5AE792F0FCF}" xr6:coauthVersionLast="36" xr6:coauthVersionMax="36" xr10:uidLastSave="{00000000-0000-0000-0000-000000000000}"/>
  <workbookProtection workbookAlgorithmName="SHA-512" workbookHashValue="cZa6qng8iy1BEpaMKhgNbwto772AEj4+l+wBsISnLVJT+X/WMqofb5zSbmm5CGNDwcPWf0kIcjNHaAyuKMH7mQ==" workbookSaltValue="woGNp4A0b2czD6AMNhGu1A==" workbookSpinCount="100000" lockStructure="1"/>
  <bookViews>
    <workbookView xWindow="0" yWindow="0" windowWidth="28800" windowHeight="10125" firstSheet="1" activeTab="1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  <externalReference r:id="rId6"/>
  </externalReferences>
  <definedNames>
    <definedName name="_xlnm.Print_Area" localSheetId="2">'Analitika 2024'!$B$3:$Q$106</definedName>
    <definedName name="_xlnm.Print_Area" localSheetId="1">Pregled!$B$1:$U$30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5" i="1" l="1"/>
  <c r="Q96" i="1"/>
  <c r="Q97" i="1"/>
  <c r="Q98" i="1"/>
  <c r="Q99" i="1"/>
  <c r="Q100" i="1"/>
  <c r="Q101" i="1"/>
  <c r="Q102" i="1"/>
  <c r="Q103" i="1"/>
  <c r="Q104" i="1"/>
  <c r="Q117" i="1" l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C6" i="4" l="1"/>
  <c r="F9" i="4"/>
  <c r="F15" i="4" s="1"/>
  <c r="D4" i="4"/>
  <c r="Q116" i="1"/>
  <c r="Q115" i="1"/>
  <c r="Q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Q18" i="1"/>
  <c r="Q17" i="1"/>
  <c r="Q16" i="1"/>
  <c r="Q15" i="1"/>
  <c r="Q14" i="1"/>
  <c r="Q13" i="1"/>
  <c r="Q12" i="1"/>
  <c r="Q11" i="1"/>
  <c r="Q10" i="1"/>
  <c r="Q9" i="1"/>
  <c r="Q8" i="1"/>
  <c r="P7" i="1"/>
  <c r="O7" i="1"/>
  <c r="N7" i="1"/>
  <c r="U207" i="1" l="1"/>
  <c r="E102" i="3" s="1"/>
  <c r="U100" i="1"/>
  <c r="F101" i="3" s="1"/>
  <c r="U104" i="1"/>
  <c r="F105" i="3" s="1"/>
  <c r="U206" i="1"/>
  <c r="E101" i="3" s="1"/>
  <c r="U210" i="1"/>
  <c r="E105" i="3" s="1"/>
  <c r="U103" i="1"/>
  <c r="F104" i="3" s="1"/>
  <c r="U208" i="1"/>
  <c r="E103" i="3" s="1"/>
  <c r="U101" i="1"/>
  <c r="F102" i="3" s="1"/>
  <c r="U205" i="1"/>
  <c r="E100" i="3" s="1"/>
  <c r="U209" i="1"/>
  <c r="E104" i="3" s="1"/>
  <c r="U102" i="1"/>
  <c r="F103" i="3" s="1"/>
  <c r="U99" i="1"/>
  <c r="F100" i="3" s="1"/>
  <c r="U95" i="1"/>
  <c r="F96" i="3" s="1"/>
  <c r="U91" i="1"/>
  <c r="F92" i="3" s="1"/>
  <c r="U86" i="1"/>
  <c r="F87" i="3" s="1"/>
  <c r="U82" i="1"/>
  <c r="F83" i="3" s="1"/>
  <c r="U78" i="1"/>
  <c r="F79" i="3" s="1"/>
  <c r="U74" i="1"/>
  <c r="F75" i="3" s="1"/>
  <c r="U70" i="1"/>
  <c r="F71" i="3" s="1"/>
  <c r="U66" i="1"/>
  <c r="F67" i="3" s="1"/>
  <c r="U62" i="1"/>
  <c r="F63" i="3" s="1"/>
  <c r="U58" i="1"/>
  <c r="F59" i="3" s="1"/>
  <c r="U54" i="1"/>
  <c r="F55" i="3" s="1"/>
  <c r="U50" i="1"/>
  <c r="F51" i="3" s="1"/>
  <c r="U46" i="1"/>
  <c r="F47" i="3" s="1"/>
  <c r="U42" i="1"/>
  <c r="F43" i="3" s="1"/>
  <c r="U38" i="1"/>
  <c r="F39" i="3" s="1"/>
  <c r="U34" i="1"/>
  <c r="F35" i="3" s="1"/>
  <c r="U30" i="1"/>
  <c r="F31" i="3" s="1"/>
  <c r="U26" i="1"/>
  <c r="F27" i="3" s="1"/>
  <c r="U22" i="1"/>
  <c r="F23" i="3" s="1"/>
  <c r="U18" i="1"/>
  <c r="F19" i="3" s="1"/>
  <c r="U14" i="1"/>
  <c r="F15" i="3" s="1"/>
  <c r="U10" i="1"/>
  <c r="F11" i="3" s="1"/>
  <c r="U204" i="1"/>
  <c r="E99" i="3" s="1"/>
  <c r="U200" i="1"/>
  <c r="E95" i="3" s="1"/>
  <c r="U196" i="1"/>
  <c r="E91" i="3" s="1"/>
  <c r="U192" i="1"/>
  <c r="E87" i="3" s="1"/>
  <c r="U188" i="1"/>
  <c r="E83" i="3" s="1"/>
  <c r="U184" i="1"/>
  <c r="E79" i="3" s="1"/>
  <c r="U180" i="1"/>
  <c r="E75" i="3" s="1"/>
  <c r="U176" i="1"/>
  <c r="E71" i="3" s="1"/>
  <c r="U172" i="1"/>
  <c r="E67" i="3" s="1"/>
  <c r="U168" i="1"/>
  <c r="E63" i="3" s="1"/>
  <c r="U164" i="1"/>
  <c r="E59" i="3" s="1"/>
  <c r="U160" i="1"/>
  <c r="E55" i="3" s="1"/>
  <c r="U156" i="1"/>
  <c r="E51" i="3" s="1"/>
  <c r="U152" i="1"/>
  <c r="E47" i="3" s="1"/>
  <c r="U148" i="1"/>
  <c r="E43" i="3" s="1"/>
  <c r="U144" i="1"/>
  <c r="E39" i="3" s="1"/>
  <c r="U140" i="1"/>
  <c r="E35" i="3" s="1"/>
  <c r="U136" i="1"/>
  <c r="E31" i="3" s="1"/>
  <c r="U132" i="1"/>
  <c r="E27" i="3" s="1"/>
  <c r="U128" i="1"/>
  <c r="E23" i="3" s="1"/>
  <c r="U124" i="1"/>
  <c r="E19" i="3" s="1"/>
  <c r="U120" i="1"/>
  <c r="E15" i="3" s="1"/>
  <c r="U116" i="1"/>
  <c r="E11" i="3" s="1"/>
  <c r="U98" i="1"/>
  <c r="F99" i="3" s="1"/>
  <c r="U94" i="1"/>
  <c r="U89" i="1"/>
  <c r="F90" i="3" s="1"/>
  <c r="U85" i="1"/>
  <c r="F86" i="3" s="1"/>
  <c r="U81" i="1"/>
  <c r="F82" i="3" s="1"/>
  <c r="U77" i="1"/>
  <c r="F78" i="3" s="1"/>
  <c r="U73" i="1"/>
  <c r="F74" i="3" s="1"/>
  <c r="U69" i="1"/>
  <c r="F70" i="3" s="1"/>
  <c r="U65" i="1"/>
  <c r="F66" i="3" s="1"/>
  <c r="U61" i="1"/>
  <c r="F62" i="3" s="1"/>
  <c r="U57" i="1"/>
  <c r="F58" i="3" s="1"/>
  <c r="U53" i="1"/>
  <c r="F54" i="3" s="1"/>
  <c r="U49" i="1"/>
  <c r="F50" i="3" s="1"/>
  <c r="U45" i="1"/>
  <c r="F46" i="3" s="1"/>
  <c r="U41" i="1"/>
  <c r="F42" i="3" s="1"/>
  <c r="U37" i="1"/>
  <c r="F38" i="3" s="1"/>
  <c r="U33" i="1"/>
  <c r="F34" i="3" s="1"/>
  <c r="U29" i="1"/>
  <c r="F30" i="3" s="1"/>
  <c r="U25" i="1"/>
  <c r="F26" i="3" s="1"/>
  <c r="U21" i="1"/>
  <c r="F22" i="3" s="1"/>
  <c r="U17" i="1"/>
  <c r="F18" i="3" s="1"/>
  <c r="U13" i="1"/>
  <c r="F14" i="3" s="1"/>
  <c r="U9" i="1"/>
  <c r="F10" i="3" s="1"/>
  <c r="U203" i="1"/>
  <c r="E98" i="3" s="1"/>
  <c r="U199" i="1"/>
  <c r="E94" i="3" s="1"/>
  <c r="U195" i="1"/>
  <c r="E90" i="3" s="1"/>
  <c r="U191" i="1"/>
  <c r="E86" i="3" s="1"/>
  <c r="U187" i="1"/>
  <c r="E82" i="3" s="1"/>
  <c r="U183" i="1"/>
  <c r="E78" i="3" s="1"/>
  <c r="U179" i="1"/>
  <c r="E74" i="3" s="1"/>
  <c r="U175" i="1"/>
  <c r="E70" i="3" s="1"/>
  <c r="U171" i="1"/>
  <c r="E66" i="3" s="1"/>
  <c r="U167" i="1"/>
  <c r="E62" i="3" s="1"/>
  <c r="U163" i="1"/>
  <c r="E58" i="3" s="1"/>
  <c r="U159" i="1"/>
  <c r="E54" i="3" s="1"/>
  <c r="U155" i="1"/>
  <c r="E50" i="3" s="1"/>
  <c r="U151" i="1"/>
  <c r="E46" i="3" s="1"/>
  <c r="U147" i="1"/>
  <c r="E42" i="3" s="1"/>
  <c r="U143" i="1"/>
  <c r="E38" i="3" s="1"/>
  <c r="U139" i="1"/>
  <c r="E34" i="3" s="1"/>
  <c r="U135" i="1"/>
  <c r="E30" i="3" s="1"/>
  <c r="U131" i="1"/>
  <c r="E26" i="3" s="1"/>
  <c r="U127" i="1"/>
  <c r="E22" i="3" s="1"/>
  <c r="U123" i="1"/>
  <c r="E18" i="3" s="1"/>
  <c r="U119" i="1"/>
  <c r="E14" i="3" s="1"/>
  <c r="U115" i="1"/>
  <c r="E10" i="3" s="1"/>
  <c r="U97" i="1"/>
  <c r="F98" i="3" s="1"/>
  <c r="U93" i="1"/>
  <c r="U88" i="1"/>
  <c r="F89" i="3" s="1"/>
  <c r="U84" i="1"/>
  <c r="F85" i="3" s="1"/>
  <c r="U80" i="1"/>
  <c r="F81" i="3" s="1"/>
  <c r="U76" i="1"/>
  <c r="F77" i="3" s="1"/>
  <c r="U72" i="1"/>
  <c r="F73" i="3" s="1"/>
  <c r="U68" i="1"/>
  <c r="F69" i="3" s="1"/>
  <c r="U64" i="1"/>
  <c r="F65" i="3" s="1"/>
  <c r="U60" i="1"/>
  <c r="F61" i="3" s="1"/>
  <c r="U56" i="1"/>
  <c r="F57" i="3" s="1"/>
  <c r="U52" i="1"/>
  <c r="F53" i="3" s="1"/>
  <c r="U48" i="1"/>
  <c r="F49" i="3" s="1"/>
  <c r="U44" i="1"/>
  <c r="F45" i="3" s="1"/>
  <c r="U40" i="1"/>
  <c r="F41" i="3" s="1"/>
  <c r="U36" i="1"/>
  <c r="F37" i="3" s="1"/>
  <c r="U32" i="1"/>
  <c r="F33" i="3" s="1"/>
  <c r="U28" i="1"/>
  <c r="F29" i="3" s="1"/>
  <c r="U24" i="1"/>
  <c r="F25" i="3" s="1"/>
  <c r="U20" i="1"/>
  <c r="F21" i="3" s="1"/>
  <c r="U16" i="1"/>
  <c r="F17" i="3" s="1"/>
  <c r="U12" i="1"/>
  <c r="F13" i="3" s="1"/>
  <c r="U8" i="1"/>
  <c r="F9" i="3" s="1"/>
  <c r="U202" i="1"/>
  <c r="E97" i="3" s="1"/>
  <c r="U198" i="1"/>
  <c r="E93" i="3" s="1"/>
  <c r="U194" i="1"/>
  <c r="E89" i="3" s="1"/>
  <c r="U190" i="1"/>
  <c r="E85" i="3" s="1"/>
  <c r="U186" i="1"/>
  <c r="E81" i="3" s="1"/>
  <c r="U182" i="1"/>
  <c r="E77" i="3" s="1"/>
  <c r="U178" i="1"/>
  <c r="E73" i="3" s="1"/>
  <c r="U174" i="1"/>
  <c r="E69" i="3" s="1"/>
  <c r="U170" i="1"/>
  <c r="E65" i="3" s="1"/>
  <c r="U166" i="1"/>
  <c r="E61" i="3" s="1"/>
  <c r="U162" i="1"/>
  <c r="E57" i="3" s="1"/>
  <c r="U158" i="1"/>
  <c r="E53" i="3" s="1"/>
  <c r="U154" i="1"/>
  <c r="E49" i="3" s="1"/>
  <c r="U150" i="1"/>
  <c r="E45" i="3" s="1"/>
  <c r="U146" i="1"/>
  <c r="E41" i="3" s="1"/>
  <c r="U142" i="1"/>
  <c r="E37" i="3" s="1"/>
  <c r="U138" i="1"/>
  <c r="E33" i="3" s="1"/>
  <c r="U134" i="1"/>
  <c r="E29" i="3" s="1"/>
  <c r="U130" i="1"/>
  <c r="E25" i="3" s="1"/>
  <c r="U126" i="1"/>
  <c r="E21" i="3" s="1"/>
  <c r="U122" i="1"/>
  <c r="E17" i="3" s="1"/>
  <c r="U118" i="1"/>
  <c r="E13" i="3" s="1"/>
  <c r="U96" i="1"/>
  <c r="F97" i="3" s="1"/>
  <c r="U92" i="1"/>
  <c r="F93" i="3" s="1"/>
  <c r="U87" i="1"/>
  <c r="F88" i="3" s="1"/>
  <c r="U83" i="1"/>
  <c r="F84" i="3" s="1"/>
  <c r="U79" i="1"/>
  <c r="F80" i="3" s="1"/>
  <c r="U75" i="1"/>
  <c r="F76" i="3" s="1"/>
  <c r="U71" i="1"/>
  <c r="F72" i="3" s="1"/>
  <c r="U67" i="1"/>
  <c r="F68" i="3" s="1"/>
  <c r="U63" i="1"/>
  <c r="F64" i="3" s="1"/>
  <c r="U59" i="1"/>
  <c r="F60" i="3" s="1"/>
  <c r="U55" i="1"/>
  <c r="F56" i="3" s="1"/>
  <c r="U51" i="1"/>
  <c r="F52" i="3" s="1"/>
  <c r="U47" i="1"/>
  <c r="F48" i="3" s="1"/>
  <c r="U43" i="1"/>
  <c r="F44" i="3" s="1"/>
  <c r="U39" i="1"/>
  <c r="F40" i="3" s="1"/>
  <c r="U35" i="1"/>
  <c r="F36" i="3" s="1"/>
  <c r="U31" i="1"/>
  <c r="F32" i="3" s="1"/>
  <c r="U27" i="1"/>
  <c r="F28" i="3" s="1"/>
  <c r="U23" i="1"/>
  <c r="F24" i="3" s="1"/>
  <c r="U19" i="1"/>
  <c r="F20" i="3" s="1"/>
  <c r="U15" i="1"/>
  <c r="F16" i="3" s="1"/>
  <c r="U11" i="1"/>
  <c r="F12" i="3" s="1"/>
  <c r="U201" i="1"/>
  <c r="E96" i="3" s="1"/>
  <c r="U197" i="1"/>
  <c r="E92" i="3" s="1"/>
  <c r="U193" i="1"/>
  <c r="E88" i="3" s="1"/>
  <c r="U189" i="1"/>
  <c r="E84" i="3" s="1"/>
  <c r="U185" i="1"/>
  <c r="E80" i="3" s="1"/>
  <c r="U181" i="1"/>
  <c r="E76" i="3" s="1"/>
  <c r="U177" i="1"/>
  <c r="E72" i="3" s="1"/>
  <c r="U173" i="1"/>
  <c r="E68" i="3" s="1"/>
  <c r="U169" i="1"/>
  <c r="E64" i="3" s="1"/>
  <c r="U165" i="1"/>
  <c r="E60" i="3" s="1"/>
  <c r="U161" i="1"/>
  <c r="E56" i="3" s="1"/>
  <c r="U157" i="1"/>
  <c r="E52" i="3" s="1"/>
  <c r="U153" i="1"/>
  <c r="E48" i="3" s="1"/>
  <c r="U149" i="1"/>
  <c r="E44" i="3" s="1"/>
  <c r="U145" i="1"/>
  <c r="E40" i="3" s="1"/>
  <c r="U141" i="1"/>
  <c r="E36" i="3" s="1"/>
  <c r="U137" i="1"/>
  <c r="E32" i="3" s="1"/>
  <c r="U133" i="1"/>
  <c r="E28" i="3" s="1"/>
  <c r="U129" i="1"/>
  <c r="E24" i="3" s="1"/>
  <c r="U125" i="1"/>
  <c r="E20" i="3" s="1"/>
  <c r="U121" i="1"/>
  <c r="E16" i="3" s="1"/>
  <c r="U117" i="1"/>
  <c r="E12" i="3" s="1"/>
  <c r="L4" i="3"/>
  <c r="K19" i="3" s="1"/>
  <c r="U90" i="1"/>
  <c r="F91" i="3" s="1"/>
  <c r="U114" i="1"/>
  <c r="E9" i="3" s="1"/>
  <c r="K62" i="3"/>
  <c r="L39" i="3"/>
  <c r="L87" i="3"/>
  <c r="N87" i="3" s="1"/>
  <c r="K50" i="3"/>
  <c r="L27" i="3"/>
  <c r="N27" i="3" s="1"/>
  <c r="L47" i="3"/>
  <c r="N47" i="3" s="1"/>
  <c r="K27" i="3"/>
  <c r="L35" i="3"/>
  <c r="L45" i="3"/>
  <c r="N45" i="3" s="1"/>
  <c r="L23" i="3"/>
  <c r="N23" i="3" s="1"/>
  <c r="L68" i="3"/>
  <c r="N68" i="3" s="1"/>
  <c r="K23" i="3"/>
  <c r="K65" i="3"/>
  <c r="K43" i="3"/>
  <c r="K64" i="3"/>
  <c r="L41" i="3"/>
  <c r="N41" i="3" s="1"/>
  <c r="L19" i="3"/>
  <c r="N19" i="3" s="1"/>
  <c r="K47" i="3"/>
  <c r="K60" i="3"/>
  <c r="L75" i="3"/>
  <c r="K24" i="3"/>
  <c r="K40" i="3"/>
  <c r="K51" i="3"/>
  <c r="K72" i="3"/>
  <c r="L84" i="3"/>
  <c r="K17" i="3"/>
  <c r="L32" i="3"/>
  <c r="N32" i="3" s="1"/>
  <c r="L40" i="3"/>
  <c r="N40" i="3" s="1"/>
  <c r="K48" i="3"/>
  <c r="L63" i="3"/>
  <c r="N63" i="3" s="1"/>
  <c r="L69" i="3"/>
  <c r="N69" i="3" s="1"/>
  <c r="K76" i="3"/>
  <c r="K92" i="3"/>
  <c r="L71" i="3"/>
  <c r="N71" i="3" s="1"/>
  <c r="K91" i="3"/>
  <c r="L60" i="3"/>
  <c r="L91" i="3"/>
  <c r="N91" i="3" s="1"/>
  <c r="L17" i="3"/>
  <c r="K25" i="3"/>
  <c r="K33" i="3"/>
  <c r="K41" i="3"/>
  <c r="L48" i="3"/>
  <c r="K58" i="3"/>
  <c r="K67" i="3"/>
  <c r="L76" i="3"/>
  <c r="L81" i="3"/>
  <c r="L88" i="3"/>
  <c r="L67" i="3"/>
  <c r="N67" i="3" s="1"/>
  <c r="L73" i="3"/>
  <c r="N73" i="3" s="1"/>
  <c r="K82" i="3"/>
  <c r="K89" i="3"/>
  <c r="L10" i="3"/>
  <c r="N10" i="3" s="1"/>
  <c r="K18" i="3"/>
  <c r="K26" i="3"/>
  <c r="K34" i="3"/>
  <c r="K42" i="3"/>
  <c r="K49" i="3"/>
  <c r="K55" i="3"/>
  <c r="L64" i="3"/>
  <c r="K74" i="3"/>
  <c r="K79" i="3"/>
  <c r="L86" i="3"/>
  <c r="N86" i="3" s="1"/>
  <c r="L93" i="3"/>
  <c r="K15" i="3"/>
  <c r="L22" i="3"/>
  <c r="N22" i="3" s="1"/>
  <c r="L30" i="3"/>
  <c r="N30" i="3" s="1"/>
  <c r="L38" i="3"/>
  <c r="L46" i="3"/>
  <c r="N46" i="3" s="1"/>
  <c r="L55" i="3"/>
  <c r="N55" i="3" s="1"/>
  <c r="K68" i="3"/>
  <c r="L77" i="3"/>
  <c r="K83" i="3"/>
  <c r="K90" i="3"/>
  <c r="F16" i="4"/>
  <c r="F10" i="4"/>
  <c r="F19" i="4"/>
  <c r="F12" i="4"/>
  <c r="F20" i="4"/>
  <c r="F17" i="4"/>
  <c r="F11" i="4"/>
  <c r="F13" i="4"/>
  <c r="D6" i="4"/>
  <c r="F4" i="3" s="1"/>
  <c r="F18" i="4"/>
  <c r="F14" i="4"/>
  <c r="Q113" i="1"/>
  <c r="Q7" i="1"/>
  <c r="G103" i="3" l="1"/>
  <c r="H103" i="3"/>
  <c r="I103" i="3"/>
  <c r="J103" i="3" s="1"/>
  <c r="K28" i="3"/>
  <c r="O28" i="3" s="1"/>
  <c r="P28" i="3" s="1"/>
  <c r="K85" i="3"/>
  <c r="K54" i="3"/>
  <c r="L24" i="3"/>
  <c r="K63" i="3"/>
  <c r="M63" i="3" s="1"/>
  <c r="L12" i="3"/>
  <c r="L15" i="3"/>
  <c r="L21" i="3"/>
  <c r="N21" i="3" s="1"/>
  <c r="L43" i="3"/>
  <c r="M43" i="3" s="1"/>
  <c r="K71" i="3"/>
  <c r="L83" i="3"/>
  <c r="N83" i="3" s="1"/>
  <c r="H104" i="3"/>
  <c r="I104" i="3"/>
  <c r="J104" i="3" s="1"/>
  <c r="G104" i="3"/>
  <c r="H101" i="3"/>
  <c r="I101" i="3"/>
  <c r="J101" i="3" s="1"/>
  <c r="G101" i="3"/>
  <c r="G102" i="3"/>
  <c r="H102" i="3"/>
  <c r="I102" i="3"/>
  <c r="J102" i="3" s="1"/>
  <c r="F95" i="3"/>
  <c r="H95" i="3" s="1"/>
  <c r="F94" i="3"/>
  <c r="G94" i="3" s="1"/>
  <c r="L100" i="3"/>
  <c r="K101" i="3"/>
  <c r="L102" i="3"/>
  <c r="K103" i="3"/>
  <c r="L104" i="3"/>
  <c r="K100" i="3"/>
  <c r="L101" i="3"/>
  <c r="K102" i="3"/>
  <c r="L103" i="3"/>
  <c r="K104" i="3"/>
  <c r="L90" i="3"/>
  <c r="N90" i="3" s="1"/>
  <c r="L50" i="3"/>
  <c r="N50" i="3" s="1"/>
  <c r="L29" i="3"/>
  <c r="N29" i="3" s="1"/>
  <c r="K9" i="3"/>
  <c r="L61" i="3"/>
  <c r="N61" i="3" s="1"/>
  <c r="K39" i="3"/>
  <c r="O39" i="3" s="1"/>
  <c r="P39" i="3" s="1"/>
  <c r="K16" i="3"/>
  <c r="L58" i="3"/>
  <c r="N58" i="3" s="1"/>
  <c r="L37" i="3"/>
  <c r="N37" i="3" s="1"/>
  <c r="K75" i="3"/>
  <c r="O75" i="3" s="1"/>
  <c r="P75" i="3" s="1"/>
  <c r="K14" i="3"/>
  <c r="K56" i="3"/>
  <c r="K35" i="3"/>
  <c r="M35" i="3" s="1"/>
  <c r="K12" i="3"/>
  <c r="O12" i="3" s="1"/>
  <c r="P12" i="3" s="1"/>
  <c r="L53" i="3"/>
  <c r="N53" i="3" s="1"/>
  <c r="L33" i="3"/>
  <c r="N33" i="3" s="1"/>
  <c r="L11" i="3"/>
  <c r="N11" i="3" s="1"/>
  <c r="K53" i="3"/>
  <c r="M53" i="3" s="1"/>
  <c r="L31" i="3"/>
  <c r="K10" i="3"/>
  <c r="M10" i="3" s="1"/>
  <c r="K52" i="3"/>
  <c r="K31" i="3"/>
  <c r="M31" i="3" s="1"/>
  <c r="L9" i="3"/>
  <c r="L56" i="3"/>
  <c r="N56" i="3" s="1"/>
  <c r="L25" i="3"/>
  <c r="N25" i="3" s="1"/>
  <c r="L62" i="3"/>
  <c r="N62" i="3" s="1"/>
  <c r="K80" i="3"/>
  <c r="K20" i="3"/>
  <c r="K32" i="3"/>
  <c r="O32" i="3" s="1"/>
  <c r="P32" i="3" s="1"/>
  <c r="K44" i="3"/>
  <c r="K57" i="3"/>
  <c r="K66" i="3"/>
  <c r="L80" i="3"/>
  <c r="N80" i="3" s="1"/>
  <c r="K13" i="3"/>
  <c r="L20" i="3"/>
  <c r="N20" i="3" s="1"/>
  <c r="L28" i="3"/>
  <c r="N28" i="3" s="1"/>
  <c r="L36" i="3"/>
  <c r="M36" i="3" s="1"/>
  <c r="L44" i="3"/>
  <c r="O44" i="3" s="1"/>
  <c r="P44" i="3" s="1"/>
  <c r="L51" i="3"/>
  <c r="N51" i="3" s="1"/>
  <c r="L57" i="3"/>
  <c r="N57" i="3" s="1"/>
  <c r="L66" i="3"/>
  <c r="N66" i="3" s="1"/>
  <c r="L72" i="3"/>
  <c r="N72" i="3" s="1"/>
  <c r="K81" i="3"/>
  <c r="M81" i="3" s="1"/>
  <c r="K88" i="3"/>
  <c r="M88" i="3" s="1"/>
  <c r="L65" i="3"/>
  <c r="N65" i="3" s="1"/>
  <c r="K84" i="3"/>
  <c r="O84" i="3" s="1"/>
  <c r="P84" i="3" s="1"/>
  <c r="L16" i="3"/>
  <c r="N16" i="3" s="1"/>
  <c r="K36" i="3"/>
  <c r="K69" i="3"/>
  <c r="O69" i="3" s="1"/>
  <c r="P69" i="3" s="1"/>
  <c r="L13" i="3"/>
  <c r="N13" i="3" s="1"/>
  <c r="K21" i="3"/>
  <c r="K29" i="3"/>
  <c r="K37" i="3"/>
  <c r="K45" i="3"/>
  <c r="O45" i="3" s="1"/>
  <c r="P45" i="3" s="1"/>
  <c r="L54" i="3"/>
  <c r="N54" i="3" s="1"/>
  <c r="K61" i="3"/>
  <c r="K73" i="3"/>
  <c r="O73" i="3" s="1"/>
  <c r="P73" i="3" s="1"/>
  <c r="K78" i="3"/>
  <c r="L85" i="3"/>
  <c r="M85" i="3" s="1"/>
  <c r="L92" i="3"/>
  <c r="N92" i="3" s="1"/>
  <c r="K70" i="3"/>
  <c r="L78" i="3"/>
  <c r="M78" i="3" s="1"/>
  <c r="K86" i="3"/>
  <c r="M86" i="3" s="1"/>
  <c r="K93" i="3"/>
  <c r="M93" i="3" s="1"/>
  <c r="L14" i="3"/>
  <c r="N14" i="3" s="1"/>
  <c r="K22" i="3"/>
  <c r="M22" i="3" s="1"/>
  <c r="K30" i="3"/>
  <c r="M30" i="3" s="1"/>
  <c r="K38" i="3"/>
  <c r="M38" i="3" s="1"/>
  <c r="K46" i="3"/>
  <c r="M46" i="3" s="1"/>
  <c r="L52" i="3"/>
  <c r="N52" i="3" s="1"/>
  <c r="K59" i="3"/>
  <c r="L70" i="3"/>
  <c r="N70" i="3" s="1"/>
  <c r="K77" i="3"/>
  <c r="O77" i="3" s="1"/>
  <c r="P77" i="3" s="1"/>
  <c r="L82" i="3"/>
  <c r="N82" i="3" s="1"/>
  <c r="L89" i="3"/>
  <c r="O89" i="3" s="1"/>
  <c r="P89" i="3" s="1"/>
  <c r="K11" i="3"/>
  <c r="L18" i="3"/>
  <c r="N18" i="3" s="1"/>
  <c r="L26" i="3"/>
  <c r="N26" i="3" s="1"/>
  <c r="L34" i="3"/>
  <c r="M34" i="3" s="1"/>
  <c r="L42" i="3"/>
  <c r="O42" i="3" s="1"/>
  <c r="P42" i="3" s="1"/>
  <c r="L49" i="3"/>
  <c r="N49" i="3" s="1"/>
  <c r="L59" i="3"/>
  <c r="N59" i="3" s="1"/>
  <c r="L74" i="3"/>
  <c r="N74" i="3" s="1"/>
  <c r="L79" i="3"/>
  <c r="N79" i="3" s="1"/>
  <c r="K87" i="3"/>
  <c r="O87" i="3" s="1"/>
  <c r="P87" i="3" s="1"/>
  <c r="H105" i="3"/>
  <c r="H99" i="3"/>
  <c r="I99" i="3"/>
  <c r="J99" i="3" s="1"/>
  <c r="G99" i="3"/>
  <c r="H97" i="3"/>
  <c r="I97" i="3"/>
  <c r="J97" i="3" s="1"/>
  <c r="G97" i="3"/>
  <c r="H96" i="3"/>
  <c r="G96" i="3"/>
  <c r="I96" i="3"/>
  <c r="J96" i="3" s="1"/>
  <c r="H98" i="3"/>
  <c r="I98" i="3"/>
  <c r="J98" i="3" s="1"/>
  <c r="G98" i="3"/>
  <c r="O81" i="3"/>
  <c r="P81" i="3" s="1"/>
  <c r="I105" i="3"/>
  <c r="J105" i="3" s="1"/>
  <c r="G105" i="3"/>
  <c r="I95" i="3"/>
  <c r="J95" i="3" s="1"/>
  <c r="G95" i="3"/>
  <c r="J10" i="2"/>
  <c r="M10" i="2" s="1"/>
  <c r="L99" i="3"/>
  <c r="L97" i="3"/>
  <c r="L95" i="3"/>
  <c r="K98" i="3"/>
  <c r="K96" i="3"/>
  <c r="K99" i="3"/>
  <c r="K97" i="3"/>
  <c r="K95" i="3"/>
  <c r="L105" i="3"/>
  <c r="L98" i="3"/>
  <c r="L96" i="3"/>
  <c r="L94" i="3"/>
  <c r="K105" i="3"/>
  <c r="K94" i="3"/>
  <c r="M54" i="3"/>
  <c r="O47" i="3"/>
  <c r="P47" i="3" s="1"/>
  <c r="O50" i="3"/>
  <c r="P50" i="3" s="1"/>
  <c r="M25" i="3"/>
  <c r="M41" i="3"/>
  <c r="M23" i="3"/>
  <c r="O35" i="3"/>
  <c r="P35" i="3" s="1"/>
  <c r="M47" i="3"/>
  <c r="N39" i="3"/>
  <c r="M19" i="3"/>
  <c r="O90" i="3"/>
  <c r="P90" i="3" s="1"/>
  <c r="N9" i="3"/>
  <c r="M11" i="3"/>
  <c r="O30" i="3"/>
  <c r="P30" i="3" s="1"/>
  <c r="O23" i="3"/>
  <c r="P23" i="3" s="1"/>
  <c r="M48" i="3"/>
  <c r="M15" i="3"/>
  <c r="M76" i="3"/>
  <c r="M70" i="3"/>
  <c r="O38" i="3"/>
  <c r="P38" i="3" s="1"/>
  <c r="M64" i="3"/>
  <c r="O24" i="3"/>
  <c r="P24" i="3" s="1"/>
  <c r="M20" i="3"/>
  <c r="O83" i="3"/>
  <c r="P83" i="3" s="1"/>
  <c r="N12" i="3"/>
  <c r="O14" i="3"/>
  <c r="P14" i="3" s="1"/>
  <c r="N31" i="3"/>
  <c r="M24" i="3"/>
  <c r="O29" i="3"/>
  <c r="P29" i="3" s="1"/>
  <c r="M42" i="3"/>
  <c r="N42" i="3"/>
  <c r="M55" i="3"/>
  <c r="M61" i="3"/>
  <c r="O27" i="3"/>
  <c r="P27" i="3" s="1"/>
  <c r="O41" i="3"/>
  <c r="P41" i="3" s="1"/>
  <c r="O17" i="3"/>
  <c r="P17" i="3" s="1"/>
  <c r="M71" i="3"/>
  <c r="O43" i="3"/>
  <c r="P43" i="3" s="1"/>
  <c r="M83" i="3"/>
  <c r="M27" i="3"/>
  <c r="N81" i="3"/>
  <c r="O68" i="3"/>
  <c r="P68" i="3" s="1"/>
  <c r="M91" i="3"/>
  <c r="O15" i="3"/>
  <c r="P15" i="3" s="1"/>
  <c r="M32" i="3"/>
  <c r="N38" i="3"/>
  <c r="N35" i="3"/>
  <c r="M17" i="3"/>
  <c r="M68" i="3"/>
  <c r="N36" i="3"/>
  <c r="N15" i="3"/>
  <c r="O19" i="3"/>
  <c r="P19" i="3" s="1"/>
  <c r="O58" i="3"/>
  <c r="P58" i="3" s="1"/>
  <c r="O91" i="3"/>
  <c r="P91" i="3" s="1"/>
  <c r="N43" i="3"/>
  <c r="O85" i="3"/>
  <c r="P85" i="3" s="1"/>
  <c r="O57" i="3"/>
  <c r="P57" i="3" s="1"/>
  <c r="N24" i="3"/>
  <c r="O67" i="3"/>
  <c r="P67" i="3" s="1"/>
  <c r="O92" i="3"/>
  <c r="P92" i="3" s="1"/>
  <c r="N17" i="3"/>
  <c r="O79" i="3"/>
  <c r="P79" i="3" s="1"/>
  <c r="N60" i="3"/>
  <c r="O60" i="3"/>
  <c r="P60" i="3" s="1"/>
  <c r="M33" i="3"/>
  <c r="O55" i="3"/>
  <c r="P55" i="3" s="1"/>
  <c r="O25" i="3"/>
  <c r="P25" i="3" s="1"/>
  <c r="O54" i="3"/>
  <c r="P54" i="3" s="1"/>
  <c r="M89" i="3"/>
  <c r="N89" i="3"/>
  <c r="M92" i="3"/>
  <c r="M60" i="3"/>
  <c r="M67" i="3"/>
  <c r="O88" i="3"/>
  <c r="P88" i="3" s="1"/>
  <c r="M73" i="3"/>
  <c r="N48" i="3"/>
  <c r="O48" i="3"/>
  <c r="P48" i="3" s="1"/>
  <c r="N75" i="3"/>
  <c r="M74" i="3"/>
  <c r="M58" i="3"/>
  <c r="M40" i="3"/>
  <c r="O34" i="3"/>
  <c r="P34" i="3" s="1"/>
  <c r="O70" i="3"/>
  <c r="P70" i="3" s="1"/>
  <c r="N88" i="3"/>
  <c r="N84" i="3"/>
  <c r="O40" i="3"/>
  <c r="P40" i="3" s="1"/>
  <c r="N77" i="3"/>
  <c r="N93" i="3"/>
  <c r="O93" i="3"/>
  <c r="P93" i="3" s="1"/>
  <c r="N64" i="3"/>
  <c r="O64" i="3"/>
  <c r="P64" i="3" s="1"/>
  <c r="N76" i="3"/>
  <c r="O76" i="3"/>
  <c r="P76" i="3" s="1"/>
  <c r="O71" i="3"/>
  <c r="P71" i="3" s="1"/>
  <c r="O78" i="3" l="1"/>
  <c r="P78" i="3" s="1"/>
  <c r="M13" i="3"/>
  <c r="O63" i="3"/>
  <c r="P63" i="3" s="1"/>
  <c r="O22" i="3"/>
  <c r="P22" i="3" s="1"/>
  <c r="M26" i="3"/>
  <c r="M45" i="3"/>
  <c r="M39" i="3"/>
  <c r="M12" i="3"/>
  <c r="H94" i="3"/>
  <c r="F8" i="3"/>
  <c r="O72" i="3"/>
  <c r="P72" i="3" s="1"/>
  <c r="O59" i="3"/>
  <c r="P59" i="3" s="1"/>
  <c r="O26" i="3"/>
  <c r="P26" i="3" s="1"/>
  <c r="M66" i="3"/>
  <c r="M62" i="3"/>
  <c r="O46" i="3"/>
  <c r="P46" i="3" s="1"/>
  <c r="O61" i="3"/>
  <c r="P61" i="3" s="1"/>
  <c r="N44" i="3"/>
  <c r="I94" i="3"/>
  <c r="J94" i="3" s="1"/>
  <c r="M44" i="3"/>
  <c r="M18" i="3"/>
  <c r="M21" i="3"/>
  <c r="M75" i="3"/>
  <c r="M84" i="3"/>
  <c r="O10" i="3"/>
  <c r="P10" i="3" s="1"/>
  <c r="O36" i="3"/>
  <c r="P36" i="3" s="1"/>
  <c r="O9" i="3"/>
  <c r="P9" i="3" s="1"/>
  <c r="O31" i="3"/>
  <c r="P31" i="3" s="1"/>
  <c r="O52" i="3"/>
  <c r="P52" i="3" s="1"/>
  <c r="N34" i="3"/>
  <c r="O49" i="3"/>
  <c r="P49" i="3" s="1"/>
  <c r="M49" i="3"/>
  <c r="O18" i="3"/>
  <c r="P18" i="3" s="1"/>
  <c r="M80" i="3"/>
  <c r="O16" i="3"/>
  <c r="P16" i="3" s="1"/>
  <c r="M77" i="3"/>
  <c r="O80" i="3"/>
  <c r="P80" i="3" s="1"/>
  <c r="O86" i="3"/>
  <c r="P86" i="3" s="1"/>
  <c r="M69" i="3"/>
  <c r="M72" i="3"/>
  <c r="O13" i="3"/>
  <c r="P13" i="3" s="1"/>
  <c r="M59" i="3"/>
  <c r="O82" i="3"/>
  <c r="P82" i="3" s="1"/>
  <c r="M28" i="3"/>
  <c r="M82" i="3"/>
  <c r="N78" i="3"/>
  <c r="M79" i="3"/>
  <c r="M56" i="3"/>
  <c r="O33" i="3"/>
  <c r="P33" i="3" s="1"/>
  <c r="O62" i="3"/>
  <c r="P62" i="3" s="1"/>
  <c r="O56" i="3"/>
  <c r="P56" i="3" s="1"/>
  <c r="M50" i="3"/>
  <c r="M57" i="3"/>
  <c r="M52" i="3"/>
  <c r="M103" i="3"/>
  <c r="N103" i="3"/>
  <c r="O103" i="3"/>
  <c r="P103" i="3" s="1"/>
  <c r="M101" i="3"/>
  <c r="N101" i="3"/>
  <c r="O101" i="3"/>
  <c r="P101" i="3" s="1"/>
  <c r="N104" i="3"/>
  <c r="O104" i="3"/>
  <c r="P104" i="3" s="1"/>
  <c r="M104" i="3"/>
  <c r="N102" i="3"/>
  <c r="O102" i="3"/>
  <c r="P102" i="3" s="1"/>
  <c r="M102" i="3"/>
  <c r="N100" i="3"/>
  <c r="O100" i="3"/>
  <c r="P100" i="3" s="1"/>
  <c r="M100" i="3"/>
  <c r="M51" i="3"/>
  <c r="M90" i="3"/>
  <c r="O74" i="3"/>
  <c r="P74" i="3" s="1"/>
  <c r="M65" i="3"/>
  <c r="O65" i="3"/>
  <c r="P65" i="3" s="1"/>
  <c r="O51" i="3"/>
  <c r="P51" i="3" s="1"/>
  <c r="O20" i="3"/>
  <c r="P20" i="3" s="1"/>
  <c r="N85" i="3"/>
  <c r="M9" i="3"/>
  <c r="M37" i="3"/>
  <c r="O21" i="3"/>
  <c r="P21" i="3" s="1"/>
  <c r="O66" i="3"/>
  <c r="P66" i="3" s="1"/>
  <c r="M29" i="3"/>
  <c r="O53" i="3"/>
  <c r="P53" i="3" s="1"/>
  <c r="M87" i="3"/>
  <c r="M14" i="3"/>
  <c r="O11" i="3"/>
  <c r="P11" i="3" s="1"/>
  <c r="O37" i="3"/>
  <c r="P37" i="3" s="1"/>
  <c r="M16" i="3"/>
  <c r="G100" i="3"/>
  <c r="H100" i="3"/>
  <c r="I100" i="3"/>
  <c r="J100" i="3" s="1"/>
  <c r="J17" i="2"/>
  <c r="O105" i="3"/>
  <c r="P105" i="3" s="1"/>
  <c r="O94" i="3"/>
  <c r="P94" i="3" s="1"/>
  <c r="O99" i="3"/>
  <c r="P99" i="3" s="1"/>
  <c r="O97" i="3"/>
  <c r="P97" i="3" s="1"/>
  <c r="N96" i="3"/>
  <c r="M96" i="3"/>
  <c r="M95" i="3"/>
  <c r="N95" i="3"/>
  <c r="K8" i="3"/>
  <c r="J21" i="2"/>
  <c r="J23" i="2"/>
  <c r="N105" i="3"/>
  <c r="M105" i="3"/>
  <c r="O96" i="3"/>
  <c r="P96" i="3" s="1"/>
  <c r="N99" i="3"/>
  <c r="M99" i="3"/>
  <c r="J13" i="2"/>
  <c r="N98" i="3"/>
  <c r="M98" i="3"/>
  <c r="M97" i="3"/>
  <c r="N97" i="3"/>
  <c r="L8" i="3"/>
  <c r="N8" i="3" s="1"/>
  <c r="J15" i="2"/>
  <c r="J19" i="2"/>
  <c r="N94" i="3"/>
  <c r="M94" i="3"/>
  <c r="O95" i="3"/>
  <c r="P95" i="3" s="1"/>
  <c r="O98" i="3"/>
  <c r="P9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U7" i="1"/>
  <c r="U113" i="1"/>
  <c r="E8" i="3"/>
  <c r="J25" i="2" l="1"/>
  <c r="M8" i="3"/>
  <c r="O8" i="3"/>
  <c r="P8" i="3" s="1"/>
  <c r="M23" i="2"/>
  <c r="M19" i="2"/>
  <c r="M15" i="2"/>
  <c r="M17" i="2"/>
  <c r="M13" i="2"/>
  <c r="M21" i="2"/>
  <c r="I9" i="3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I8" i="3"/>
  <c r="J8" i="3" s="1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<sst xmlns="http://schemas.openxmlformats.org/spreadsheetml/2006/main" count="387" uniqueCount="141">
  <si>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</si>
  <si>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</si>
  <si>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</si>
  <si>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</si>
  <si>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</si>
  <si>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</si>
  <si>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</si>
  <si>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</si>
  <si>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</si>
  <si>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</si>
  <si>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</si>
  <si>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</si>
  <si>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</si>
  <si>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</si>
  <si>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</si>
  <si>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</si>
  <si>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</si>
  <si>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</si>
  <si>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</si>
  <si>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</si>
  <si>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</si>
  <si>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</si>
  <si>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</si>
  <si>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</si>
  <si>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</si>
  <si>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</si>
  <si>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</si>
  <si>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</si>
  <si>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</si>
  <si>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</si>
  <si>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</si>
  <si>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</si>
  <si>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</si>
  <si>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</si>
  <si>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</si>
  <si>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</si>
  <si>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</si>
  <si>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</si>
  <si>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</si>
  <si>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</si>
  <si>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</si>
  <si>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</si>
  <si>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</si>
  <si>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</si>
  <si>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</si>
  <si>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</si>
  <si>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</si>
  <si>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Uprava za saradnju sa dijasporom - iseljenicima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</si>
  <si>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</si>
  <si>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</si>
  <si>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</si>
  <si>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</si>
  <si>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</si>
  <si>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</si>
  <si>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</si>
  <si>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</si>
  <si>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</si>
  <si>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</si>
  <si>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</si>
  <si>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</si>
  <si>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</si>
  <si>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</si>
  <si>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</si>
  <si>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</si>
  <si>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</si>
  <si>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</si>
  <si>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</si>
  <si>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</si>
  <si>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</si>
  <si>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</si>
  <si>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Agencija za zaštitu prirode i životne sredine</t>
  </si>
  <si>
    <t>Uprava za kapitalne projekte</t>
  </si>
  <si>
    <t>Zavod za hidrometeorologiju i seizmologiju</t>
  </si>
  <si>
    <t>Ministarstvo rada i socijalnog staranja</t>
  </si>
  <si>
    <t>Ministarstvo evropskih poslova</t>
  </si>
  <si>
    <t>Ministarstvo javne uprave</t>
  </si>
  <si>
    <t>Uprava za ljudske resurse</t>
  </si>
  <si>
    <t>Uprava za inspekcijske poslove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</si>
  <si>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</si>
  <si>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</si>
  <si>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</si>
  <si>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</si>
  <si>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</si>
  <si>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</si>
  <si>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</si>
  <si>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</si>
  <si>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</si>
  <si>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</si>
  <si>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</si>
  <si>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Javno preduzeće Radio i Televizija Crne Gore</t>
  </si>
  <si>
    <t>Regionalni ronilački centar za podvodno deminiranje i obuku ronilaca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</si>
  <si>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</si>
  <si>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</si>
  <si>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</si>
  <si>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</si>
  <si>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</si>
  <si>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</si>
  <si>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</si>
  <si>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</si>
  <si>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</si>
  <si>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</si>
  <si>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</si>
  <si>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</si>
  <si>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</si>
  <si>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</si>
  <si>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</si>
  <si>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</si>
  <si>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</si>
  <si>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</si>
  <si>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</si>
  <si>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</si>
  <si>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</si>
  <si>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</si>
  <si>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</si>
  <si>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</si>
  <si>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</si>
  <si>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</si>
  <si>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</si>
  <si>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</si>
  <si>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</si>
  <si>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</si>
  <si>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</si>
  <si>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</si>
  <si>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Ministarstvo turizma, ekologije, održivog razvoja i razvoja sjevera</t>
  </si>
  <si>
    <t>Ministarstvo energetike i rudarstva</t>
  </si>
  <si>
    <t>Ostvarenje - 2024</t>
  </si>
  <si>
    <t>PLAN - 2024</t>
  </si>
  <si>
    <t>Uprava carina</t>
  </si>
  <si>
    <t>Uprava za državnu imovinu</t>
  </si>
  <si>
    <t>BDP - 2024</t>
  </si>
  <si>
    <t>Ministarstvo saobraćaja i pomorstva</t>
  </si>
  <si>
    <t>Poreska uprava</t>
  </si>
  <si>
    <t>Ministarstvo prosvjete, nauke i inovacija</t>
  </si>
  <si>
    <t>Ministarstvo ekonomskog razvoja</t>
  </si>
  <si>
    <t>Ministarstvo prostornog planiranja, urbanizma i državne imovine</t>
  </si>
  <si>
    <t>Uprava za nekretnine</t>
  </si>
  <si>
    <t>Ministarstvo pomorstva</t>
  </si>
  <si>
    <t>Ministarstvo socijalnog staranja, brige o porodici i demografije</t>
  </si>
  <si>
    <t>Ministarstvo regionalno-investicionog razvoja i saradnje sa nevladinim organizacijama</t>
  </si>
  <si>
    <t>Ministarstvo rudarstva, nafte i gasa</t>
  </si>
  <si>
    <t>Ministarstvo ekologije, održivog razvoja i razvoja sjevera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</si>
</sst>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180976</xdr:rowOff>
    </xdr:from>
    <xdr:to>
      <xdr:col>21</xdr:col>
      <xdr:colOff>134471</xdr:colOff>
      <xdr:row>27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4"/>
          <a:ext cx="3477188" cy="31919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2024.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izmjenama i dopunama Zakona o budžetu Crne Gore za 2024.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F5" sqref="F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115</v>
      </c>
      <c r="C2" s="141">
        <v>2023</v>
      </c>
    </row>
    <row r="3" spans="2:7" ht="7.15" customHeight="1" thickBot="1" x14ac:dyDescent="0.3"/>
    <row r="4" spans="2:7" ht="15.75" thickBot="1" x14ac:dyDescent="0.3">
      <c r="B4" t="s">
        <v>10</v>
      </c>
      <c r="C4" s="143">
        <v>9</v>
      </c>
      <c r="D4" t="str">
        <f>VLOOKUP(C4,C9:D20,2,FALSE)</f>
        <v>Septembar</v>
      </c>
    </row>
    <row r="5" spans="2:7" ht="7.15" customHeight="1" thickBot="1" x14ac:dyDescent="0.3"/>
    <row r="6" spans="2:7" ht="15.75" thickBot="1" x14ac:dyDescent="0.3">
      <c r="B6" t="s">
        <v>11</v>
      </c>
      <c r="C6" s="142">
        <f>VLOOKUP(C4,C9:F20,3,FALSE)</f>
        <v>9</v>
      </c>
      <c r="D6" t="str">
        <f>VLOOKUP(C6,E9:F20,2,FALSE)</f>
        <v>Januar - Septembar</v>
      </c>
    </row>
    <row r="8" spans="2:7" x14ac:dyDescent="0.25">
      <c r="D8" t="s">
        <v>10</v>
      </c>
      <c r="E8" t="s">
        <v>11</v>
      </c>
      <c r="G8" s="144" t="s">
        <v>116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5">
        <v>3</v>
      </c>
    </row>
    <row r="10" spans="2:7" x14ac:dyDescent="0.25">
      <c r="C10">
        <v>2</v>
      </c>
      <c r="D10" t="s">
        <v>100</v>
      </c>
      <c r="E10">
        <v>2</v>
      </c>
      <c r="F10" t="str">
        <f>$F$9&amp;" - "&amp;D10</f>
        <v>Januar - Februar</v>
      </c>
      <c r="G10" s="146">
        <v>4</v>
      </c>
    </row>
    <row r="11" spans="2:7" x14ac:dyDescent="0.25">
      <c r="C11">
        <v>3</v>
      </c>
      <c r="D11" t="s">
        <v>101</v>
      </c>
      <c r="E11">
        <v>3</v>
      </c>
      <c r="F11" t="str">
        <f t="shared" ref="F11:F20" si="0">$F$9&amp;" - "&amp;D11</f>
        <v>Januar - Mart</v>
      </c>
      <c r="G11" s="146">
        <v>5</v>
      </c>
    </row>
    <row r="12" spans="2:7" x14ac:dyDescent="0.25">
      <c r="C12">
        <v>4</v>
      </c>
      <c r="D12" t="s">
        <v>102</v>
      </c>
      <c r="E12">
        <v>4</v>
      </c>
      <c r="F12" t="str">
        <f t="shared" si="0"/>
        <v>Januar - April</v>
      </c>
      <c r="G12" s="145">
        <v>6</v>
      </c>
    </row>
    <row r="13" spans="2:7" x14ac:dyDescent="0.25">
      <c r="C13">
        <v>5</v>
      </c>
      <c r="D13" t="s">
        <v>103</v>
      </c>
      <c r="E13">
        <v>5</v>
      </c>
      <c r="F13" t="str">
        <f t="shared" si="0"/>
        <v>Januar - Maj</v>
      </c>
      <c r="G13" s="146">
        <v>7</v>
      </c>
    </row>
    <row r="14" spans="2:7" x14ac:dyDescent="0.25">
      <c r="C14">
        <v>6</v>
      </c>
      <c r="D14" t="s">
        <v>104</v>
      </c>
      <c r="E14">
        <v>6</v>
      </c>
      <c r="F14" t="str">
        <f t="shared" si="0"/>
        <v>Januar - Jun</v>
      </c>
      <c r="G14" s="146">
        <v>8</v>
      </c>
    </row>
    <row r="15" spans="2:7" x14ac:dyDescent="0.25">
      <c r="C15">
        <v>7</v>
      </c>
      <c r="D15" t="s">
        <v>105</v>
      </c>
      <c r="E15">
        <v>7</v>
      </c>
      <c r="F15" t="str">
        <f t="shared" si="0"/>
        <v>Januar - Jul</v>
      </c>
      <c r="G15" s="145">
        <v>9</v>
      </c>
    </row>
    <row r="16" spans="2:7" x14ac:dyDescent="0.25">
      <c r="C16">
        <v>8</v>
      </c>
      <c r="D16" t="s">
        <v>106</v>
      </c>
      <c r="E16">
        <v>8</v>
      </c>
      <c r="F16" t="str">
        <f t="shared" si="0"/>
        <v>Januar - Avgust</v>
      </c>
      <c r="G16" s="146">
        <v>10</v>
      </c>
    </row>
    <row r="17" spans="3:7" x14ac:dyDescent="0.25">
      <c r="C17">
        <v>9</v>
      </c>
      <c r="D17" t="s">
        <v>107</v>
      </c>
      <c r="E17">
        <v>9</v>
      </c>
      <c r="F17" t="str">
        <f t="shared" si="0"/>
        <v>Januar - Septembar</v>
      </c>
      <c r="G17" s="146">
        <v>11</v>
      </c>
    </row>
    <row r="18" spans="3:7" x14ac:dyDescent="0.25">
      <c r="C18">
        <v>10</v>
      </c>
      <c r="D18" t="s">
        <v>108</v>
      </c>
      <c r="E18">
        <v>10</v>
      </c>
      <c r="F18" t="str">
        <f t="shared" si="0"/>
        <v>Januar - Oktobar</v>
      </c>
      <c r="G18" s="145">
        <v>12</v>
      </c>
    </row>
    <row r="19" spans="3:7" x14ac:dyDescent="0.25">
      <c r="C19">
        <v>11</v>
      </c>
      <c r="D19" t="s">
        <v>109</v>
      </c>
      <c r="E19">
        <v>11</v>
      </c>
      <c r="F19" t="str">
        <f t="shared" si="0"/>
        <v>Januar - Novembar</v>
      </c>
      <c r="G19" s="146">
        <v>13</v>
      </c>
    </row>
    <row r="20" spans="3:7" x14ac:dyDescent="0.25">
      <c r="C20">
        <v>12</v>
      </c>
      <c r="D20" t="s">
        <v>110</v>
      </c>
      <c r="E20">
        <v>12</v>
      </c>
      <c r="F20" t="str">
        <f t="shared" si="0"/>
        <v>Januar - Decembar</v>
      </c>
      <c r="G20" s="14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K5" sqref="K5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/>
    <col min="13" max="13" width="15.28515625" style="5" bestFit="1" customWidth="1"/>
    <col min="14" max="14" width="9.28515625" style="5" bestFit="1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7" t="s">
        <v>0</v>
      </c>
      <c r="G2" s="3"/>
      <c r="I2" s="4"/>
      <c r="J2" s="4"/>
      <c r="K2" s="4"/>
    </row>
    <row r="3" spans="3:15" s="1" customFormat="1" x14ac:dyDescent="0.25">
      <c r="F3" s="168" t="s">
        <v>1</v>
      </c>
      <c r="G3" s="3"/>
    </row>
    <row r="4" spans="3:15" s="1" customFormat="1" x14ac:dyDescent="0.25">
      <c r="F4" s="168" t="s">
        <v>2</v>
      </c>
      <c r="G4" s="3"/>
    </row>
    <row r="5" spans="3:15" s="1" customFormat="1" x14ac:dyDescent="0.25"/>
    <row r="7" spans="3:15" s="166" customFormat="1" ht="18" x14ac:dyDescent="0.25">
      <c r="C7" s="166" t="s">
        <v>122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7" t="s">
        <v>118</v>
      </c>
      <c r="I10" s="160" t="s">
        <v>10</v>
      </c>
      <c r="J10" s="170" t="str">
        <f>'Analitika 2024'!L4</f>
        <v>Septembar</v>
      </c>
      <c r="K10" s="171"/>
      <c r="L10" s="160" t="s">
        <v>11</v>
      </c>
      <c r="M10" s="170" t="str">
        <f>IF(J10="Januar","-",'Analitika 2024'!F4)</f>
        <v>Januar - Septembar</v>
      </c>
      <c r="N10" s="171"/>
      <c r="O10" s="22"/>
    </row>
    <row r="11" spans="3:15" x14ac:dyDescent="0.25">
      <c r="C11" s="9"/>
      <c r="D11" s="10"/>
      <c r="E11" s="10"/>
      <c r="F11" s="10"/>
      <c r="G11" s="10"/>
      <c r="I11" s="20"/>
      <c r="J11" s="148" t="s">
        <v>12</v>
      </c>
      <c r="K11" s="148" t="s">
        <v>13</v>
      </c>
      <c r="L11" s="148"/>
      <c r="M11" s="148" t="s">
        <v>12</v>
      </c>
      <c r="N11" s="148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61">
        <f>SUMPRODUCT((D13=VALUE(LEFT('Analitika 2024'!$C$9:$C$105,1)))*('Analitika 2024'!$L$9:$L$105))</f>
        <v>65664.38</v>
      </c>
      <c r="K13" s="156">
        <f>IFERROR(J13/J$25,"-")</f>
        <v>2.19062706229352E-4</v>
      </c>
      <c r="L13" s="149"/>
      <c r="M13" s="161">
        <f>IF($J$10="Januar","-",SUMPRODUCT((D13=VALUE(LEFT('Analitika 2024'!$C$9:$C$105,1)))*('Analitika 2024'!$F$9:$F$105)))</f>
        <v>1083988.17</v>
      </c>
      <c r="N13" s="156">
        <f>IFERROR(M13/M$25,"-")</f>
        <v>4.530486660279549E-4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2"/>
      <c r="K14" s="157"/>
      <c r="L14" s="150"/>
      <c r="M14" s="163"/>
      <c r="N14" s="157"/>
      <c r="O14" s="11"/>
    </row>
    <row r="15" spans="3:15" x14ac:dyDescent="0.25">
      <c r="C15" s="9"/>
      <c r="D15" s="23">
        <v>2</v>
      </c>
      <c r="E15" s="23" t="s">
        <v>120</v>
      </c>
      <c r="F15" s="23"/>
      <c r="G15" s="23"/>
      <c r="H15" s="25"/>
      <c r="I15" s="25"/>
      <c r="J15" s="161">
        <f>SUMPRODUCT((D15=VALUE(LEFT('Analitika 2024'!$C$9:$C$105,1)))*('Analitika 2024'!$L$9:$L$105))</f>
        <v>714178.12000000034</v>
      </c>
      <c r="K15" s="156">
        <f>IFERROR(J15/J$25,"-")</f>
        <v>2.382567104067547E-3</v>
      </c>
      <c r="L15" s="149"/>
      <c r="M15" s="161">
        <f>IF($J$10="Januar","-",SUMPRODUCT((D15=VALUE(LEFT('Analitika 2024'!$C$9:$C$105,1)))*('Analitika 2024'!$F$9:$F$105)))</f>
        <v>7746516.080000001</v>
      </c>
      <c r="N15" s="156">
        <f>IFERROR(M15/M$25,"-")</f>
        <v>3.2376264552851195E-3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2"/>
      <c r="K16" s="157"/>
      <c r="L16" s="150"/>
      <c r="M16" s="163"/>
      <c r="N16" s="157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61">
        <f>SUMPRODUCT((D17=VALUE(LEFT('Analitika 2024'!$C$9:$C$105,1)))*('Analitika 2024'!$L$9:$L$105))</f>
        <v>3840423.6599999983</v>
      </c>
      <c r="K17" s="156">
        <f>IFERROR(J17/J$25,"-")</f>
        <v>1.2812023809968699E-2</v>
      </c>
      <c r="L17" s="149"/>
      <c r="M17" s="161">
        <f>IF($J$10="Januar","-",SUMPRODUCT((D17=VALUE(LEFT('Analitika 2024'!$C$9:$C$105,1)))*('Analitika 2024'!$F$9:$F$105)))</f>
        <v>33292433.360000003</v>
      </c>
      <c r="N17" s="156">
        <f>IFERROR(M17/M$25,"-")</f>
        <v>1.3914443847272417E-2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2"/>
      <c r="K18" s="157"/>
      <c r="L18" s="150"/>
      <c r="M18" s="163"/>
      <c r="N18" s="157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61">
        <f>SUMPRODUCT((D19=VALUE(LEFT('Analitika 2024'!$C$9:$C$105,1)))*('Analitika 2024'!$L$9:$L$105))</f>
        <v>184323027.15000004</v>
      </c>
      <c r="K19" s="156">
        <f>IFERROR(J19/J$25,"-")</f>
        <v>0.61491939995268863</v>
      </c>
      <c r="L19" s="149"/>
      <c r="M19" s="161">
        <f>IF($J$10="Januar","-",SUMPRODUCT((D19=VALUE(LEFT('Analitika 2024'!$C$9:$C$105,1)))*('Analitika 2024'!$F$9:$F$105)))</f>
        <v>1415662868.0700004</v>
      </c>
      <c r="N19" s="156">
        <f>IFERROR(M19/M$25,"-")</f>
        <v>0.59167082416076777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2"/>
      <c r="K20" s="157"/>
      <c r="L20" s="150"/>
      <c r="M20" s="163"/>
      <c r="N20" s="157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61">
        <f>SUMPRODUCT((D21=VALUE(LEFT('Analitika 2024'!$C$9:$C$105,1)))*('Analitika 2024'!$L$9:$L$105))</f>
        <v>3766720.4799999995</v>
      </c>
      <c r="K21" s="156">
        <f>IFERROR(J21/J$25,"-")</f>
        <v>1.2566142891447746E-2</v>
      </c>
      <c r="L21" s="149"/>
      <c r="M21" s="161">
        <f>IF($J$10="Januar","-",SUMPRODUCT((D21=VALUE(LEFT('Analitika 2024'!$C$9:$C$105,1)))*('Analitika 2024'!$F$9:$F$105)))</f>
        <v>32073160.649999995</v>
      </c>
      <c r="N21" s="156">
        <f>IFERROR(M21/M$25,"-")</f>
        <v>1.3404853530627363E-2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2"/>
      <c r="K22" s="157"/>
      <c r="L22" s="150"/>
      <c r="M22" s="163"/>
      <c r="N22" s="157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61">
        <f>SUMPRODUCT((D23=VALUE(LEFT('Analitika 2024'!$C$9:$C$105,1)))*('Analitika 2024'!$L$9:$L$105))</f>
        <v>107041510.00999995</v>
      </c>
      <c r="K23" s="156">
        <f>IFERROR(J23/J$25,"-")</f>
        <v>0.35710080353559814</v>
      </c>
      <c r="L23" s="149"/>
      <c r="M23" s="161">
        <f>IF($J$10="Januar","-",SUMPRODUCT((D23=VALUE(LEFT('Analitika 2024'!$C$9:$C$105,1)))*('Analitika 2024'!$F$9:$F$105)))</f>
        <v>902793857.26999986</v>
      </c>
      <c r="N23" s="156">
        <f>IFERROR(M23/M$25,"-")</f>
        <v>0.37731920334001928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3"/>
      <c r="K24" s="157"/>
      <c r="L24" s="150"/>
      <c r="M24" s="163"/>
      <c r="N24" s="157"/>
      <c r="O24" s="11"/>
    </row>
    <row r="25" spans="3:15" ht="15.75" thickBot="1" x14ac:dyDescent="0.3">
      <c r="C25" s="9"/>
      <c r="D25" s="151"/>
      <c r="E25" s="152" t="s">
        <v>111</v>
      </c>
      <c r="F25" s="152"/>
      <c r="G25" s="153"/>
      <c r="H25" s="154"/>
      <c r="I25" s="154"/>
      <c r="J25" s="164">
        <f>SUM(J13:J23)</f>
        <v>299751523.79999995</v>
      </c>
      <c r="K25" s="158">
        <f>IFERROR($J25/$J$25,0)</f>
        <v>1</v>
      </c>
      <c r="L25" s="155"/>
      <c r="M25" s="164">
        <f>SUM(M13:M23)</f>
        <v>2392652823.6000004</v>
      </c>
      <c r="N25" s="159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EPxETxbafCQiJ+45HdR7auGphdk12Djwi0duvgyLpD/v7x2gmUTQSH07CHwrN4pDDTqXmmjHQA80NsibjAwQAg==" saltValue="sDFKVXa4fd4Z39hIbCYS3A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9"/>
  <sheetViews>
    <sheetView showGridLines="0" zoomScale="85" zoomScaleNormal="85" zoomScaleSheetLayoutView="85" workbookViewId="0">
      <selection activeCell="D2" sqref="D2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3" bestFit="1" customWidth="1"/>
    <col min="4" max="4" width="57.140625" style="114" bestFit="1" customWidth="1"/>
    <col min="5" max="6" width="10.85546875" style="115" customWidth="1"/>
    <col min="7" max="8" width="8.85546875" style="116" customWidth="1"/>
    <col min="9" max="9" width="10.85546875" style="115" customWidth="1"/>
    <col min="10" max="10" width="10.5703125" style="116" customWidth="1"/>
    <col min="11" max="11" width="10.85546875" style="117" customWidth="1"/>
    <col min="12" max="13" width="12" style="115" customWidth="1"/>
    <col min="14" max="14" width="8.85546875" style="116" customWidth="1"/>
    <col min="15" max="15" width="10.85546875" style="115" customWidth="1"/>
    <col min="16" max="16" width="10" style="116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129</v>
      </c>
      <c r="D4" s="169">
        <v>7279700000</v>
      </c>
      <c r="E4" s="43" t="s">
        <v>14</v>
      </c>
      <c r="F4" s="44" t="str">
        <f>Master!D6</f>
        <v>Januar - Septembar</v>
      </c>
      <c r="G4" s="44"/>
      <c r="H4" s="44"/>
      <c r="I4" s="44"/>
      <c r="J4" s="44"/>
      <c r="K4" s="45" t="s">
        <v>15</v>
      </c>
      <c r="L4" s="46" t="str">
        <f>Master!D4</f>
        <v>Septembar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6" t="s">
        <v>17</v>
      </c>
      <c r="G5" s="177"/>
      <c r="H5" s="177"/>
      <c r="I5" s="172" t="s">
        <v>113</v>
      </c>
      <c r="J5" s="173"/>
      <c r="K5" s="54" t="s">
        <v>16</v>
      </c>
      <c r="L5" s="176" t="s">
        <v>17</v>
      </c>
      <c r="M5" s="177"/>
      <c r="N5" s="177"/>
      <c r="O5" s="172" t="s">
        <v>113</v>
      </c>
      <c r="P5" s="173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119</v>
      </c>
      <c r="D7" s="165" t="s">
        <v>121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4" t="s">
        <v>117</v>
      </c>
      <c r="D8" s="175"/>
      <c r="E8" s="74">
        <f>SUM(E9:E105)</f>
        <v>2477509055.8700004</v>
      </c>
      <c r="F8" s="75">
        <f>SUM(F9:F105)</f>
        <v>2392652823.6000009</v>
      </c>
      <c r="G8" s="76">
        <f t="shared" ref="G8" si="0">IFERROR(F8/E8,0)</f>
        <v>0.9657493755395371</v>
      </c>
      <c r="H8" s="77">
        <f t="shared" ref="H8" si="1">F8/$D$4</f>
        <v>0.32867464642773753</v>
      </c>
      <c r="I8" s="75">
        <f>SUM(I9:I105)</f>
        <v>-84856232.270000249</v>
      </c>
      <c r="J8" s="78">
        <f t="shared" ref="J8:J9" si="2">IFERROR(I8/E8,0)</f>
        <v>-3.4250624460463251E-2</v>
      </c>
      <c r="K8" s="79">
        <f>SUM(K9:K105)</f>
        <v>364575713.23000002</v>
      </c>
      <c r="L8" s="80">
        <f>SUM(L9:L105)</f>
        <v>299751523.79999995</v>
      </c>
      <c r="M8" s="76">
        <f>IFERROR(L8/K8,0)</f>
        <v>0.82219279266936685</v>
      </c>
      <c r="N8" s="77">
        <f>L8/$D$4</f>
        <v>4.1176356690522956E-2</v>
      </c>
      <c r="O8" s="80">
        <f>SUM(O9:O105)</f>
        <v>-64824189.430000015</v>
      </c>
      <c r="P8" s="78">
        <f t="shared" ref="P8:P9" si="3">IFERROR(O8/K8,0)</f>
        <v>-0.17780720733063302</v>
      </c>
      <c r="Q8" s="81"/>
    </row>
    <row r="9" spans="2:17" s="82" customFormat="1" ht="12.75" x14ac:dyDescent="0.2">
      <c r="B9" s="73"/>
      <c r="C9" s="83">
        <v>10101</v>
      </c>
      <c r="D9" s="84" t="s">
        <v>20</v>
      </c>
      <c r="E9" s="85">
        <f>IFERROR(INDEX('2024'!$C$114:$AC$210,MATCH($C9,'2024'!$C$114:$C$210,0),19),0)</f>
        <v>1174228.54</v>
      </c>
      <c r="F9" s="86">
        <f>IFERROR(INDEX('2024'!$C$8:$AC$105,MATCH($C9,'2024'!$C$8:$C$105,0),19),0)</f>
        <v>1083988.17</v>
      </c>
      <c r="G9" s="87">
        <f t="shared" ref="G9" si="4">IFERROR(F9/E9,0)</f>
        <v>0.92314922783259878</v>
      </c>
      <c r="H9" s="88">
        <f t="shared" ref="H9" si="5">F9/$D$4</f>
        <v>1.4890561012129619E-4</v>
      </c>
      <c r="I9" s="89">
        <f t="shared" ref="I9" si="6">F9-E9</f>
        <v>-90240.370000000112</v>
      </c>
      <c r="J9" s="90">
        <f t="shared" si="2"/>
        <v>-7.6850772167401174E-2</v>
      </c>
      <c r="K9" s="91">
        <f>VLOOKUP($C9,'2024'!$C$114:$U$210,VLOOKUP($L$4,Master!$D$9:$G$20,4,FALSE),FALSE)</f>
        <v>93870.299999999988</v>
      </c>
      <c r="L9" s="92">
        <f>VLOOKUP($C9,'2024'!$C$8:$U$104,VLOOKUP($L$4,Master!$D$9:$G$20,4,FALSE),FALSE)</f>
        <v>65664.38</v>
      </c>
      <c r="M9" s="87">
        <f>IFERROR(L9/K9,0)</f>
        <v>0.69952242615608995</v>
      </c>
      <c r="N9" s="88">
        <f>L9/$D$4</f>
        <v>9.0202041292910427E-6</v>
      </c>
      <c r="O9" s="89">
        <f>L9-K9</f>
        <v>-28205.919999999984</v>
      </c>
      <c r="P9" s="90">
        <f t="shared" si="3"/>
        <v>-0.30047757384391005</v>
      </c>
      <c r="Q9" s="81"/>
    </row>
    <row r="10" spans="2:17" s="82" customFormat="1" ht="12.75" x14ac:dyDescent="0.2">
      <c r="B10" s="73"/>
      <c r="C10" s="83">
        <v>20101</v>
      </c>
      <c r="D10" s="84" t="s">
        <v>21</v>
      </c>
      <c r="E10" s="85">
        <f>IFERROR(INDEX('2024'!$C$114:$AC$210,MATCH($C10,'2024'!$C$114:$C$210,0),19),0)</f>
        <v>8523866.6799999997</v>
      </c>
      <c r="F10" s="86">
        <f>IFERROR(INDEX('2024'!$C$8:$AC$105,MATCH($C10,'2024'!$C$8:$C$105,0),19),0)</f>
        <v>7448329.7100000009</v>
      </c>
      <c r="G10" s="87">
        <f t="shared" ref="G10:G73" si="7">IFERROR(F10/E10,0)</f>
        <v>0.87382053117705505</v>
      </c>
      <c r="H10" s="88">
        <f t="shared" ref="H10:H73" si="8">F10/$D$4</f>
        <v>1.0231643762792424E-3</v>
      </c>
      <c r="I10" s="89">
        <f t="shared" ref="I10:I73" si="9">F10-E10</f>
        <v>-1075536.9699999988</v>
      </c>
      <c r="J10" s="90">
        <f t="shared" ref="J10:J73" si="10">IFERROR(I10/E10,0)</f>
        <v>-0.1261794688229449</v>
      </c>
      <c r="K10" s="91">
        <f>VLOOKUP($C10,'2024'!$C$114:$U$210,VLOOKUP($L$4,Master!$D$9:$G$20,4,FALSE),FALSE)</f>
        <v>954225.4</v>
      </c>
      <c r="L10" s="92">
        <f>VLOOKUP($C10,'2024'!$C$8:$U$104,VLOOKUP($L$4,Master!$D$9:$G$20,4,FALSE),FALSE)</f>
        <v>676855.39000000036</v>
      </c>
      <c r="M10" s="92">
        <f t="shared" ref="M10:M73" si="11">IFERROR(L10/K10,0)</f>
        <v>0.7093244321519846</v>
      </c>
      <c r="N10" s="88">
        <f t="shared" ref="N10:N73" si="12">L10/$D$4</f>
        <v>9.2978473013997874E-5</v>
      </c>
      <c r="O10" s="92">
        <f t="shared" ref="O10:O73" si="13">L10-K10</f>
        <v>-277370.00999999966</v>
      </c>
      <c r="P10" s="93">
        <f t="shared" ref="P10:P73" si="14">IFERROR(O10/K10,0)</f>
        <v>-0.2906755678480154</v>
      </c>
      <c r="Q10" s="81"/>
    </row>
    <row r="11" spans="2:17" s="82" customFormat="1" ht="12.75" x14ac:dyDescent="0.2">
      <c r="B11" s="73"/>
      <c r="C11" s="83">
        <v>20102</v>
      </c>
      <c r="D11" s="84" t="s">
        <v>22</v>
      </c>
      <c r="E11" s="85">
        <f>IFERROR(INDEX('2024'!$C$114:$AC$210,MATCH($C11,'2024'!$C$114:$C$210,0),19),0)</f>
        <v>332684.32</v>
      </c>
      <c r="F11" s="86">
        <f>IFERROR(INDEX('2024'!$C$8:$AC$105,MATCH($C11,'2024'!$C$8:$C$105,0),19),0)</f>
        <v>268726.36999999994</v>
      </c>
      <c r="G11" s="87">
        <f t="shared" si="7"/>
        <v>0.80775183513307736</v>
      </c>
      <c r="H11" s="88">
        <f t="shared" si="8"/>
        <v>3.6914484113356308E-5</v>
      </c>
      <c r="I11" s="89">
        <f t="shared" si="9"/>
        <v>-63957.95000000007</v>
      </c>
      <c r="J11" s="90">
        <f t="shared" si="10"/>
        <v>-0.1922481648669227</v>
      </c>
      <c r="K11" s="91">
        <f>VLOOKUP($C11,'2024'!$C$114:$U$210,VLOOKUP($L$4,Master!$D$9:$G$20,4,FALSE),FALSE)</f>
        <v>54898.920000000006</v>
      </c>
      <c r="L11" s="92">
        <f>VLOOKUP($C11,'2024'!$C$8:$U$104,VLOOKUP($L$4,Master!$D$9:$G$20,4,FALSE),FALSE)</f>
        <v>34442.729999999996</v>
      </c>
      <c r="M11" s="92">
        <f t="shared" si="11"/>
        <v>0.62738447313717638</v>
      </c>
      <c r="N11" s="88">
        <f t="shared" si="12"/>
        <v>4.731339203538607E-6</v>
      </c>
      <c r="O11" s="92">
        <f t="shared" si="13"/>
        <v>-20456.19000000001</v>
      </c>
      <c r="P11" s="93">
        <f t="shared" si="14"/>
        <v>-0.37261552686282368</v>
      </c>
      <c r="Q11" s="81"/>
    </row>
    <row r="12" spans="2:17" s="82" customFormat="1" ht="12.75" x14ac:dyDescent="0.2">
      <c r="B12" s="73"/>
      <c r="C12" s="83">
        <v>20105</v>
      </c>
      <c r="D12" s="84" t="s">
        <v>23</v>
      </c>
      <c r="E12" s="85">
        <f>IFERROR(INDEX('2024'!$C$114:$AC$210,MATCH($C12,'2024'!$C$114:$C$210,0),19),0)</f>
        <v>32856.53</v>
      </c>
      <c r="F12" s="86">
        <f>IFERROR(INDEX('2024'!$C$8:$AC$105,MATCH($C12,'2024'!$C$8:$C$105,0),19),0)</f>
        <v>29460</v>
      </c>
      <c r="G12" s="87">
        <f t="shared" si="7"/>
        <v>0.89662541966543641</v>
      </c>
      <c r="H12" s="88">
        <f t="shared" si="8"/>
        <v>4.0468700633267858E-6</v>
      </c>
      <c r="I12" s="89">
        <f t="shared" si="9"/>
        <v>-3396.5299999999988</v>
      </c>
      <c r="J12" s="90">
        <f t="shared" si="10"/>
        <v>-0.10337458033456361</v>
      </c>
      <c r="K12" s="91">
        <f>VLOOKUP($C12,'2024'!$C$114:$U$210,VLOOKUP($L$4,Master!$D$9:$G$20,4,FALSE),FALSE)</f>
        <v>3681.5</v>
      </c>
      <c r="L12" s="92">
        <f>VLOOKUP($C12,'2024'!$C$8:$U$104,VLOOKUP($L$4,Master!$D$9:$G$20,4,FALSE),FALSE)</f>
        <v>2880</v>
      </c>
      <c r="M12" s="92">
        <f t="shared" si="11"/>
        <v>0.78228982751595821</v>
      </c>
      <c r="N12" s="88">
        <f t="shared" si="12"/>
        <v>3.9562069865516435E-7</v>
      </c>
      <c r="O12" s="92">
        <f t="shared" si="13"/>
        <v>-801.5</v>
      </c>
      <c r="P12" s="93">
        <f t="shared" si="14"/>
        <v>-0.21771017248404184</v>
      </c>
      <c r="Q12" s="81"/>
    </row>
    <row r="13" spans="2:17" s="82" customFormat="1" ht="12.75" x14ac:dyDescent="0.2">
      <c r="B13" s="73"/>
      <c r="C13" s="83">
        <v>30101</v>
      </c>
      <c r="D13" s="84" t="s">
        <v>24</v>
      </c>
      <c r="E13" s="85">
        <f>IFERROR(INDEX('2024'!$C$114:$AC$210,MATCH($C13,'2024'!$C$114:$C$210,0),19),0)</f>
        <v>865986.68</v>
      </c>
      <c r="F13" s="86">
        <f>IFERROR(INDEX('2024'!$C$8:$AC$105,MATCH($C13,'2024'!$C$8:$C$105,0),19),0)</f>
        <v>774908.8</v>
      </c>
      <c r="G13" s="87">
        <f t="shared" si="7"/>
        <v>0.89482762021235707</v>
      </c>
      <c r="H13" s="88">
        <f t="shared" si="8"/>
        <v>1.0644790307292883E-4</v>
      </c>
      <c r="I13" s="89">
        <f t="shared" si="9"/>
        <v>-91077.88</v>
      </c>
      <c r="J13" s="90">
        <f t="shared" si="10"/>
        <v>-0.10517237978764292</v>
      </c>
      <c r="K13" s="91">
        <f>VLOOKUP($C13,'2024'!$C$114:$U$210,VLOOKUP($L$4,Master!$D$9:$G$20,4,FALSE),FALSE)</f>
        <v>142930.63</v>
      </c>
      <c r="L13" s="92">
        <f>VLOOKUP($C13,'2024'!$C$8:$U$104,VLOOKUP($L$4,Master!$D$9:$G$20,4,FALSE),FALSE)</f>
        <v>75811.69</v>
      </c>
      <c r="M13" s="92">
        <f t="shared" si="11"/>
        <v>0.53040898231540712</v>
      </c>
      <c r="N13" s="88">
        <f t="shared" si="12"/>
        <v>1.04141228347322E-5</v>
      </c>
      <c r="O13" s="92">
        <f t="shared" si="13"/>
        <v>-67118.94</v>
      </c>
      <c r="P13" s="93">
        <f t="shared" si="14"/>
        <v>-0.46959101768459288</v>
      </c>
      <c r="Q13" s="81"/>
    </row>
    <row r="14" spans="2:17" s="82" customFormat="1" ht="12.75" x14ac:dyDescent="0.2">
      <c r="B14" s="73"/>
      <c r="C14" s="83">
        <v>30201</v>
      </c>
      <c r="D14" s="84" t="s">
        <v>25</v>
      </c>
      <c r="E14" s="85">
        <f>IFERROR(INDEX('2024'!$C$114:$AC$210,MATCH($C14,'2024'!$C$114:$C$210,0),19),0)</f>
        <v>23342099.860000014</v>
      </c>
      <c r="F14" s="86">
        <f>IFERROR(INDEX('2024'!$C$8:$AC$105,MATCH($C14,'2024'!$C$8:$C$105,0),19),0)</f>
        <v>23640647.830000002</v>
      </c>
      <c r="G14" s="87">
        <f t="shared" si="7"/>
        <v>1.0127901076505799</v>
      </c>
      <c r="H14" s="88">
        <f t="shared" si="8"/>
        <v>3.2474755594323946E-3</v>
      </c>
      <c r="I14" s="89">
        <f t="shared" si="9"/>
        <v>298547.96999998763</v>
      </c>
      <c r="J14" s="90">
        <f t="shared" si="10"/>
        <v>1.2790107650579962E-2</v>
      </c>
      <c r="K14" s="91">
        <f>VLOOKUP($C14,'2024'!$C$114:$U$210,VLOOKUP($L$4,Master!$D$9:$G$20,4,FALSE),FALSE)</f>
        <v>3203485.4199999929</v>
      </c>
      <c r="L14" s="92">
        <f>VLOOKUP($C14,'2024'!$C$8:$U$104,VLOOKUP($L$4,Master!$D$9:$G$20,4,FALSE),FALSE)</f>
        <v>2629967.129999999</v>
      </c>
      <c r="M14" s="92">
        <f t="shared" si="11"/>
        <v>0.82097053215244686</v>
      </c>
      <c r="N14" s="88">
        <f t="shared" si="12"/>
        <v>3.6127410882316567E-4</v>
      </c>
      <c r="O14" s="92">
        <f t="shared" si="13"/>
        <v>-573518.28999999398</v>
      </c>
      <c r="P14" s="93">
        <f t="shared" si="14"/>
        <v>-0.17902946784755314</v>
      </c>
      <c r="Q14" s="81"/>
    </row>
    <row r="15" spans="2:17" s="82" customFormat="1" ht="12.75" x14ac:dyDescent="0.2">
      <c r="B15" s="73"/>
      <c r="C15" s="83">
        <v>30301</v>
      </c>
      <c r="D15" s="84" t="s">
        <v>26</v>
      </c>
      <c r="E15" s="85">
        <f>IFERROR(INDEX('2024'!$C$114:$AC$210,MATCH($C15,'2024'!$C$114:$C$210,0),19),0)</f>
        <v>9063852.5999999978</v>
      </c>
      <c r="F15" s="86">
        <f>IFERROR(INDEX('2024'!$C$8:$AC$105,MATCH($C15,'2024'!$C$8:$C$105,0),19),0)</f>
        <v>8483985.0199999996</v>
      </c>
      <c r="G15" s="87">
        <f t="shared" si="7"/>
        <v>0.93602416041055236</v>
      </c>
      <c r="H15" s="88">
        <f t="shared" si="8"/>
        <v>1.1654305836778988E-3</v>
      </c>
      <c r="I15" s="89">
        <f t="shared" si="9"/>
        <v>-579867.57999999821</v>
      </c>
      <c r="J15" s="90">
        <f t="shared" si="10"/>
        <v>-6.3975839589447692E-2</v>
      </c>
      <c r="K15" s="91">
        <f>VLOOKUP($C15,'2024'!$C$114:$U$210,VLOOKUP($L$4,Master!$D$9:$G$20,4,FALSE),FALSE)</f>
        <v>1600513.7399999981</v>
      </c>
      <c r="L15" s="92">
        <f>VLOOKUP($C15,'2024'!$C$8:$U$104,VLOOKUP($L$4,Master!$D$9:$G$20,4,FALSE),FALSE)</f>
        <v>1089076.9299999992</v>
      </c>
      <c r="M15" s="92">
        <f t="shared" si="11"/>
        <v>0.68045459578497625</v>
      </c>
      <c r="N15" s="88">
        <f t="shared" si="12"/>
        <v>1.4960464442216015E-4</v>
      </c>
      <c r="O15" s="92">
        <f t="shared" si="13"/>
        <v>-511436.80999999889</v>
      </c>
      <c r="P15" s="93">
        <f t="shared" si="14"/>
        <v>-0.31954540421502381</v>
      </c>
      <c r="Q15" s="81"/>
    </row>
    <row r="16" spans="2:17" s="82" customFormat="1" ht="12.75" x14ac:dyDescent="0.2">
      <c r="B16" s="73"/>
      <c r="C16" s="83">
        <v>30401</v>
      </c>
      <c r="D16" s="84" t="s">
        <v>27</v>
      </c>
      <c r="E16" s="85">
        <f>IFERROR(INDEX('2024'!$C$114:$AC$210,MATCH($C16,'2024'!$C$114:$C$210,0),19),0)</f>
        <v>555085.02000000014</v>
      </c>
      <c r="F16" s="86">
        <f>IFERROR(INDEX('2024'!$C$8:$AC$105,MATCH($C16,'2024'!$C$8:$C$105,0),19),0)</f>
        <v>392891.71</v>
      </c>
      <c r="G16" s="87">
        <f t="shared" si="7"/>
        <v>0.70780456298388295</v>
      </c>
      <c r="H16" s="88">
        <f t="shared" si="8"/>
        <v>5.3970865557646607E-5</v>
      </c>
      <c r="I16" s="89">
        <f t="shared" si="9"/>
        <v>-162193.31000000011</v>
      </c>
      <c r="J16" s="90">
        <f t="shared" si="10"/>
        <v>-0.29219543701611705</v>
      </c>
      <c r="K16" s="91">
        <f>VLOOKUP($C16,'2024'!$C$114:$U$210,VLOOKUP($L$4,Master!$D$9:$G$20,4,FALSE),FALSE)</f>
        <v>81283.67</v>
      </c>
      <c r="L16" s="92">
        <f>VLOOKUP($C16,'2024'!$C$8:$U$104,VLOOKUP($L$4,Master!$D$9:$G$20,4,FALSE),FALSE)</f>
        <v>45567.909999999996</v>
      </c>
      <c r="M16" s="92">
        <f t="shared" si="11"/>
        <v>0.5606035012936792</v>
      </c>
      <c r="N16" s="88">
        <f t="shared" si="12"/>
        <v>6.2595862466859896E-6</v>
      </c>
      <c r="O16" s="92">
        <f t="shared" si="13"/>
        <v>-35715.760000000002</v>
      </c>
      <c r="P16" s="93">
        <f t="shared" si="14"/>
        <v>-0.43939649870632075</v>
      </c>
      <c r="Q16" s="81"/>
    </row>
    <row r="17" spans="2:17" s="82" customFormat="1" ht="12.75" x14ac:dyDescent="0.2">
      <c r="B17" s="73"/>
      <c r="C17" s="83">
        <v>40101</v>
      </c>
      <c r="D17" s="84" t="s">
        <v>28</v>
      </c>
      <c r="E17" s="85">
        <f>IFERROR(INDEX('2024'!$C$114:$AC$210,MATCH($C17,'2024'!$C$114:$C$210,0),19),0)</f>
        <v>4362338.8599999994</v>
      </c>
      <c r="F17" s="86">
        <f>IFERROR(INDEX('2024'!$C$8:$AC$105,MATCH($C17,'2024'!$C$8:$C$105,0),19),0)</f>
        <v>3607742.7499999995</v>
      </c>
      <c r="G17" s="87">
        <f t="shared" si="7"/>
        <v>0.82702029021193457</v>
      </c>
      <c r="H17" s="88">
        <f t="shared" si="8"/>
        <v>4.9558948170941102E-4</v>
      </c>
      <c r="I17" s="89">
        <f t="shared" si="9"/>
        <v>-754596.10999999987</v>
      </c>
      <c r="J17" s="90">
        <f t="shared" si="10"/>
        <v>-0.17297970978806537</v>
      </c>
      <c r="K17" s="91">
        <f>VLOOKUP($C17,'2024'!$C$114:$U$210,VLOOKUP($L$4,Master!$D$9:$G$20,4,FALSE),FALSE)</f>
        <v>490723.13000000024</v>
      </c>
      <c r="L17" s="92">
        <f>VLOOKUP($C17,'2024'!$C$8:$U$104,VLOOKUP($L$4,Master!$D$9:$G$20,4,FALSE),FALSE)</f>
        <v>427253.5</v>
      </c>
      <c r="M17" s="92">
        <f t="shared" si="11"/>
        <v>0.87066101815905805</v>
      </c>
      <c r="N17" s="88">
        <f t="shared" si="12"/>
        <v>5.8691086171133425E-5</v>
      </c>
      <c r="O17" s="92">
        <f t="shared" si="13"/>
        <v>-63469.630000000237</v>
      </c>
      <c r="P17" s="93">
        <f t="shared" si="14"/>
        <v>-0.12933898184094197</v>
      </c>
      <c r="Q17" s="81"/>
    </row>
    <row r="18" spans="2:17" s="82" customFormat="1" ht="12.75" x14ac:dyDescent="0.2">
      <c r="B18" s="73"/>
      <c r="C18" s="83">
        <v>40102</v>
      </c>
      <c r="D18" s="84" t="s">
        <v>29</v>
      </c>
      <c r="E18" s="85">
        <f>IFERROR(INDEX('2024'!$C$114:$AC$210,MATCH($C18,'2024'!$C$114:$C$210,0),19),0)</f>
        <v>805364.40999999992</v>
      </c>
      <c r="F18" s="86">
        <f>IFERROR(INDEX('2024'!$C$8:$AC$105,MATCH($C18,'2024'!$C$8:$C$105,0),19),0)</f>
        <v>740362.19000000006</v>
      </c>
      <c r="G18" s="87">
        <f t="shared" si="7"/>
        <v>0.91928843739196286</v>
      </c>
      <c r="H18" s="88">
        <f t="shared" si="8"/>
        <v>1.0170229405057902E-4</v>
      </c>
      <c r="I18" s="89">
        <f t="shared" si="9"/>
        <v>-65002.219999999856</v>
      </c>
      <c r="J18" s="90">
        <f t="shared" si="10"/>
        <v>-8.0711562608037107E-2</v>
      </c>
      <c r="K18" s="91">
        <f>VLOOKUP($C18,'2024'!$C$114:$U$210,VLOOKUP($L$4,Master!$D$9:$G$20,4,FALSE),FALSE)</f>
        <v>112310.74</v>
      </c>
      <c r="L18" s="92">
        <f>VLOOKUP($C18,'2024'!$C$8:$U$104,VLOOKUP($L$4,Master!$D$9:$G$20,4,FALSE),FALSE)</f>
        <v>83444.87</v>
      </c>
      <c r="M18" s="92">
        <f t="shared" si="11"/>
        <v>0.74298210482808669</v>
      </c>
      <c r="N18" s="88">
        <f t="shared" si="12"/>
        <v>1.1462679780760195E-5</v>
      </c>
      <c r="O18" s="92">
        <f t="shared" si="13"/>
        <v>-28865.87000000001</v>
      </c>
      <c r="P18" s="93">
        <f t="shared" si="14"/>
        <v>-0.25701789517191331</v>
      </c>
      <c r="Q18" s="81"/>
    </row>
    <row r="19" spans="2:17" s="82" customFormat="1" ht="12.75" x14ac:dyDescent="0.2">
      <c r="B19" s="73"/>
      <c r="C19" s="83">
        <v>40103</v>
      </c>
      <c r="D19" s="84" t="s">
        <v>30</v>
      </c>
      <c r="E19" s="85">
        <f>IFERROR(INDEX('2024'!$C$114:$AC$210,MATCH($C19,'2024'!$C$114:$C$210,0),19),0)</f>
        <v>428230.55000000005</v>
      </c>
      <c r="F19" s="86">
        <f>IFERROR(INDEX('2024'!$C$8:$AC$105,MATCH($C19,'2024'!$C$8:$C$105,0),19),0)</f>
        <v>381426.02</v>
      </c>
      <c r="G19" s="87">
        <f t="shared" si="7"/>
        <v>0.89070249658741063</v>
      </c>
      <c r="H19" s="88">
        <f t="shared" si="8"/>
        <v>5.2395843235298158E-5</v>
      </c>
      <c r="I19" s="89">
        <f t="shared" si="9"/>
        <v>-46804.530000000028</v>
      </c>
      <c r="J19" s="90">
        <f t="shared" si="10"/>
        <v>-0.10929750341258937</v>
      </c>
      <c r="K19" s="91">
        <f>VLOOKUP($C19,'2024'!$C$114:$U$210,VLOOKUP($L$4,Master!$D$9:$G$20,4,FALSE),FALSE)</f>
        <v>46756.82</v>
      </c>
      <c r="L19" s="92">
        <f>VLOOKUP($C19,'2024'!$C$8:$U$104,VLOOKUP($L$4,Master!$D$9:$G$20,4,FALSE),FALSE)</f>
        <v>17520</v>
      </c>
      <c r="M19" s="92">
        <f t="shared" si="11"/>
        <v>0.37470469548613444</v>
      </c>
      <c r="N19" s="88">
        <f t="shared" si="12"/>
        <v>2.4066925834855833E-6</v>
      </c>
      <c r="O19" s="92">
        <f t="shared" si="13"/>
        <v>-29236.82</v>
      </c>
      <c r="P19" s="93">
        <f t="shared" si="14"/>
        <v>-0.62529530451386561</v>
      </c>
      <c r="Q19" s="81"/>
    </row>
    <row r="20" spans="2:17" s="82" customFormat="1" ht="12.75" x14ac:dyDescent="0.2">
      <c r="B20" s="73"/>
      <c r="C20" s="83">
        <v>40105</v>
      </c>
      <c r="D20" s="84" t="s">
        <v>31</v>
      </c>
      <c r="E20" s="85">
        <f>IFERROR(INDEX('2024'!$C$114:$AC$210,MATCH($C20,'2024'!$C$114:$C$210,0),19),0)</f>
        <v>318844.17</v>
      </c>
      <c r="F20" s="86">
        <f>IFERROR(INDEX('2024'!$C$8:$AC$105,MATCH($C20,'2024'!$C$8:$C$105,0),19),0)</f>
        <v>296090.16000000003</v>
      </c>
      <c r="G20" s="87">
        <f t="shared" si="7"/>
        <v>0.9286359540461413</v>
      </c>
      <c r="H20" s="88">
        <f t="shared" si="8"/>
        <v>4.0673401376430351E-5</v>
      </c>
      <c r="I20" s="89">
        <f t="shared" si="9"/>
        <v>-22754.009999999951</v>
      </c>
      <c r="J20" s="90">
        <f t="shared" si="10"/>
        <v>-7.1364045953858757E-2</v>
      </c>
      <c r="K20" s="91">
        <f>VLOOKUP($C20,'2024'!$C$114:$U$210,VLOOKUP($L$4,Master!$D$9:$G$20,4,FALSE),FALSE)</f>
        <v>48683.85</v>
      </c>
      <c r="L20" s="92">
        <f>VLOOKUP($C20,'2024'!$C$8:$U$104,VLOOKUP($L$4,Master!$D$9:$G$20,4,FALSE),FALSE)</f>
        <v>37999.120000000003</v>
      </c>
      <c r="M20" s="92">
        <f t="shared" si="11"/>
        <v>0.78052824499294948</v>
      </c>
      <c r="N20" s="88">
        <f t="shared" si="12"/>
        <v>5.2198744453754966E-6</v>
      </c>
      <c r="O20" s="92">
        <f t="shared" si="13"/>
        <v>-10684.729999999996</v>
      </c>
      <c r="P20" s="93">
        <f t="shared" si="14"/>
        <v>-0.21947175500705052</v>
      </c>
      <c r="Q20" s="81"/>
    </row>
    <row r="21" spans="2:17" s="82" customFormat="1" ht="12.75" x14ac:dyDescent="0.2">
      <c r="B21" s="73"/>
      <c r="C21" s="83">
        <v>40116</v>
      </c>
      <c r="D21" s="84" t="s">
        <v>32</v>
      </c>
      <c r="E21" s="85">
        <f>IFERROR(INDEX('2024'!$C$114:$AC$210,MATCH($C21,'2024'!$C$114:$C$210,0),19),0)</f>
        <v>29461.929999999997</v>
      </c>
      <c r="F21" s="86">
        <f>IFERROR(INDEX('2024'!$C$8:$AC$105,MATCH($C21,'2024'!$C$8:$C$105,0),19),0)</f>
        <v>22775</v>
      </c>
      <c r="G21" s="87">
        <f t="shared" si="7"/>
        <v>0.77303150200954263</v>
      </c>
      <c r="H21" s="88">
        <f t="shared" si="8"/>
        <v>3.1285629902331138E-6</v>
      </c>
      <c r="I21" s="89">
        <f t="shared" si="9"/>
        <v>-6686.9299999999967</v>
      </c>
      <c r="J21" s="90">
        <f t="shared" si="10"/>
        <v>-0.22696849799045743</v>
      </c>
      <c r="K21" s="91">
        <f>VLOOKUP($C21,'2024'!$C$114:$U$210,VLOOKUP($L$4,Master!$D$9:$G$20,4,FALSE),FALSE)</f>
        <v>3361.87</v>
      </c>
      <c r="L21" s="92">
        <f>VLOOKUP($C21,'2024'!$C$8:$U$104,VLOOKUP($L$4,Master!$D$9:$G$20,4,FALSE),FALSE)</f>
        <v>2900</v>
      </c>
      <c r="M21" s="92">
        <f t="shared" si="11"/>
        <v>0.86261515168641267</v>
      </c>
      <c r="N21" s="88">
        <f t="shared" si="12"/>
        <v>3.9836806461804744E-7</v>
      </c>
      <c r="O21" s="92">
        <f t="shared" si="13"/>
        <v>-461.86999999999989</v>
      </c>
      <c r="P21" s="93">
        <f t="shared" si="14"/>
        <v>-0.13738484831358735</v>
      </c>
      <c r="Q21" s="81"/>
    </row>
    <row r="22" spans="2:17" s="82" customFormat="1" ht="12.75" x14ac:dyDescent="0.2">
      <c r="B22" s="73"/>
      <c r="C22" s="83">
        <v>40122</v>
      </c>
      <c r="D22" s="84" t="s">
        <v>33</v>
      </c>
      <c r="E22" s="85">
        <f>IFERROR(INDEX('2024'!$C$114:$AC$210,MATCH($C22,'2024'!$C$114:$C$210,0),19),0)</f>
        <v>3150</v>
      </c>
      <c r="F22" s="86">
        <f>IFERROR(INDEX('2024'!$C$8:$AC$105,MATCH($C22,'2024'!$C$8:$C$105,0),19),0)</f>
        <v>0</v>
      </c>
      <c r="G22" s="87">
        <f t="shared" si="7"/>
        <v>0</v>
      </c>
      <c r="H22" s="88">
        <f t="shared" si="8"/>
        <v>0</v>
      </c>
      <c r="I22" s="89">
        <f t="shared" si="9"/>
        <v>-3150</v>
      </c>
      <c r="J22" s="90">
        <f t="shared" si="10"/>
        <v>-1</v>
      </c>
      <c r="K22" s="91">
        <f>VLOOKUP($C22,'2024'!$C$114:$U$210,VLOOKUP($L$4,Master!$D$9:$G$20,4,FALSE),FALSE)</f>
        <v>3150</v>
      </c>
      <c r="L22" s="92">
        <f>VLOOKUP($C22,'2024'!$C$8:$U$104,VLOOKUP($L$4,Master!$D$9:$G$20,4,FALSE),FALSE)</f>
        <v>0</v>
      </c>
      <c r="M22" s="92">
        <f t="shared" si="11"/>
        <v>0</v>
      </c>
      <c r="N22" s="88">
        <f t="shared" si="12"/>
        <v>0</v>
      </c>
      <c r="O22" s="92">
        <f t="shared" si="13"/>
        <v>-3150</v>
      </c>
      <c r="P22" s="93">
        <f t="shared" si="14"/>
        <v>-1</v>
      </c>
      <c r="Q22" s="81"/>
    </row>
    <row r="23" spans="2:17" s="82" customFormat="1" ht="12.75" x14ac:dyDescent="0.2">
      <c r="B23" s="73"/>
      <c r="C23" s="83">
        <v>40201</v>
      </c>
      <c r="D23" s="84" t="s">
        <v>34</v>
      </c>
      <c r="E23" s="85">
        <f>IFERROR(INDEX('2024'!$C$114:$AC$210,MATCH($C23,'2024'!$C$114:$C$210,0),19),0)</f>
        <v>3578987.6899999995</v>
      </c>
      <c r="F23" s="86">
        <f>IFERROR(INDEX('2024'!$C$8:$AC$105,MATCH($C23,'2024'!$C$8:$C$105,0),19),0)</f>
        <v>2489891.56</v>
      </c>
      <c r="G23" s="87">
        <f t="shared" si="7"/>
        <v>0.6956971567566359</v>
      </c>
      <c r="H23" s="88">
        <f t="shared" si="8"/>
        <v>3.4203216616069342E-4</v>
      </c>
      <c r="I23" s="89">
        <f t="shared" si="9"/>
        <v>-1089096.1299999994</v>
      </c>
      <c r="J23" s="90">
        <f t="shared" si="10"/>
        <v>-0.30430284324336404</v>
      </c>
      <c r="K23" s="91">
        <f>VLOOKUP($C23,'2024'!$C$114:$U$210,VLOOKUP($L$4,Master!$D$9:$G$20,4,FALSE),FALSE)</f>
        <v>1038569.2999999999</v>
      </c>
      <c r="L23" s="92">
        <f>VLOOKUP($C23,'2024'!$C$8:$U$104,VLOOKUP($L$4,Master!$D$9:$G$20,4,FALSE),FALSE)</f>
        <v>225603.73000000004</v>
      </c>
      <c r="M23" s="92">
        <f t="shared" si="11"/>
        <v>0.21722549472625471</v>
      </c>
      <c r="N23" s="88">
        <f t="shared" si="12"/>
        <v>3.0990800445073294E-5</v>
      </c>
      <c r="O23" s="92">
        <f t="shared" si="13"/>
        <v>-812965.56999999983</v>
      </c>
      <c r="P23" s="93">
        <f t="shared" si="14"/>
        <v>-0.78277450527374526</v>
      </c>
      <c r="Q23" s="81"/>
    </row>
    <row r="24" spans="2:17" s="82" customFormat="1" ht="12.75" x14ac:dyDescent="0.2">
      <c r="B24" s="73"/>
      <c r="C24" s="83">
        <v>40202</v>
      </c>
      <c r="D24" s="84" t="s">
        <v>35</v>
      </c>
      <c r="E24" s="85">
        <f>IFERROR(INDEX('2024'!$C$114:$AC$210,MATCH($C24,'2024'!$C$114:$C$210,0),19),0)</f>
        <v>10817937.5</v>
      </c>
      <c r="F24" s="86">
        <f>IFERROR(INDEX('2024'!$C$8:$AC$105,MATCH($C24,'2024'!$C$8:$C$105,0),19),0)</f>
        <v>9725831.7100000009</v>
      </c>
      <c r="G24" s="87">
        <f t="shared" si="7"/>
        <v>0.8990467646905892</v>
      </c>
      <c r="H24" s="88">
        <f t="shared" si="8"/>
        <v>1.33602095003915E-3</v>
      </c>
      <c r="I24" s="89">
        <f t="shared" si="9"/>
        <v>-1092105.7899999991</v>
      </c>
      <c r="J24" s="90">
        <f t="shared" si="10"/>
        <v>-0.10095323530941079</v>
      </c>
      <c r="K24" s="91">
        <f>VLOOKUP($C24,'2024'!$C$114:$U$210,VLOOKUP($L$4,Master!$D$9:$G$20,4,FALSE),FALSE)</f>
        <v>1582369.6099999996</v>
      </c>
      <c r="L24" s="92">
        <f>VLOOKUP($C24,'2024'!$C$8:$U$104,VLOOKUP($L$4,Master!$D$9:$G$20,4,FALSE),FALSE)</f>
        <v>1102042.0899999999</v>
      </c>
      <c r="M24" s="92">
        <f t="shared" si="11"/>
        <v>0.69645048984478419</v>
      </c>
      <c r="N24" s="88">
        <f t="shared" si="12"/>
        <v>1.5138564638652691E-4</v>
      </c>
      <c r="O24" s="92">
        <f t="shared" si="13"/>
        <v>-480327.51999999979</v>
      </c>
      <c r="P24" s="93">
        <f t="shared" si="14"/>
        <v>-0.30354951015521581</v>
      </c>
      <c r="Q24" s="81"/>
    </row>
    <row r="25" spans="2:17" s="82" customFormat="1" ht="12.75" x14ac:dyDescent="0.2">
      <c r="B25" s="73"/>
      <c r="C25" s="83">
        <v>40204</v>
      </c>
      <c r="D25" s="84" t="s">
        <v>36</v>
      </c>
      <c r="E25" s="85">
        <f>IFERROR(INDEX('2024'!$C$114:$AC$210,MATCH($C25,'2024'!$C$114:$C$210,0),19),0)</f>
        <v>378435.02</v>
      </c>
      <c r="F25" s="86">
        <f>IFERROR(INDEX('2024'!$C$8:$AC$105,MATCH($C25,'2024'!$C$8:$C$105,0),19),0)</f>
        <v>303705.60000000003</v>
      </c>
      <c r="G25" s="87">
        <f t="shared" si="7"/>
        <v>0.80253037892740486</v>
      </c>
      <c r="H25" s="88">
        <f t="shared" si="8"/>
        <v>4.1719521408849268E-5</v>
      </c>
      <c r="I25" s="89">
        <f t="shared" si="9"/>
        <v>-74729.419999999984</v>
      </c>
      <c r="J25" s="90">
        <f t="shared" si="10"/>
        <v>-0.19746962107259519</v>
      </c>
      <c r="K25" s="91">
        <f>VLOOKUP($C25,'2024'!$C$114:$U$210,VLOOKUP($L$4,Master!$D$9:$G$20,4,FALSE),FALSE)</f>
        <v>39877.07999999998</v>
      </c>
      <c r="L25" s="92">
        <f>VLOOKUP($C25,'2024'!$C$8:$U$104,VLOOKUP($L$4,Master!$D$9:$G$20,4,FALSE),FALSE)</f>
        <v>21945.28000000001</v>
      </c>
      <c r="M25" s="92">
        <f t="shared" si="11"/>
        <v>0.55032314301849639</v>
      </c>
      <c r="N25" s="88">
        <f t="shared" si="12"/>
        <v>3.0145857658969476E-6</v>
      </c>
      <c r="O25" s="92">
        <f t="shared" si="13"/>
        <v>-17931.79999999997</v>
      </c>
      <c r="P25" s="93">
        <f t="shared" si="14"/>
        <v>-0.44967685698150361</v>
      </c>
      <c r="Q25" s="81"/>
    </row>
    <row r="26" spans="2:17" s="82" customFormat="1" ht="12.75" x14ac:dyDescent="0.2">
      <c r="B26" s="73"/>
      <c r="C26" s="83">
        <v>40301</v>
      </c>
      <c r="D26" s="84" t="s">
        <v>37</v>
      </c>
      <c r="E26" s="85">
        <f>IFERROR(INDEX('2024'!$C$114:$AC$210,MATCH($C26,'2024'!$C$114:$C$210,0),19),0)</f>
        <v>92678475.580000028</v>
      </c>
      <c r="F26" s="86">
        <f>IFERROR(INDEX('2024'!$C$8:$AC$105,MATCH($C26,'2024'!$C$8:$C$105,0),19),0)</f>
        <v>81056370.00999999</v>
      </c>
      <c r="G26" s="87">
        <f t="shared" si="7"/>
        <v>0.87459757514065017</v>
      </c>
      <c r="H26" s="88">
        <f t="shared" si="8"/>
        <v>1.1134575602016566E-2</v>
      </c>
      <c r="I26" s="89">
        <f t="shared" si="9"/>
        <v>-11622105.570000038</v>
      </c>
      <c r="J26" s="90">
        <f t="shared" si="10"/>
        <v>-0.1254024248593498</v>
      </c>
      <c r="K26" s="91">
        <f>VLOOKUP($C26,'2024'!$C$114:$U$210,VLOOKUP($L$4,Master!$D$9:$G$20,4,FALSE),FALSE)</f>
        <v>11267389.880000012</v>
      </c>
      <c r="L26" s="92">
        <f>VLOOKUP($C26,'2024'!$C$8:$U$104,VLOOKUP($L$4,Master!$D$9:$G$20,4,FALSE),FALSE)</f>
        <v>5784040.5899999999</v>
      </c>
      <c r="M26" s="92">
        <f t="shared" si="11"/>
        <v>0.51334343193953569</v>
      </c>
      <c r="N26" s="88">
        <f t="shared" si="12"/>
        <v>7.9454381224501006E-4</v>
      </c>
      <c r="O26" s="92">
        <f t="shared" si="13"/>
        <v>-5483349.2900000121</v>
      </c>
      <c r="P26" s="93">
        <f t="shared" si="14"/>
        <v>-0.48665656806046426</v>
      </c>
      <c r="Q26" s="81"/>
    </row>
    <row r="27" spans="2:17" s="82" customFormat="1" ht="12.75" x14ac:dyDescent="0.2">
      <c r="B27" s="73"/>
      <c r="C27" s="83">
        <v>40401</v>
      </c>
      <c r="D27" s="84" t="s">
        <v>38</v>
      </c>
      <c r="E27" s="85">
        <f>IFERROR(INDEX('2024'!$C$114:$AC$210,MATCH($C27,'2024'!$C$114:$C$210,0),19),0)</f>
        <v>50580973.569999993</v>
      </c>
      <c r="F27" s="86">
        <f>IFERROR(INDEX('2024'!$C$8:$AC$105,MATCH($C27,'2024'!$C$8:$C$105,0),19),0)</f>
        <v>43586742.310000002</v>
      </c>
      <c r="G27" s="87">
        <f t="shared" si="7"/>
        <v>0.8617220910087755</v>
      </c>
      <c r="H27" s="88">
        <f t="shared" si="8"/>
        <v>5.9874366127725051E-3</v>
      </c>
      <c r="I27" s="89">
        <f t="shared" si="9"/>
        <v>-6994231.2599999905</v>
      </c>
      <c r="J27" s="90">
        <f t="shared" si="10"/>
        <v>-0.1382779089912245</v>
      </c>
      <c r="K27" s="91">
        <f>VLOOKUP($C27,'2024'!$C$114:$U$210,VLOOKUP($L$4,Master!$D$9:$G$20,4,FALSE),FALSE)</f>
        <v>9090039.4700000025</v>
      </c>
      <c r="L27" s="92">
        <f>VLOOKUP($C27,'2024'!$C$8:$U$104,VLOOKUP($L$4,Master!$D$9:$G$20,4,FALSE),FALSE)</f>
        <v>5223546.3800000018</v>
      </c>
      <c r="M27" s="92">
        <f t="shared" si="11"/>
        <v>0.5746450713706307</v>
      </c>
      <c r="N27" s="88">
        <f t="shared" si="12"/>
        <v>7.1754967649765807E-4</v>
      </c>
      <c r="O27" s="92">
        <f t="shared" si="13"/>
        <v>-3866493.0900000008</v>
      </c>
      <c r="P27" s="93">
        <f t="shared" si="14"/>
        <v>-0.4253549286293693</v>
      </c>
      <c r="Q27" s="81"/>
    </row>
    <row r="28" spans="2:17" s="82" customFormat="1" ht="12.75" x14ac:dyDescent="0.2">
      <c r="B28" s="73"/>
      <c r="C28" s="83">
        <v>40402</v>
      </c>
      <c r="D28" s="84" t="s">
        <v>39</v>
      </c>
      <c r="E28" s="85">
        <f>IFERROR(INDEX('2024'!$C$114:$AC$210,MATCH($C28,'2024'!$C$114:$C$210,0),19),0)</f>
        <v>467586.11</v>
      </c>
      <c r="F28" s="86">
        <f>IFERROR(INDEX('2024'!$C$8:$AC$105,MATCH($C28,'2024'!$C$8:$C$105,0),19),0)</f>
        <v>340187.35</v>
      </c>
      <c r="G28" s="87">
        <f t="shared" si="7"/>
        <v>0.72753946861252994</v>
      </c>
      <c r="H28" s="88">
        <f t="shared" si="8"/>
        <v>4.6730957319669766E-5</v>
      </c>
      <c r="I28" s="89">
        <f t="shared" si="9"/>
        <v>-127398.76000000001</v>
      </c>
      <c r="J28" s="90">
        <f t="shared" si="10"/>
        <v>-0.27246053138747001</v>
      </c>
      <c r="K28" s="91">
        <f>VLOOKUP($C28,'2024'!$C$114:$U$210,VLOOKUP($L$4,Master!$D$9:$G$20,4,FALSE),FALSE)</f>
        <v>76019.63</v>
      </c>
      <c r="L28" s="92">
        <f>VLOOKUP($C28,'2024'!$C$8:$U$104,VLOOKUP($L$4,Master!$D$9:$G$20,4,FALSE),FALSE)</f>
        <v>34535.729999999996</v>
      </c>
      <c r="M28" s="92">
        <f t="shared" si="11"/>
        <v>0.454300159051024</v>
      </c>
      <c r="N28" s="88">
        <f t="shared" si="12"/>
        <v>4.7441144552660129E-6</v>
      </c>
      <c r="O28" s="92">
        <f t="shared" si="13"/>
        <v>-41483.900000000009</v>
      </c>
      <c r="P28" s="93">
        <f t="shared" si="14"/>
        <v>-0.54569984094897606</v>
      </c>
      <c r="Q28" s="81"/>
    </row>
    <row r="29" spans="2:17" s="82" customFormat="1" ht="12.75" x14ac:dyDescent="0.2">
      <c r="B29" s="73"/>
      <c r="C29" s="83">
        <v>40501</v>
      </c>
      <c r="D29" s="84" t="s">
        <v>1</v>
      </c>
      <c r="E29" s="85">
        <f>IFERROR(INDEX('2024'!$C$114:$AC$210,MATCH($C29,'2024'!$C$114:$C$210,0),19),0)</f>
        <v>560361403.22000003</v>
      </c>
      <c r="F29" s="86">
        <f>IFERROR(INDEX('2024'!$C$8:$AC$105,MATCH($C29,'2024'!$C$8:$C$105,0),19),0)</f>
        <v>557543352.88</v>
      </c>
      <c r="G29" s="87">
        <f t="shared" si="7"/>
        <v>0.99497101277174571</v>
      </c>
      <c r="H29" s="88">
        <f t="shared" si="8"/>
        <v>7.6588781526711266E-2</v>
      </c>
      <c r="I29" s="89">
        <f t="shared" si="9"/>
        <v>-2818050.3400000334</v>
      </c>
      <c r="J29" s="90">
        <f t="shared" si="10"/>
        <v>-5.0289872282542917E-3</v>
      </c>
      <c r="K29" s="91">
        <f>VLOOKUP($C29,'2024'!$C$114:$U$210,VLOOKUP($L$4,Master!$D$9:$G$20,4,FALSE),FALSE)</f>
        <v>86862026.810000002</v>
      </c>
      <c r="L29" s="92">
        <f>VLOOKUP($C29,'2024'!$C$8:$U$104,VLOOKUP($L$4,Master!$D$9:$G$20,4,FALSE),FALSE)</f>
        <v>76216381.120000005</v>
      </c>
      <c r="M29" s="92">
        <f t="shared" si="11"/>
        <v>0.87744189168776776</v>
      </c>
      <c r="N29" s="88">
        <f t="shared" si="12"/>
        <v>1.0469714565160652E-2</v>
      </c>
      <c r="O29" s="92">
        <f t="shared" si="13"/>
        <v>-10645645.689999998</v>
      </c>
      <c r="P29" s="93">
        <f t="shared" si="14"/>
        <v>-0.1225581083122322</v>
      </c>
      <c r="Q29" s="81"/>
    </row>
    <row r="30" spans="2:17" s="82" customFormat="1" ht="12.75" x14ac:dyDescent="0.2">
      <c r="B30" s="73"/>
      <c r="C30" s="83">
        <v>40503</v>
      </c>
      <c r="D30" s="84" t="s">
        <v>131</v>
      </c>
      <c r="E30" s="85">
        <f>IFERROR(INDEX('2024'!$C$114:$AC$210,MATCH($C30,'2024'!$C$114:$C$210,0),19),0)</f>
        <v>8137860.459999999</v>
      </c>
      <c r="F30" s="86">
        <f>IFERROR(INDEX('2024'!$C$8:$AC$105,MATCH($C30,'2024'!$C$8:$C$105,0),19),0)</f>
        <v>7892907.129999999</v>
      </c>
      <c r="G30" s="87">
        <f t="shared" si="7"/>
        <v>0.96989954162964354</v>
      </c>
      <c r="H30" s="88">
        <f t="shared" si="8"/>
        <v>1.0842352198579611E-3</v>
      </c>
      <c r="I30" s="89">
        <f t="shared" si="9"/>
        <v>-244953.33000000007</v>
      </c>
      <c r="J30" s="90">
        <f t="shared" si="10"/>
        <v>-3.0100458370356489E-2</v>
      </c>
      <c r="K30" s="91">
        <f>VLOOKUP($C30,'2024'!$C$114:$U$210,VLOOKUP($L$4,Master!$D$9:$G$20,4,FALSE),FALSE)</f>
        <v>1145465.02</v>
      </c>
      <c r="L30" s="92">
        <f>VLOOKUP($C30,'2024'!$C$8:$U$104,VLOOKUP($L$4,Master!$D$9:$G$20,4,FALSE),FALSE)</f>
        <v>930870.93</v>
      </c>
      <c r="M30" s="92">
        <f t="shared" si="11"/>
        <v>0.81265766631616565</v>
      </c>
      <c r="N30" s="88">
        <f t="shared" si="12"/>
        <v>1.278721554459662E-4</v>
      </c>
      <c r="O30" s="92">
        <f t="shared" si="13"/>
        <v>-214594.08999999997</v>
      </c>
      <c r="P30" s="93">
        <f t="shared" si="14"/>
        <v>-0.18734233368383432</v>
      </c>
      <c r="Q30" s="81"/>
    </row>
    <row r="31" spans="2:17" s="82" customFormat="1" ht="12.75" x14ac:dyDescent="0.2">
      <c r="B31" s="73"/>
      <c r="C31" s="83">
        <v>40504</v>
      </c>
      <c r="D31" s="84" t="s">
        <v>127</v>
      </c>
      <c r="E31" s="85">
        <f>IFERROR(INDEX('2024'!$C$114:$AC$210,MATCH($C31,'2024'!$C$114:$C$210,0),19),0)</f>
        <v>7975556.1199999973</v>
      </c>
      <c r="F31" s="86">
        <f>IFERROR(INDEX('2024'!$C$8:$AC$105,MATCH($C31,'2024'!$C$8:$C$105,0),19),0)</f>
        <v>6724198.3200000003</v>
      </c>
      <c r="G31" s="87">
        <f t="shared" si="7"/>
        <v>0.84310087206809126</v>
      </c>
      <c r="H31" s="88">
        <f t="shared" si="8"/>
        <v>9.2369167960218142E-4</v>
      </c>
      <c r="I31" s="89">
        <f t="shared" si="9"/>
        <v>-1251357.799999997</v>
      </c>
      <c r="J31" s="90">
        <f t="shared" si="10"/>
        <v>-0.15689912793190872</v>
      </c>
      <c r="K31" s="91">
        <f>VLOOKUP($C31,'2024'!$C$114:$U$210,VLOOKUP($L$4,Master!$D$9:$G$20,4,FALSE),FALSE)</f>
        <v>1077472.4000000004</v>
      </c>
      <c r="L31" s="92">
        <f>VLOOKUP($C31,'2024'!$C$8:$U$104,VLOOKUP($L$4,Master!$D$9:$G$20,4,FALSE),FALSE)</f>
        <v>767870.5199999999</v>
      </c>
      <c r="M31" s="92">
        <f t="shared" si="11"/>
        <v>0.71265910848389213</v>
      </c>
      <c r="N31" s="88">
        <f t="shared" si="12"/>
        <v>1.0548106652746678E-4</v>
      </c>
      <c r="O31" s="92">
        <f t="shared" si="13"/>
        <v>-309601.88000000047</v>
      </c>
      <c r="P31" s="93">
        <f t="shared" si="14"/>
        <v>-0.28734089151610787</v>
      </c>
      <c r="Q31" s="81"/>
    </row>
    <row r="32" spans="2:17" s="82" customFormat="1" ht="12.75" x14ac:dyDescent="0.2">
      <c r="B32" s="73"/>
      <c r="C32" s="83">
        <v>40510</v>
      </c>
      <c r="D32" s="84" t="s">
        <v>40</v>
      </c>
      <c r="E32" s="85">
        <f>IFERROR(INDEX('2024'!$C$114:$AC$210,MATCH($C32,'2024'!$C$114:$C$210,0),19),0)</f>
        <v>7983503.6899999995</v>
      </c>
      <c r="F32" s="86">
        <f>IFERROR(INDEX('2024'!$C$8:$AC$105,MATCH($C32,'2024'!$C$8:$C$105,0),19),0)</f>
        <v>6599873.2399999974</v>
      </c>
      <c r="G32" s="87">
        <f t="shared" si="7"/>
        <v>0.82668881937975258</v>
      </c>
      <c r="H32" s="88">
        <f t="shared" si="8"/>
        <v>9.0661335494594526E-4</v>
      </c>
      <c r="I32" s="89">
        <f t="shared" si="9"/>
        <v>-1383630.450000002</v>
      </c>
      <c r="J32" s="90">
        <f t="shared" si="10"/>
        <v>-0.17331118062024747</v>
      </c>
      <c r="K32" s="91">
        <f>VLOOKUP($C32,'2024'!$C$114:$U$210,VLOOKUP($L$4,Master!$D$9:$G$20,4,FALSE),FALSE)</f>
        <v>1060844.0899999999</v>
      </c>
      <c r="L32" s="92">
        <f>VLOOKUP($C32,'2024'!$C$8:$U$104,VLOOKUP($L$4,Master!$D$9:$G$20,4,FALSE),FALSE)</f>
        <v>320645.20999999996</v>
      </c>
      <c r="M32" s="92">
        <f t="shared" si="11"/>
        <v>0.30225479221927892</v>
      </c>
      <c r="N32" s="88">
        <f t="shared" si="12"/>
        <v>4.4046486805774956E-5</v>
      </c>
      <c r="O32" s="92">
        <f t="shared" si="13"/>
        <v>-740198.87999999989</v>
      </c>
      <c r="P32" s="93">
        <f t="shared" si="14"/>
        <v>-0.69774520778072113</v>
      </c>
      <c r="Q32" s="81"/>
    </row>
    <row r="33" spans="2:17" s="82" customFormat="1" ht="12.75" x14ac:dyDescent="0.2">
      <c r="B33" s="73"/>
      <c r="C33" s="83">
        <v>40514</v>
      </c>
      <c r="D33" s="84" t="s">
        <v>41</v>
      </c>
      <c r="E33" s="85">
        <f>IFERROR(INDEX('2024'!$C$114:$AC$210,MATCH($C33,'2024'!$C$114:$C$210,0),19),0)</f>
        <v>398095.71</v>
      </c>
      <c r="F33" s="86">
        <f>IFERROR(INDEX('2024'!$C$8:$AC$105,MATCH($C33,'2024'!$C$8:$C$105,0),19),0)</f>
        <v>328276.92000000004</v>
      </c>
      <c r="G33" s="87">
        <f t="shared" si="7"/>
        <v>0.82461807990847236</v>
      </c>
      <c r="H33" s="88">
        <f t="shared" si="8"/>
        <v>4.5094841820404691E-5</v>
      </c>
      <c r="I33" s="89">
        <f t="shared" si="9"/>
        <v>-69818.789999999979</v>
      </c>
      <c r="J33" s="90">
        <f t="shared" si="10"/>
        <v>-0.17538192009152767</v>
      </c>
      <c r="K33" s="91">
        <f>VLOOKUP($C33,'2024'!$C$114:$U$210,VLOOKUP($L$4,Master!$D$9:$G$20,4,FALSE),FALSE)</f>
        <v>82899.12</v>
      </c>
      <c r="L33" s="92">
        <f>VLOOKUP($C33,'2024'!$C$8:$U$104,VLOOKUP($L$4,Master!$D$9:$G$20,4,FALSE),FALSE)</f>
        <v>39060.870000000003</v>
      </c>
      <c r="M33" s="92">
        <f t="shared" si="11"/>
        <v>0.4711855807395785</v>
      </c>
      <c r="N33" s="88">
        <f t="shared" si="12"/>
        <v>5.3657252359300526E-6</v>
      </c>
      <c r="O33" s="92">
        <f t="shared" si="13"/>
        <v>-43838.249999999993</v>
      </c>
      <c r="P33" s="93">
        <f t="shared" si="14"/>
        <v>-0.5288144192604215</v>
      </c>
      <c r="Q33" s="81"/>
    </row>
    <row r="34" spans="2:17" s="82" customFormat="1" ht="12.75" x14ac:dyDescent="0.2">
      <c r="B34" s="73"/>
      <c r="C34" s="83">
        <v>40515</v>
      </c>
      <c r="D34" s="84" t="s">
        <v>42</v>
      </c>
      <c r="E34" s="85">
        <f>IFERROR(INDEX('2024'!$C$114:$AC$210,MATCH($C34,'2024'!$C$114:$C$210,0),19),0)</f>
        <v>757141.58</v>
      </c>
      <c r="F34" s="86">
        <f>IFERROR(INDEX('2024'!$C$8:$AC$105,MATCH($C34,'2024'!$C$8:$C$105,0),19),0)</f>
        <v>709224.08999999985</v>
      </c>
      <c r="G34" s="87">
        <f t="shared" si="7"/>
        <v>0.93671264230396634</v>
      </c>
      <c r="H34" s="88">
        <f t="shared" si="8"/>
        <v>9.7424906246136491E-5</v>
      </c>
      <c r="I34" s="89">
        <f t="shared" si="9"/>
        <v>-47917.490000000107</v>
      </c>
      <c r="J34" s="90">
        <f t="shared" si="10"/>
        <v>-6.3287357696033691E-2</v>
      </c>
      <c r="K34" s="91">
        <f>VLOOKUP($C34,'2024'!$C$114:$U$210,VLOOKUP($L$4,Master!$D$9:$G$20,4,FALSE),FALSE)</f>
        <v>95401.400000000023</v>
      </c>
      <c r="L34" s="92">
        <f>VLOOKUP($C34,'2024'!$C$8:$U$104,VLOOKUP($L$4,Master!$D$9:$G$20,4,FALSE),FALSE)</f>
        <v>82939.840000000026</v>
      </c>
      <c r="M34" s="92">
        <f t="shared" si="11"/>
        <v>0.86937759823231109</v>
      </c>
      <c r="N34" s="88">
        <f t="shared" si="12"/>
        <v>1.1393304669148457E-5</v>
      </c>
      <c r="O34" s="92">
        <f t="shared" si="13"/>
        <v>-12461.559999999998</v>
      </c>
      <c r="P34" s="93">
        <f t="shared" si="14"/>
        <v>-0.13062240176768888</v>
      </c>
      <c r="Q34" s="81"/>
    </row>
    <row r="35" spans="2:17" s="82" customFormat="1" ht="12.75" x14ac:dyDescent="0.2">
      <c r="B35" s="73"/>
      <c r="C35" s="83">
        <v>40516</v>
      </c>
      <c r="D35" s="84" t="s">
        <v>43</v>
      </c>
      <c r="E35" s="85">
        <f>IFERROR(INDEX('2024'!$C$114:$AC$210,MATCH($C35,'2024'!$C$114:$C$210,0),19),0)</f>
        <v>514745.06</v>
      </c>
      <c r="F35" s="86">
        <f>IFERROR(INDEX('2024'!$C$8:$AC$105,MATCH($C35,'2024'!$C$8:$C$105,0),19),0)</f>
        <v>429486.1</v>
      </c>
      <c r="G35" s="87">
        <f t="shared" si="7"/>
        <v>0.83436662801581807</v>
      </c>
      <c r="H35" s="88">
        <f t="shared" si="8"/>
        <v>5.8997774633570062E-5</v>
      </c>
      <c r="I35" s="89">
        <f t="shared" si="9"/>
        <v>-85258.960000000021</v>
      </c>
      <c r="J35" s="90">
        <f t="shared" si="10"/>
        <v>-0.16563337198418188</v>
      </c>
      <c r="K35" s="91">
        <f>VLOOKUP($C35,'2024'!$C$114:$U$210,VLOOKUP($L$4,Master!$D$9:$G$20,4,FALSE),FALSE)</f>
        <v>101331.46999999996</v>
      </c>
      <c r="L35" s="92">
        <f>VLOOKUP($C35,'2024'!$C$8:$U$104,VLOOKUP($L$4,Master!$D$9:$G$20,4,FALSE),FALSE)</f>
        <v>50840.870000000017</v>
      </c>
      <c r="M35" s="92">
        <f t="shared" si="11"/>
        <v>0.50172833770199954</v>
      </c>
      <c r="N35" s="88">
        <f t="shared" si="12"/>
        <v>6.9839237880681917E-6</v>
      </c>
      <c r="O35" s="92">
        <f t="shared" si="13"/>
        <v>-50490.59999999994</v>
      </c>
      <c r="P35" s="93">
        <f t="shared" si="14"/>
        <v>-0.49827166229800041</v>
      </c>
      <c r="Q35" s="81"/>
    </row>
    <row r="36" spans="2:17" s="82" customFormat="1" ht="12.75" x14ac:dyDescent="0.2">
      <c r="B36" s="73"/>
      <c r="C36" s="83">
        <v>40601</v>
      </c>
      <c r="D36" s="84" t="s">
        <v>46</v>
      </c>
      <c r="E36" s="85">
        <f>IFERROR(INDEX('2024'!$C$114:$AC$210,MATCH($C36,'2024'!$C$114:$C$210,0),19),0)</f>
        <v>15119193.369999997</v>
      </c>
      <c r="F36" s="86">
        <f>IFERROR(INDEX('2024'!$C$8:$AC$105,MATCH($C36,'2024'!$C$8:$C$105,0),19),0)</f>
        <v>13644506.5</v>
      </c>
      <c r="G36" s="87">
        <f t="shared" si="7"/>
        <v>0.90246259612459756</v>
      </c>
      <c r="H36" s="88">
        <f t="shared" si="8"/>
        <v>1.8743226369218511E-3</v>
      </c>
      <c r="I36" s="89">
        <f t="shared" si="9"/>
        <v>-1474686.8699999973</v>
      </c>
      <c r="J36" s="90">
        <f t="shared" si="10"/>
        <v>-9.7537403875402481E-2</v>
      </c>
      <c r="K36" s="91">
        <f>VLOOKUP($C36,'2024'!$C$114:$U$210,VLOOKUP($L$4,Master!$D$9:$G$20,4,FALSE),FALSE)</f>
        <v>2046579.2499999984</v>
      </c>
      <c r="L36" s="92">
        <f>VLOOKUP($C36,'2024'!$C$8:$U$104,VLOOKUP($L$4,Master!$D$9:$G$20,4,FALSE),FALSE)</f>
        <v>1562067.2999999996</v>
      </c>
      <c r="M36" s="92">
        <f t="shared" si="11"/>
        <v>0.76325766519913696</v>
      </c>
      <c r="N36" s="88">
        <f t="shared" si="12"/>
        <v>2.1457852658763406E-4</v>
      </c>
      <c r="O36" s="92">
        <f t="shared" si="13"/>
        <v>-484511.94999999879</v>
      </c>
      <c r="P36" s="93">
        <f t="shared" si="14"/>
        <v>-0.23674233480086304</v>
      </c>
      <c r="Q36" s="81"/>
    </row>
    <row r="37" spans="2:17" s="82" customFormat="1" ht="12.75" x14ac:dyDescent="0.2">
      <c r="B37" s="73"/>
      <c r="C37" s="83">
        <v>40603</v>
      </c>
      <c r="D37" s="84" t="s">
        <v>47</v>
      </c>
      <c r="E37" s="85">
        <f>IFERROR(INDEX('2024'!$C$114:$AC$210,MATCH($C37,'2024'!$C$114:$C$210,0),19),0)</f>
        <v>473141.95999999996</v>
      </c>
      <c r="F37" s="86">
        <f>IFERROR(INDEX('2024'!$C$8:$AC$105,MATCH($C37,'2024'!$C$8:$C$105,0),19),0)</f>
        <v>511164.59999999992</v>
      </c>
      <c r="G37" s="87">
        <f t="shared" si="7"/>
        <v>1.080362012280627</v>
      </c>
      <c r="H37" s="88">
        <f t="shared" si="8"/>
        <v>7.0217811173537366E-5</v>
      </c>
      <c r="I37" s="89">
        <f t="shared" si="9"/>
        <v>38022.639999999956</v>
      </c>
      <c r="J37" s="90">
        <f t="shared" si="10"/>
        <v>8.036201228062706E-2</v>
      </c>
      <c r="K37" s="91">
        <f>VLOOKUP($C37,'2024'!$C$114:$U$210,VLOOKUP($L$4,Master!$D$9:$G$20,4,FALSE),FALSE)</f>
        <v>165919.4</v>
      </c>
      <c r="L37" s="92">
        <f>VLOOKUP($C37,'2024'!$C$8:$U$104,VLOOKUP($L$4,Master!$D$9:$G$20,4,FALSE),FALSE)</f>
        <v>325204.53999999992</v>
      </c>
      <c r="M37" s="92">
        <f t="shared" si="11"/>
        <v>1.9600151639892618</v>
      </c>
      <c r="N37" s="88">
        <f t="shared" si="12"/>
        <v>4.4672794208552536E-5</v>
      </c>
      <c r="O37" s="92">
        <f t="shared" si="13"/>
        <v>159285.13999999993</v>
      </c>
      <c r="P37" s="93">
        <f t="shared" si="14"/>
        <v>0.9600151639892619</v>
      </c>
      <c r="Q37" s="81"/>
    </row>
    <row r="38" spans="2:17" s="82" customFormat="1" ht="12.75" x14ac:dyDescent="0.2">
      <c r="B38" s="73"/>
      <c r="C38" s="83">
        <v>40701</v>
      </c>
      <c r="D38" s="84" t="s">
        <v>132</v>
      </c>
      <c r="E38" s="85">
        <f>IFERROR(INDEX('2024'!$C$114:$AC$210,MATCH($C38,'2024'!$C$114:$C$210,0),19),0)</f>
        <v>226141627.98000002</v>
      </c>
      <c r="F38" s="86">
        <f>IFERROR(INDEX('2024'!$C$8:$AC$105,MATCH($C38,'2024'!$C$8:$C$105,0),19),0)</f>
        <v>223989664.72</v>
      </c>
      <c r="G38" s="87">
        <f t="shared" si="7"/>
        <v>0.99048400208655818</v>
      </c>
      <c r="H38" s="88">
        <f t="shared" si="8"/>
        <v>3.076907904446612E-2</v>
      </c>
      <c r="I38" s="89">
        <f t="shared" si="9"/>
        <v>-2151963.2600000203</v>
      </c>
      <c r="J38" s="90">
        <f t="shared" si="10"/>
        <v>-9.5159979134418361E-3</v>
      </c>
      <c r="K38" s="91">
        <f>VLOOKUP($C38,'2024'!$C$114:$U$210,VLOOKUP($L$4,Master!$D$9:$G$20,4,FALSE),FALSE)</f>
        <v>29810848.189999983</v>
      </c>
      <c r="L38" s="92">
        <f>VLOOKUP($C38,'2024'!$C$8:$U$104,VLOOKUP($L$4,Master!$D$9:$G$20,4,FALSE),FALSE)</f>
        <v>28750025.20999999</v>
      </c>
      <c r="M38" s="92">
        <f t="shared" si="11"/>
        <v>0.96441486759320572</v>
      </c>
      <c r="N38" s="88">
        <f t="shared" si="12"/>
        <v>3.9493420346992311E-3</v>
      </c>
      <c r="O38" s="92">
        <f t="shared" si="13"/>
        <v>-1060822.979999993</v>
      </c>
      <c r="P38" s="93">
        <f t="shared" si="14"/>
        <v>-3.5585132406794277E-2</v>
      </c>
      <c r="Q38" s="81"/>
    </row>
    <row r="39" spans="2:17" s="82" customFormat="1" ht="12.75" x14ac:dyDescent="0.2">
      <c r="B39" s="73"/>
      <c r="C39" s="83">
        <v>40704</v>
      </c>
      <c r="D39" s="84" t="s">
        <v>48</v>
      </c>
      <c r="E39" s="85">
        <f>IFERROR(INDEX('2024'!$C$114:$AC$210,MATCH($C39,'2024'!$C$114:$C$210,0),19),0)</f>
        <v>1311072.4800000002</v>
      </c>
      <c r="F39" s="86">
        <f>IFERROR(INDEX('2024'!$C$8:$AC$105,MATCH($C39,'2024'!$C$8:$C$105,0),19),0)</f>
        <v>1162367.2899999998</v>
      </c>
      <c r="G39" s="87">
        <f t="shared" si="7"/>
        <v>0.88657744535984739</v>
      </c>
      <c r="H39" s="88">
        <f t="shared" si="8"/>
        <v>1.5967241644573263E-4</v>
      </c>
      <c r="I39" s="89">
        <f t="shared" si="9"/>
        <v>-148705.19000000041</v>
      </c>
      <c r="J39" s="90">
        <f t="shared" si="10"/>
        <v>-0.11342255464015261</v>
      </c>
      <c r="K39" s="91">
        <f>VLOOKUP($C39,'2024'!$C$114:$U$210,VLOOKUP($L$4,Master!$D$9:$G$20,4,FALSE),FALSE)</f>
        <v>183977.62000000002</v>
      </c>
      <c r="L39" s="92">
        <f>VLOOKUP($C39,'2024'!$C$8:$U$104,VLOOKUP($L$4,Master!$D$9:$G$20,4,FALSE),FALSE)</f>
        <v>94966.629999999976</v>
      </c>
      <c r="M39" s="92">
        <f t="shared" si="11"/>
        <v>0.51618577303043689</v>
      </c>
      <c r="N39" s="88">
        <f t="shared" si="12"/>
        <v>1.3045404343585584E-5</v>
      </c>
      <c r="O39" s="92">
        <f t="shared" si="13"/>
        <v>-89010.990000000049</v>
      </c>
      <c r="P39" s="93">
        <f t="shared" si="14"/>
        <v>-0.48381422696956311</v>
      </c>
      <c r="Q39" s="81"/>
    </row>
    <row r="40" spans="2:17" s="82" customFormat="1" ht="12.75" x14ac:dyDescent="0.2">
      <c r="B40" s="73"/>
      <c r="C40" s="83">
        <v>40705</v>
      </c>
      <c r="D40" s="84" t="s">
        <v>49</v>
      </c>
      <c r="E40" s="85">
        <f>IFERROR(INDEX('2024'!$C$114:$AC$210,MATCH($C40,'2024'!$C$114:$C$210,0),19),0)</f>
        <v>882889.57000000007</v>
      </c>
      <c r="F40" s="86">
        <f>IFERROR(INDEX('2024'!$C$8:$AC$105,MATCH($C40,'2024'!$C$8:$C$105,0),19),0)</f>
        <v>834218.79999999993</v>
      </c>
      <c r="G40" s="87">
        <f t="shared" si="7"/>
        <v>0.94487332090693954</v>
      </c>
      <c r="H40" s="88">
        <f t="shared" si="8"/>
        <v>1.145952168358586E-4</v>
      </c>
      <c r="I40" s="89">
        <f t="shared" si="9"/>
        <v>-48670.770000000135</v>
      </c>
      <c r="J40" s="90">
        <f t="shared" si="10"/>
        <v>-5.5126679093060453E-2</v>
      </c>
      <c r="K40" s="91">
        <f>VLOOKUP($C40,'2024'!$C$114:$U$210,VLOOKUP($L$4,Master!$D$9:$G$20,4,FALSE),FALSE)</f>
        <v>139893.44</v>
      </c>
      <c r="L40" s="92">
        <f>VLOOKUP($C40,'2024'!$C$8:$U$104,VLOOKUP($L$4,Master!$D$9:$G$20,4,FALSE),FALSE)</f>
        <v>109050.83</v>
      </c>
      <c r="M40" s="92">
        <f t="shared" si="11"/>
        <v>0.77952783204130227</v>
      </c>
      <c r="N40" s="88">
        <f t="shared" si="12"/>
        <v>1.4980126928307485E-5</v>
      </c>
      <c r="O40" s="92">
        <f t="shared" si="13"/>
        <v>-30842.61</v>
      </c>
      <c r="P40" s="93">
        <f t="shared" si="14"/>
        <v>-0.2204721679586977</v>
      </c>
      <c r="Q40" s="81"/>
    </row>
    <row r="41" spans="2:17" s="82" customFormat="1" ht="12.75" x14ac:dyDescent="0.2">
      <c r="B41" s="73"/>
      <c r="C41" s="83">
        <v>40709</v>
      </c>
      <c r="D41" s="84" t="s">
        <v>50</v>
      </c>
      <c r="E41" s="85">
        <f>IFERROR(INDEX('2024'!$C$114:$AC$210,MATCH($C41,'2024'!$C$114:$C$210,0),19),0)</f>
        <v>525582.84</v>
      </c>
      <c r="F41" s="86">
        <f>IFERROR(INDEX('2024'!$C$8:$AC$105,MATCH($C41,'2024'!$C$8:$C$105,0),19),0)</f>
        <v>501120.06000000006</v>
      </c>
      <c r="G41" s="87">
        <f t="shared" si="7"/>
        <v>0.95345590050086126</v>
      </c>
      <c r="H41" s="88">
        <f t="shared" si="8"/>
        <v>6.8838009808096495E-5</v>
      </c>
      <c r="I41" s="89">
        <f t="shared" si="9"/>
        <v>-24462.779999999912</v>
      </c>
      <c r="J41" s="90">
        <f t="shared" si="10"/>
        <v>-4.6544099499138736E-2</v>
      </c>
      <c r="K41" s="91">
        <f>VLOOKUP($C41,'2024'!$C$114:$U$210,VLOOKUP($L$4,Master!$D$9:$G$20,4,FALSE),FALSE)</f>
        <v>79011.50999999998</v>
      </c>
      <c r="L41" s="92">
        <f>VLOOKUP($C41,'2024'!$C$8:$U$104,VLOOKUP($L$4,Master!$D$9:$G$20,4,FALSE),FALSE)</f>
        <v>57898.640000000007</v>
      </c>
      <c r="M41" s="92">
        <f t="shared" si="11"/>
        <v>0.73278741287187177</v>
      </c>
      <c r="N41" s="88">
        <f t="shared" si="12"/>
        <v>7.953437641661058E-6</v>
      </c>
      <c r="O41" s="92">
        <f t="shared" si="13"/>
        <v>-21112.869999999974</v>
      </c>
      <c r="P41" s="93">
        <f t="shared" si="14"/>
        <v>-0.26721258712812829</v>
      </c>
      <c r="Q41" s="81"/>
    </row>
    <row r="42" spans="2:17" s="82" customFormat="1" ht="12.75" x14ac:dyDescent="0.2">
      <c r="B42" s="73"/>
      <c r="C42" s="83">
        <v>40710</v>
      </c>
      <c r="D42" s="84" t="s">
        <v>51</v>
      </c>
      <c r="E42" s="85">
        <f>IFERROR(INDEX('2024'!$C$114:$AC$210,MATCH($C42,'2024'!$C$114:$C$210,0),19),0)</f>
        <v>288386.32</v>
      </c>
      <c r="F42" s="86">
        <f>IFERROR(INDEX('2024'!$C$8:$AC$105,MATCH($C42,'2024'!$C$8:$C$105,0),19),0)</f>
        <v>251187.19000000003</v>
      </c>
      <c r="G42" s="87">
        <f t="shared" si="7"/>
        <v>0.87100938075009948</v>
      </c>
      <c r="H42" s="88">
        <f t="shared" si="8"/>
        <v>3.4505156805912333E-5</v>
      </c>
      <c r="I42" s="89">
        <f t="shared" si="9"/>
        <v>-37199.129999999976</v>
      </c>
      <c r="J42" s="90">
        <f t="shared" si="10"/>
        <v>-0.12899061924990052</v>
      </c>
      <c r="K42" s="91">
        <f>VLOOKUP($C42,'2024'!$C$114:$U$210,VLOOKUP($L$4,Master!$D$9:$G$20,4,FALSE),FALSE)</f>
        <v>50979.929999999993</v>
      </c>
      <c r="L42" s="92">
        <f>VLOOKUP($C42,'2024'!$C$8:$U$104,VLOOKUP($L$4,Master!$D$9:$G$20,4,FALSE),FALSE)</f>
        <v>30615.619999999995</v>
      </c>
      <c r="M42" s="92">
        <f t="shared" si="11"/>
        <v>0.60054260568815998</v>
      </c>
      <c r="N42" s="88">
        <f t="shared" si="12"/>
        <v>4.2056156160281324E-6</v>
      </c>
      <c r="O42" s="92">
        <f t="shared" si="13"/>
        <v>-20364.309999999998</v>
      </c>
      <c r="P42" s="93">
        <f t="shared" si="14"/>
        <v>-0.39945739431183996</v>
      </c>
      <c r="Q42" s="81"/>
    </row>
    <row r="43" spans="2:17" s="82" customFormat="1" ht="12.75" x14ac:dyDescent="0.2">
      <c r="B43" s="73"/>
      <c r="C43" s="83">
        <v>40801</v>
      </c>
      <c r="D43" s="84" t="s">
        <v>54</v>
      </c>
      <c r="E43" s="85">
        <f>IFERROR(INDEX('2024'!$C$114:$AC$210,MATCH($C43,'2024'!$C$114:$C$210,0),19),0)</f>
        <v>17259924.819999993</v>
      </c>
      <c r="F43" s="86">
        <f>IFERROR(INDEX('2024'!$C$8:$AC$105,MATCH($C43,'2024'!$C$8:$C$105,0),19),0)</f>
        <v>13847950.049999997</v>
      </c>
      <c r="G43" s="87">
        <f t="shared" si="7"/>
        <v>0.8023180978142872</v>
      </c>
      <c r="H43" s="88">
        <f t="shared" si="8"/>
        <v>1.9022693311537559E-3</v>
      </c>
      <c r="I43" s="89">
        <f t="shared" si="9"/>
        <v>-3411974.7699999958</v>
      </c>
      <c r="J43" s="90">
        <f t="shared" si="10"/>
        <v>-0.19768190218571283</v>
      </c>
      <c r="K43" s="91">
        <f>VLOOKUP($C43,'2024'!$C$114:$U$210,VLOOKUP($L$4,Master!$D$9:$G$20,4,FALSE),FALSE)</f>
        <v>4096677.089999998</v>
      </c>
      <c r="L43" s="92">
        <f>VLOOKUP($C43,'2024'!$C$8:$U$104,VLOOKUP($L$4,Master!$D$9:$G$20,4,FALSE),FALSE)</f>
        <v>1483310.6899999995</v>
      </c>
      <c r="M43" s="92">
        <f t="shared" si="11"/>
        <v>0.36207654579873177</v>
      </c>
      <c r="N43" s="88">
        <f t="shared" si="12"/>
        <v>2.0375986510433116E-4</v>
      </c>
      <c r="O43" s="92">
        <f t="shared" si="13"/>
        <v>-2613366.3999999985</v>
      </c>
      <c r="P43" s="93">
        <f t="shared" si="14"/>
        <v>-0.63792345420126828</v>
      </c>
      <c r="Q43" s="81"/>
    </row>
    <row r="44" spans="2:17" s="82" customFormat="1" ht="12.75" x14ac:dyDescent="0.2">
      <c r="B44" s="73"/>
      <c r="C44" s="83">
        <v>40802</v>
      </c>
      <c r="D44" s="84" t="s">
        <v>52</v>
      </c>
      <c r="E44" s="85">
        <f>IFERROR(INDEX('2024'!$C$114:$AC$210,MATCH($C44,'2024'!$C$114:$C$210,0),19),0)</f>
        <v>1766509.17</v>
      </c>
      <c r="F44" s="86">
        <f>IFERROR(INDEX('2024'!$C$8:$AC$105,MATCH($C44,'2024'!$C$8:$C$105,0),19),0)</f>
        <v>1577737.93</v>
      </c>
      <c r="G44" s="87">
        <f t="shared" si="7"/>
        <v>0.89313882814432266</v>
      </c>
      <c r="H44" s="88">
        <f t="shared" si="8"/>
        <v>2.1673117436158082E-4</v>
      </c>
      <c r="I44" s="89">
        <f t="shared" si="9"/>
        <v>-188771.24</v>
      </c>
      <c r="J44" s="90">
        <f t="shared" si="10"/>
        <v>-0.10686117185567738</v>
      </c>
      <c r="K44" s="91">
        <f>VLOOKUP($C44,'2024'!$C$114:$U$210,VLOOKUP($L$4,Master!$D$9:$G$20,4,FALSE),FALSE)</f>
        <v>335109.67000000004</v>
      </c>
      <c r="L44" s="92">
        <f>VLOOKUP($C44,'2024'!$C$8:$U$104,VLOOKUP($L$4,Master!$D$9:$G$20,4,FALSE),FALSE)</f>
        <v>181291.43999999997</v>
      </c>
      <c r="M44" s="92">
        <f t="shared" si="11"/>
        <v>0.54099137157098431</v>
      </c>
      <c r="N44" s="88">
        <f t="shared" si="12"/>
        <v>2.4903696580903055E-5</v>
      </c>
      <c r="O44" s="92">
        <f t="shared" si="13"/>
        <v>-153818.23000000007</v>
      </c>
      <c r="P44" s="93">
        <f t="shared" si="14"/>
        <v>-0.45900862842901563</v>
      </c>
      <c r="Q44" s="81"/>
    </row>
    <row r="45" spans="2:17" s="82" customFormat="1" ht="12.75" x14ac:dyDescent="0.2">
      <c r="B45" s="73"/>
      <c r="C45" s="83">
        <v>40817</v>
      </c>
      <c r="D45" s="84" t="s">
        <v>53</v>
      </c>
      <c r="E45" s="85">
        <f>IFERROR(INDEX('2024'!$C$114:$AC$210,MATCH($C45,'2024'!$C$114:$C$210,0),19),0)</f>
        <v>750683.9800000001</v>
      </c>
      <c r="F45" s="86">
        <f>IFERROR(INDEX('2024'!$C$8:$AC$105,MATCH($C45,'2024'!$C$8:$C$105,0),19),0)</f>
        <v>387317.83</v>
      </c>
      <c r="G45" s="87">
        <f t="shared" si="7"/>
        <v>0.51595323773926804</v>
      </c>
      <c r="H45" s="88">
        <f t="shared" si="8"/>
        <v>5.3205191147986867E-5</v>
      </c>
      <c r="I45" s="89">
        <f t="shared" si="9"/>
        <v>-363366.15000000008</v>
      </c>
      <c r="J45" s="90">
        <f t="shared" si="10"/>
        <v>-0.4840467622607319</v>
      </c>
      <c r="K45" s="91">
        <f>VLOOKUP($C45,'2024'!$C$114:$U$210,VLOOKUP($L$4,Master!$D$9:$G$20,4,FALSE),FALSE)</f>
        <v>149436.32999999999</v>
      </c>
      <c r="L45" s="92">
        <f>VLOOKUP($C45,'2024'!$C$8:$U$104,VLOOKUP($L$4,Master!$D$9:$G$20,4,FALSE),FALSE)</f>
        <v>40374.739999999991</v>
      </c>
      <c r="M45" s="92">
        <f t="shared" si="11"/>
        <v>0.27018021655108898</v>
      </c>
      <c r="N45" s="88">
        <f t="shared" si="12"/>
        <v>5.5462093218127109E-6</v>
      </c>
      <c r="O45" s="92">
        <f t="shared" si="13"/>
        <v>-109061.59</v>
      </c>
      <c r="P45" s="93">
        <f t="shared" si="14"/>
        <v>-0.72981978344891107</v>
      </c>
      <c r="Q45" s="81"/>
    </row>
    <row r="46" spans="2:17" s="82" customFormat="1" ht="12.75" x14ac:dyDescent="0.2">
      <c r="B46" s="73"/>
      <c r="C46" s="83">
        <v>40901</v>
      </c>
      <c r="D46" s="84" t="s">
        <v>133</v>
      </c>
      <c r="E46" s="85">
        <f>IFERROR(INDEX('2024'!$C$114:$AC$210,MATCH($C46,'2024'!$C$114:$C$210,0),19),0)</f>
        <v>6874760.5900000008</v>
      </c>
      <c r="F46" s="86">
        <f>IFERROR(INDEX('2024'!$C$8:$AC$105,MATCH($C46,'2024'!$C$8:$C$105,0),19),0)</f>
        <v>4063101.6800000006</v>
      </c>
      <c r="G46" s="87">
        <f t="shared" si="7"/>
        <v>0.59101718915276436</v>
      </c>
      <c r="H46" s="88">
        <f t="shared" si="8"/>
        <v>5.5814136296825426E-4</v>
      </c>
      <c r="I46" s="89">
        <f t="shared" si="9"/>
        <v>-2811658.91</v>
      </c>
      <c r="J46" s="90">
        <f t="shared" si="10"/>
        <v>-0.40898281084723559</v>
      </c>
      <c r="K46" s="91">
        <f>VLOOKUP($C46,'2024'!$C$114:$U$210,VLOOKUP($L$4,Master!$D$9:$G$20,4,FALSE),FALSE)</f>
        <v>1853752.22</v>
      </c>
      <c r="L46" s="92">
        <f>VLOOKUP($C46,'2024'!$C$8:$U$104,VLOOKUP($L$4,Master!$D$9:$G$20,4,FALSE),FALSE)</f>
        <v>326997.95000000013</v>
      </c>
      <c r="M46" s="92">
        <f t="shared" si="11"/>
        <v>0.17639787371367255</v>
      </c>
      <c r="N46" s="88">
        <f t="shared" si="12"/>
        <v>4.4919151888127274E-5</v>
      </c>
      <c r="O46" s="92">
        <f t="shared" si="13"/>
        <v>-1526754.2699999998</v>
      </c>
      <c r="P46" s="93">
        <f t="shared" si="14"/>
        <v>-0.82360212628632745</v>
      </c>
      <c r="Q46" s="81"/>
    </row>
    <row r="47" spans="2:17" s="82" customFormat="1" ht="12.75" x14ac:dyDescent="0.2">
      <c r="B47" s="73"/>
      <c r="C47" s="83">
        <v>40903</v>
      </c>
      <c r="D47" s="84" t="s">
        <v>71</v>
      </c>
      <c r="E47" s="85">
        <f>IFERROR(INDEX('2024'!$C$114:$AC$210,MATCH($C47,'2024'!$C$114:$C$210,0),19),0)</f>
        <v>64136369.550000012</v>
      </c>
      <c r="F47" s="86">
        <f>IFERROR(INDEX('2024'!$C$8:$AC$105,MATCH($C47,'2024'!$C$8:$C$105,0),19),0)</f>
        <v>67964389.74000001</v>
      </c>
      <c r="G47" s="87">
        <f t="shared" si="7"/>
        <v>1.0596856388482625</v>
      </c>
      <c r="H47" s="88">
        <f t="shared" si="8"/>
        <v>9.3361525529898227E-3</v>
      </c>
      <c r="I47" s="89">
        <f t="shared" si="9"/>
        <v>3828020.1899999976</v>
      </c>
      <c r="J47" s="90">
        <f t="shared" si="10"/>
        <v>5.9685638848262453E-2</v>
      </c>
      <c r="K47" s="91">
        <f>VLOOKUP($C47,'2024'!$C$114:$U$210,VLOOKUP($L$4,Master!$D$9:$G$20,4,FALSE),FALSE)</f>
        <v>19954616.770000007</v>
      </c>
      <c r="L47" s="92">
        <f>VLOOKUP($C47,'2024'!$C$8:$U$104,VLOOKUP($L$4,Master!$D$9:$G$20,4,FALSE),FALSE)</f>
        <v>14814853.6</v>
      </c>
      <c r="M47" s="92">
        <f t="shared" si="11"/>
        <v>0.74242736759910199</v>
      </c>
      <c r="N47" s="88">
        <f t="shared" si="12"/>
        <v>2.0350912262867976E-3</v>
      </c>
      <c r="O47" s="92">
        <f t="shared" si="13"/>
        <v>-5139763.1700000074</v>
      </c>
      <c r="P47" s="93">
        <f t="shared" si="14"/>
        <v>-0.25757263240089806</v>
      </c>
      <c r="Q47" s="81"/>
    </row>
    <row r="48" spans="2:17" s="82" customFormat="1" ht="12.75" x14ac:dyDescent="0.2">
      <c r="B48" s="73"/>
      <c r="C48" s="83">
        <v>40904</v>
      </c>
      <c r="D48" s="84" t="s">
        <v>55</v>
      </c>
      <c r="E48" s="85">
        <f>IFERROR(INDEX('2024'!$C$114:$AC$210,MATCH($C48,'2024'!$C$114:$C$210,0),19),0)</f>
        <v>762488.22</v>
      </c>
      <c r="F48" s="86">
        <f>IFERROR(INDEX('2024'!$C$8:$AC$105,MATCH($C48,'2024'!$C$8:$C$105,0),19),0)</f>
        <v>670721.55000000005</v>
      </c>
      <c r="G48" s="87">
        <f t="shared" si="7"/>
        <v>0.879648409519035</v>
      </c>
      <c r="H48" s="88">
        <f t="shared" si="8"/>
        <v>9.2135877852109294E-5</v>
      </c>
      <c r="I48" s="89">
        <f t="shared" si="9"/>
        <v>-91766.669999999925</v>
      </c>
      <c r="J48" s="90">
        <f t="shared" si="10"/>
        <v>-0.12035159048096497</v>
      </c>
      <c r="K48" s="91">
        <f>VLOOKUP($C48,'2024'!$C$114:$U$210,VLOOKUP($L$4,Master!$D$9:$G$20,4,FALSE),FALSE)</f>
        <v>114785.27999999997</v>
      </c>
      <c r="L48" s="92">
        <f>VLOOKUP($C48,'2024'!$C$8:$U$104,VLOOKUP($L$4,Master!$D$9:$G$20,4,FALSE),FALSE)</f>
        <v>98680.459999999992</v>
      </c>
      <c r="M48" s="92">
        <f t="shared" si="11"/>
        <v>0.85969612131451012</v>
      </c>
      <c r="N48" s="88">
        <f t="shared" si="12"/>
        <v>1.3555566850282291E-5</v>
      </c>
      <c r="O48" s="92">
        <f t="shared" si="13"/>
        <v>-16104.819999999978</v>
      </c>
      <c r="P48" s="93">
        <f t="shared" si="14"/>
        <v>-0.14030387868548982</v>
      </c>
      <c r="Q48" s="81"/>
    </row>
    <row r="49" spans="2:17" s="82" customFormat="1" ht="12.75" x14ac:dyDescent="0.2">
      <c r="B49" s="73"/>
      <c r="C49" s="83">
        <v>40911</v>
      </c>
      <c r="D49" s="84" t="s">
        <v>56</v>
      </c>
      <c r="E49" s="85">
        <f>IFERROR(INDEX('2024'!$C$114:$AC$210,MATCH($C49,'2024'!$C$114:$C$210,0),19),0)</f>
        <v>572154.37000000011</v>
      </c>
      <c r="F49" s="86">
        <f>IFERROR(INDEX('2024'!$C$8:$AC$105,MATCH($C49,'2024'!$C$8:$C$105,0),19),0)</f>
        <v>525829.19999999995</v>
      </c>
      <c r="G49" s="87">
        <f t="shared" si="7"/>
        <v>0.91903379152727582</v>
      </c>
      <c r="H49" s="88">
        <f t="shared" si="8"/>
        <v>7.2232262318502134E-5</v>
      </c>
      <c r="I49" s="89">
        <f t="shared" si="9"/>
        <v>-46325.170000000158</v>
      </c>
      <c r="J49" s="90">
        <f t="shared" si="10"/>
        <v>-8.0966208472724149E-2</v>
      </c>
      <c r="K49" s="91">
        <f>VLOOKUP($C49,'2024'!$C$114:$U$210,VLOOKUP($L$4,Master!$D$9:$G$20,4,FALSE),FALSE)</f>
        <v>88090.86000000003</v>
      </c>
      <c r="L49" s="92">
        <f>VLOOKUP($C49,'2024'!$C$8:$U$104,VLOOKUP($L$4,Master!$D$9:$G$20,4,FALSE),FALSE)</f>
        <v>70695.570000000007</v>
      </c>
      <c r="M49" s="92">
        <f t="shared" si="11"/>
        <v>0.80253013763289383</v>
      </c>
      <c r="N49" s="88">
        <f t="shared" si="12"/>
        <v>9.71133013723093E-6</v>
      </c>
      <c r="O49" s="92">
        <f t="shared" si="13"/>
        <v>-17395.290000000023</v>
      </c>
      <c r="P49" s="93">
        <f t="shared" si="14"/>
        <v>-0.19746986236710615</v>
      </c>
      <c r="Q49" s="81"/>
    </row>
    <row r="50" spans="2:17" s="82" customFormat="1" ht="12.75" x14ac:dyDescent="0.2">
      <c r="B50" s="73"/>
      <c r="C50" s="83">
        <v>40913</v>
      </c>
      <c r="D50" s="84" t="s">
        <v>58</v>
      </c>
      <c r="E50" s="85">
        <f>IFERROR(INDEX('2024'!$C$114:$AC$210,MATCH($C50,'2024'!$C$114:$C$210,0),19),0)</f>
        <v>456473.62999999995</v>
      </c>
      <c r="F50" s="86">
        <f>IFERROR(INDEX('2024'!$C$8:$AC$105,MATCH($C50,'2024'!$C$8:$C$105,0),19),0)</f>
        <v>399498.57999999996</v>
      </c>
      <c r="G50" s="87">
        <f t="shared" si="7"/>
        <v>0.8751843562135232</v>
      </c>
      <c r="H50" s="88">
        <f t="shared" si="8"/>
        <v>5.4878440045606269E-5</v>
      </c>
      <c r="I50" s="89">
        <f t="shared" si="9"/>
        <v>-56975.049999999988</v>
      </c>
      <c r="J50" s="90">
        <f t="shared" si="10"/>
        <v>-0.12481564378647676</v>
      </c>
      <c r="K50" s="91">
        <f>VLOOKUP($C50,'2024'!$C$114:$U$210,VLOOKUP($L$4,Master!$D$9:$G$20,4,FALSE),FALSE)</f>
        <v>63944.160000000011</v>
      </c>
      <c r="L50" s="92">
        <f>VLOOKUP($C50,'2024'!$C$8:$U$104,VLOOKUP($L$4,Master!$D$9:$G$20,4,FALSE),FALSE)</f>
        <v>40794.020000000004</v>
      </c>
      <c r="M50" s="92">
        <f t="shared" si="11"/>
        <v>0.63796318537924335</v>
      </c>
      <c r="N50" s="88">
        <f t="shared" si="12"/>
        <v>5.6038051018585935E-6</v>
      </c>
      <c r="O50" s="92">
        <f t="shared" si="13"/>
        <v>-23150.140000000007</v>
      </c>
      <c r="P50" s="93">
        <f t="shared" si="14"/>
        <v>-0.36203681462075665</v>
      </c>
      <c r="Q50" s="81"/>
    </row>
    <row r="51" spans="2:17" s="82" customFormat="1" ht="12.75" x14ac:dyDescent="0.2">
      <c r="B51" s="73"/>
      <c r="C51" s="83">
        <v>41001</v>
      </c>
      <c r="D51" s="84" t="s">
        <v>130</v>
      </c>
      <c r="E51" s="85">
        <f>IFERROR(INDEX('2024'!$C$114:$AC$210,MATCH($C51,'2024'!$C$114:$C$210,0),19),0)</f>
        <v>2452582.9600000004</v>
      </c>
      <c r="F51" s="86">
        <f>IFERROR(INDEX('2024'!$C$8:$AC$105,MATCH($C51,'2024'!$C$8:$C$105,0),19),0)</f>
        <v>2513035.63</v>
      </c>
      <c r="G51" s="87">
        <f t="shared" si="7"/>
        <v>1.0246485729477626</v>
      </c>
      <c r="H51" s="88">
        <f t="shared" si="8"/>
        <v>3.4521142766872259E-4</v>
      </c>
      <c r="I51" s="89">
        <f t="shared" si="9"/>
        <v>60452.66999999946</v>
      </c>
      <c r="J51" s="90">
        <f t="shared" si="10"/>
        <v>2.464857294776257E-2</v>
      </c>
      <c r="K51" s="91">
        <f>VLOOKUP($C51,'2024'!$C$114:$U$210,VLOOKUP($L$4,Master!$D$9:$G$20,4,FALSE),FALSE)</f>
        <v>308707.00000000017</v>
      </c>
      <c r="L51" s="92">
        <f>VLOOKUP($C51,'2024'!$C$8:$U$104,VLOOKUP($L$4,Master!$D$9:$G$20,4,FALSE),FALSE)</f>
        <v>156136.98000000001</v>
      </c>
      <c r="M51" s="92">
        <f t="shared" si="11"/>
        <v>0.50577725804727436</v>
      </c>
      <c r="N51" s="88">
        <f t="shared" si="12"/>
        <v>2.1448271219967856E-5</v>
      </c>
      <c r="O51" s="92">
        <f t="shared" si="13"/>
        <v>-152570.02000000016</v>
      </c>
      <c r="P51" s="93">
        <f t="shared" si="14"/>
        <v>-0.49422274195272564</v>
      </c>
      <c r="Q51" s="81"/>
    </row>
    <row r="52" spans="2:17" s="82" customFormat="1" ht="12.75" x14ac:dyDescent="0.2">
      <c r="B52" s="73"/>
      <c r="C52" s="83">
        <v>41002</v>
      </c>
      <c r="D52" s="84" t="s">
        <v>59</v>
      </c>
      <c r="E52" s="85">
        <f>IFERROR(INDEX('2024'!$C$114:$AC$210,MATCH($C52,'2024'!$C$114:$C$210,0),19),0)</f>
        <v>1035513.7700000001</v>
      </c>
      <c r="F52" s="86">
        <f>IFERROR(INDEX('2024'!$C$8:$AC$105,MATCH($C52,'2024'!$C$8:$C$105,0),19),0)</f>
        <v>927237.90999999992</v>
      </c>
      <c r="G52" s="87">
        <f t="shared" si="7"/>
        <v>0.89543754690968502</v>
      </c>
      <c r="H52" s="88">
        <f t="shared" si="8"/>
        <v>1.273730936714425E-4</v>
      </c>
      <c r="I52" s="89">
        <f t="shared" si="9"/>
        <v>-108275.86000000022</v>
      </c>
      <c r="J52" s="90">
        <f t="shared" si="10"/>
        <v>-0.10456245309031496</v>
      </c>
      <c r="K52" s="91">
        <f>VLOOKUP($C52,'2024'!$C$114:$U$210,VLOOKUP($L$4,Master!$D$9:$G$20,4,FALSE),FALSE)</f>
        <v>202810.89</v>
      </c>
      <c r="L52" s="92">
        <f>VLOOKUP($C52,'2024'!$C$8:$U$104,VLOOKUP($L$4,Master!$D$9:$G$20,4,FALSE),FALSE)</f>
        <v>139495.98000000001</v>
      </c>
      <c r="M52" s="92">
        <f t="shared" si="11"/>
        <v>0.68781306565934408</v>
      </c>
      <c r="N52" s="88">
        <f t="shared" si="12"/>
        <v>1.9162325370550985E-5</v>
      </c>
      <c r="O52" s="92">
        <f t="shared" si="13"/>
        <v>-63314.91</v>
      </c>
      <c r="P52" s="93">
        <f t="shared" si="14"/>
        <v>-0.31218693434065597</v>
      </c>
      <c r="Q52" s="81"/>
    </row>
    <row r="53" spans="2:17" s="82" customFormat="1" ht="12.75" x14ac:dyDescent="0.2">
      <c r="B53" s="73"/>
      <c r="C53" s="83">
        <v>41003</v>
      </c>
      <c r="D53" s="84" t="s">
        <v>60</v>
      </c>
      <c r="E53" s="85">
        <f>IFERROR(INDEX('2024'!$C$114:$AC$210,MATCH($C53,'2024'!$C$114:$C$210,0),19),0)</f>
        <v>59323724.670000002</v>
      </c>
      <c r="F53" s="86">
        <f>IFERROR(INDEX('2024'!$C$8:$AC$105,MATCH($C53,'2024'!$C$8:$C$105,0),19),0)</f>
        <v>58830647.119999997</v>
      </c>
      <c r="G53" s="87">
        <f t="shared" si="7"/>
        <v>0.99168835819492374</v>
      </c>
      <c r="H53" s="88">
        <f t="shared" si="8"/>
        <v>8.0814658735936917E-3</v>
      </c>
      <c r="I53" s="89">
        <f t="shared" si="9"/>
        <v>-493077.55000000447</v>
      </c>
      <c r="J53" s="90">
        <f t="shared" si="10"/>
        <v>-8.3116418050762364E-3</v>
      </c>
      <c r="K53" s="91">
        <f>VLOOKUP($C53,'2024'!$C$114:$U$210,VLOOKUP($L$4,Master!$D$9:$G$20,4,FALSE),FALSE)</f>
        <v>24551468.149999995</v>
      </c>
      <c r="L53" s="92">
        <f>VLOOKUP($C53,'2024'!$C$8:$U$104,VLOOKUP($L$4,Master!$D$9:$G$20,4,FALSE),FALSE)</f>
        <v>10922038.149999999</v>
      </c>
      <c r="M53" s="92">
        <f t="shared" si="11"/>
        <v>0.44486293378752589</v>
      </c>
      <c r="N53" s="88">
        <f t="shared" si="12"/>
        <v>1.5003417929310271E-3</v>
      </c>
      <c r="O53" s="92">
        <f t="shared" si="13"/>
        <v>-13629429.999999996</v>
      </c>
      <c r="P53" s="93">
        <f t="shared" si="14"/>
        <v>-0.55513706621247416</v>
      </c>
      <c r="Q53" s="81"/>
    </row>
    <row r="54" spans="2:17" s="82" customFormat="1" ht="12.75" x14ac:dyDescent="0.2">
      <c r="B54" s="73"/>
      <c r="C54" s="83">
        <v>41005</v>
      </c>
      <c r="D54" s="84" t="s">
        <v>61</v>
      </c>
      <c r="E54" s="85">
        <f>IFERROR(INDEX('2024'!$C$114:$AC$210,MATCH($C54,'2024'!$C$114:$C$210,0),19),0)</f>
        <v>16777970.550000001</v>
      </c>
      <c r="F54" s="86">
        <f>IFERROR(INDEX('2024'!$C$8:$AC$105,MATCH($C54,'2024'!$C$8:$C$105,0),19),0)</f>
        <v>16226190.629999999</v>
      </c>
      <c r="G54" s="87">
        <f t="shared" si="7"/>
        <v>0.96711283296417505</v>
      </c>
      <c r="H54" s="88">
        <f t="shared" si="8"/>
        <v>2.2289641922057226E-3</v>
      </c>
      <c r="I54" s="89">
        <f t="shared" si="9"/>
        <v>-551779.92000000179</v>
      </c>
      <c r="J54" s="90">
        <f t="shared" si="10"/>
        <v>-3.2887167035824949E-2</v>
      </c>
      <c r="K54" s="91">
        <f>VLOOKUP($C54,'2024'!$C$114:$U$210,VLOOKUP($L$4,Master!$D$9:$G$20,4,FALSE),FALSE)</f>
        <v>3621043.58</v>
      </c>
      <c r="L54" s="92">
        <f>VLOOKUP($C54,'2024'!$C$8:$U$104,VLOOKUP($L$4,Master!$D$9:$G$20,4,FALSE),FALSE)</f>
        <v>4156032.7399999998</v>
      </c>
      <c r="M54" s="92">
        <f t="shared" si="11"/>
        <v>1.1477444687368275</v>
      </c>
      <c r="N54" s="88">
        <f t="shared" si="12"/>
        <v>5.7090714452518647E-4</v>
      </c>
      <c r="O54" s="92">
        <f t="shared" si="13"/>
        <v>534989.15999999968</v>
      </c>
      <c r="P54" s="93">
        <f t="shared" si="14"/>
        <v>0.14774446873682742</v>
      </c>
      <c r="Q54" s="81"/>
    </row>
    <row r="55" spans="2:17" s="82" customFormat="1" ht="38.25" x14ac:dyDescent="0.2">
      <c r="B55" s="73"/>
      <c r="C55" s="83">
        <v>41007</v>
      </c>
      <c r="D55" s="84" t="s">
        <v>62</v>
      </c>
      <c r="E55" s="85">
        <f>IFERROR(INDEX('2024'!$C$114:$AC$210,MATCH($C55,'2024'!$C$114:$C$210,0),19),0)</f>
        <v>48051.7</v>
      </c>
      <c r="F55" s="86">
        <f>IFERROR(INDEX('2024'!$C$8:$AC$105,MATCH($C55,'2024'!$C$8:$C$105,0),19),0)</f>
        <v>40713.94</v>
      </c>
      <c r="G55" s="87">
        <f t="shared" si="7"/>
        <v>0.84729447657418999</v>
      </c>
      <c r="H55" s="88">
        <f t="shared" si="8"/>
        <v>5.5928046485432098E-6</v>
      </c>
      <c r="I55" s="89">
        <f t="shared" si="9"/>
        <v>-7337.7599999999948</v>
      </c>
      <c r="J55" s="90">
        <f t="shared" si="10"/>
        <v>-0.15270552342581001</v>
      </c>
      <c r="K55" s="91">
        <f>VLOOKUP($C55,'2024'!$C$114:$U$210,VLOOKUP($L$4,Master!$D$9:$G$20,4,FALSE),FALSE)</f>
        <v>9773.7000000000007</v>
      </c>
      <c r="L55" s="92">
        <f>VLOOKUP($C55,'2024'!$C$8:$U$104,VLOOKUP($L$4,Master!$D$9:$G$20,4,FALSE),FALSE)</f>
        <v>4229.1900000000005</v>
      </c>
      <c r="M55" s="92">
        <f t="shared" si="11"/>
        <v>0.43271125571687286</v>
      </c>
      <c r="N55" s="88">
        <f t="shared" si="12"/>
        <v>5.8095663282827598E-7</v>
      </c>
      <c r="O55" s="92">
        <f t="shared" si="13"/>
        <v>-5544.51</v>
      </c>
      <c r="P55" s="93">
        <f t="shared" si="14"/>
        <v>-0.56728874428312714</v>
      </c>
      <c r="Q55" s="81"/>
    </row>
    <row r="56" spans="2:17" s="82" customFormat="1" ht="12.75" x14ac:dyDescent="0.2">
      <c r="B56" s="73"/>
      <c r="C56" s="83">
        <v>41101</v>
      </c>
      <c r="D56" s="84" t="s">
        <v>64</v>
      </c>
      <c r="E56" s="85">
        <f>IFERROR(INDEX('2024'!$C$114:$AC$210,MATCH($C56,'2024'!$C$114:$C$210,0),19),0)</f>
        <v>37891885.450000003</v>
      </c>
      <c r="F56" s="86">
        <f>IFERROR(INDEX('2024'!$C$8:$AC$105,MATCH($C56,'2024'!$C$8:$C$105,0),19),0)</f>
        <v>32798948.469999999</v>
      </c>
      <c r="G56" s="87">
        <f t="shared" si="7"/>
        <v>0.86559293844798624</v>
      </c>
      <c r="H56" s="88">
        <f t="shared" si="8"/>
        <v>4.5055357322417132E-3</v>
      </c>
      <c r="I56" s="89">
        <f t="shared" si="9"/>
        <v>-5092936.9800000042</v>
      </c>
      <c r="J56" s="90">
        <f t="shared" si="10"/>
        <v>-0.13440706155201373</v>
      </c>
      <c r="K56" s="91">
        <f>VLOOKUP($C56,'2024'!$C$114:$U$210,VLOOKUP($L$4,Master!$D$9:$G$20,4,FALSE),FALSE)</f>
        <v>7425970.2200000007</v>
      </c>
      <c r="L56" s="92">
        <f>VLOOKUP($C56,'2024'!$C$8:$U$104,VLOOKUP($L$4,Master!$D$9:$G$20,4,FALSE),FALSE)</f>
        <v>5914313.0799999991</v>
      </c>
      <c r="M56" s="92">
        <f t="shared" si="11"/>
        <v>0.79643641231838913</v>
      </c>
      <c r="N56" s="88">
        <f t="shared" si="12"/>
        <v>8.1243912249131134E-4</v>
      </c>
      <c r="O56" s="92">
        <f t="shared" si="13"/>
        <v>-1511657.1400000015</v>
      </c>
      <c r="P56" s="93">
        <f t="shared" si="14"/>
        <v>-0.2035635876816109</v>
      </c>
      <c r="Q56" s="81"/>
    </row>
    <row r="57" spans="2:17" s="82" customFormat="1" ht="12.75" x14ac:dyDescent="0.2">
      <c r="B57" s="73"/>
      <c r="C57" s="83">
        <v>41103</v>
      </c>
      <c r="D57" s="84" t="s">
        <v>65</v>
      </c>
      <c r="E57" s="85">
        <f>IFERROR(INDEX('2024'!$C$114:$AC$210,MATCH($C57,'2024'!$C$114:$C$210,0),19),0)</f>
        <v>4875186.55</v>
      </c>
      <c r="F57" s="86">
        <f>IFERROR(INDEX('2024'!$C$8:$AC$105,MATCH($C57,'2024'!$C$8:$C$105,0),19),0)</f>
        <v>5120914.6700000009</v>
      </c>
      <c r="G57" s="87">
        <f t="shared" si="7"/>
        <v>1.0504038394182067</v>
      </c>
      <c r="H57" s="88">
        <f t="shared" si="8"/>
        <v>7.0345133315933357E-4</v>
      </c>
      <c r="I57" s="89">
        <f t="shared" si="9"/>
        <v>245728.12000000104</v>
      </c>
      <c r="J57" s="90">
        <f t="shared" si="10"/>
        <v>5.0403839418206683E-2</v>
      </c>
      <c r="K57" s="91">
        <f>VLOOKUP($C57,'2024'!$C$114:$U$210,VLOOKUP($L$4,Master!$D$9:$G$20,4,FALSE),FALSE)</f>
        <v>639572.28999999992</v>
      </c>
      <c r="L57" s="92">
        <f>VLOOKUP($C57,'2024'!$C$8:$U$104,VLOOKUP($L$4,Master!$D$9:$G$20,4,FALSE),FALSE)</f>
        <v>616749.20000000007</v>
      </c>
      <c r="M57" s="92">
        <f t="shared" si="11"/>
        <v>0.9643150737503029</v>
      </c>
      <c r="N57" s="88">
        <f t="shared" si="12"/>
        <v>8.4721787985768654E-5</v>
      </c>
      <c r="O57" s="92">
        <f t="shared" si="13"/>
        <v>-22823.089999999851</v>
      </c>
      <c r="P57" s="93">
        <f t="shared" si="14"/>
        <v>-3.5684926249697047E-2</v>
      </c>
      <c r="Q57" s="81"/>
    </row>
    <row r="58" spans="2:17" s="82" customFormat="1" ht="12.75" x14ac:dyDescent="0.2">
      <c r="B58" s="73"/>
      <c r="C58" s="83">
        <v>41104</v>
      </c>
      <c r="D58" s="84" t="s">
        <v>66</v>
      </c>
      <c r="E58" s="85">
        <f>IFERROR(INDEX('2024'!$C$114:$AC$210,MATCH($C58,'2024'!$C$114:$C$210,0),19),0)</f>
        <v>471230.68</v>
      </c>
      <c r="F58" s="86">
        <f>IFERROR(INDEX('2024'!$C$8:$AC$105,MATCH($C58,'2024'!$C$8:$C$105,0),19),0)</f>
        <v>190346.03</v>
      </c>
      <c r="G58" s="87">
        <f t="shared" si="7"/>
        <v>0.40393386525682073</v>
      </c>
      <c r="H58" s="88">
        <f t="shared" si="8"/>
        <v>2.6147510199596139E-5</v>
      </c>
      <c r="I58" s="89">
        <f t="shared" si="9"/>
        <v>-280884.65000000002</v>
      </c>
      <c r="J58" s="90">
        <f t="shared" si="10"/>
        <v>-0.59606613474317938</v>
      </c>
      <c r="K58" s="91">
        <f>VLOOKUP($C58,'2024'!$C$114:$U$210,VLOOKUP($L$4,Master!$D$9:$G$20,4,FALSE),FALSE)</f>
        <v>96831.439999999988</v>
      </c>
      <c r="L58" s="92">
        <f>VLOOKUP($C58,'2024'!$C$8:$U$104,VLOOKUP($L$4,Master!$D$9:$G$20,4,FALSE),FALSE)</f>
        <v>19699.84</v>
      </c>
      <c r="M58" s="92">
        <f t="shared" si="11"/>
        <v>0.20344466631912117</v>
      </c>
      <c r="N58" s="88">
        <f t="shared" si="12"/>
        <v>2.7061334945121364E-6</v>
      </c>
      <c r="O58" s="92">
        <f t="shared" si="13"/>
        <v>-77131.599999999991</v>
      </c>
      <c r="P58" s="93">
        <f t="shared" si="14"/>
        <v>-0.79655533368087883</v>
      </c>
      <c r="Q58" s="81"/>
    </row>
    <row r="59" spans="2:17" s="82" customFormat="1" ht="12.75" x14ac:dyDescent="0.2">
      <c r="B59" s="73"/>
      <c r="C59" s="83">
        <v>41107</v>
      </c>
      <c r="D59" s="84" t="s">
        <v>67</v>
      </c>
      <c r="E59" s="85">
        <f>IFERROR(INDEX('2024'!$C$114:$AC$210,MATCH($C59,'2024'!$C$114:$C$210,0),19),0)</f>
        <v>3333745.49</v>
      </c>
      <c r="F59" s="86">
        <f>IFERROR(INDEX('2024'!$C$8:$AC$105,MATCH($C59,'2024'!$C$8:$C$105,0),19),0)</f>
        <v>2674377.27</v>
      </c>
      <c r="G59" s="87">
        <f t="shared" si="7"/>
        <v>0.80221398964682211</v>
      </c>
      <c r="H59" s="88">
        <f t="shared" si="8"/>
        <v>3.6737465417530942E-4</v>
      </c>
      <c r="I59" s="89">
        <f t="shared" si="9"/>
        <v>-659368.2200000002</v>
      </c>
      <c r="J59" s="90">
        <f t="shared" si="10"/>
        <v>-0.19778601035317792</v>
      </c>
      <c r="K59" s="91">
        <f>VLOOKUP($C59,'2024'!$C$114:$U$210,VLOOKUP($L$4,Master!$D$9:$G$20,4,FALSE),FALSE)</f>
        <v>546242.65</v>
      </c>
      <c r="L59" s="92">
        <f>VLOOKUP($C59,'2024'!$C$8:$U$104,VLOOKUP($L$4,Master!$D$9:$G$20,4,FALSE),FALSE)</f>
        <v>378449.14</v>
      </c>
      <c r="M59" s="92">
        <f t="shared" si="11"/>
        <v>0.69282239312510663</v>
      </c>
      <c r="N59" s="88">
        <f t="shared" si="12"/>
        <v>5.1986914295918787E-5</v>
      </c>
      <c r="O59" s="92">
        <f t="shared" si="13"/>
        <v>-167793.51</v>
      </c>
      <c r="P59" s="93">
        <f t="shared" si="14"/>
        <v>-0.30717760687489343</v>
      </c>
      <c r="Q59" s="81"/>
    </row>
    <row r="60" spans="2:17" s="82" customFormat="1" ht="12.75" x14ac:dyDescent="0.2">
      <c r="B60" s="73"/>
      <c r="C60" s="83">
        <v>41301</v>
      </c>
      <c r="D60" s="84" t="s">
        <v>68</v>
      </c>
      <c r="E60" s="85">
        <f>IFERROR(INDEX('2024'!$C$114:$AC$210,MATCH($C60,'2024'!$C$114:$C$210,0),19),0)</f>
        <v>3400871.49</v>
      </c>
      <c r="F60" s="86">
        <f>IFERROR(INDEX('2024'!$C$8:$AC$105,MATCH($C60,'2024'!$C$8:$C$105,0),19),0)</f>
        <v>1690673.44</v>
      </c>
      <c r="G60" s="87">
        <f t="shared" si="7"/>
        <v>0.49712946959957016</v>
      </c>
      <c r="H60" s="88">
        <f t="shared" si="8"/>
        <v>2.3224493317032294E-4</v>
      </c>
      <c r="I60" s="89">
        <f t="shared" si="9"/>
        <v>-1710198.0500000003</v>
      </c>
      <c r="J60" s="90">
        <f t="shared" si="10"/>
        <v>-0.50287053040042984</v>
      </c>
      <c r="K60" s="91">
        <f>VLOOKUP($C60,'2024'!$C$114:$U$210,VLOOKUP($L$4,Master!$D$9:$G$20,4,FALSE),FALSE)</f>
        <v>744280.89</v>
      </c>
      <c r="L60" s="92">
        <f>VLOOKUP($C60,'2024'!$C$8:$U$104,VLOOKUP($L$4,Master!$D$9:$G$20,4,FALSE),FALSE)</f>
        <v>149892.57999999996</v>
      </c>
      <c r="M60" s="92">
        <f t="shared" si="11"/>
        <v>0.20139248772059692</v>
      </c>
      <c r="N60" s="88">
        <f t="shared" si="12"/>
        <v>2.0590488619036492E-5</v>
      </c>
      <c r="O60" s="92">
        <f t="shared" si="13"/>
        <v>-594388.31000000006</v>
      </c>
      <c r="P60" s="93">
        <f t="shared" si="14"/>
        <v>-0.79860751227940308</v>
      </c>
      <c r="Q60" s="81"/>
    </row>
    <row r="61" spans="2:17" s="82" customFormat="1" ht="12.75" x14ac:dyDescent="0.2">
      <c r="B61" s="73"/>
      <c r="C61" s="83">
        <v>41401</v>
      </c>
      <c r="D61" s="84" t="s">
        <v>69</v>
      </c>
      <c r="E61" s="85">
        <f>IFERROR(INDEX('2024'!$C$114:$AC$210,MATCH($C61,'2024'!$C$114:$C$210,0),19),0)</f>
        <v>4215013.2799999993</v>
      </c>
      <c r="F61" s="86">
        <f>IFERROR(INDEX('2024'!$C$8:$AC$105,MATCH($C61,'2024'!$C$8:$C$105,0),19),0)</f>
        <v>2745141.84</v>
      </c>
      <c r="G61" s="87">
        <f t="shared" si="7"/>
        <v>0.65127715089903593</v>
      </c>
      <c r="H61" s="88">
        <f t="shared" si="8"/>
        <v>3.7709546272511228E-4</v>
      </c>
      <c r="I61" s="89">
        <f t="shared" si="9"/>
        <v>-1469871.4399999995</v>
      </c>
      <c r="J61" s="90">
        <f t="shared" si="10"/>
        <v>-0.34872284910096407</v>
      </c>
      <c r="K61" s="91">
        <f>VLOOKUP($C61,'2024'!$C$114:$U$210,VLOOKUP($L$4,Master!$D$9:$G$20,4,FALSE),FALSE)</f>
        <v>199974.53999999998</v>
      </c>
      <c r="L61" s="92">
        <f>VLOOKUP($C61,'2024'!$C$8:$U$104,VLOOKUP($L$4,Master!$D$9:$G$20,4,FALSE),FALSE)</f>
        <v>188475.41999999998</v>
      </c>
      <c r="M61" s="92">
        <f t="shared" si="11"/>
        <v>0.94249707987826847</v>
      </c>
      <c r="N61" s="88">
        <f t="shared" si="12"/>
        <v>2.58905476874047E-5</v>
      </c>
      <c r="O61" s="92">
        <f t="shared" si="13"/>
        <v>-11499.119999999995</v>
      </c>
      <c r="P61" s="93">
        <f t="shared" si="14"/>
        <v>-5.7502920121731478E-2</v>
      </c>
      <c r="Q61" s="81"/>
    </row>
    <row r="62" spans="2:17" s="82" customFormat="1" ht="12.75" x14ac:dyDescent="0.2">
      <c r="B62" s="73"/>
      <c r="C62" s="83">
        <v>41501</v>
      </c>
      <c r="D62" s="84" t="s">
        <v>134</v>
      </c>
      <c r="E62" s="85">
        <f>IFERROR(INDEX('2024'!$C$114:$AC$210,MATCH($C62,'2024'!$C$114:$C$210,0),19),0)</f>
        <v>5259231.5999999996</v>
      </c>
      <c r="F62" s="86">
        <f>IFERROR(INDEX('2024'!$C$8:$AC$105,MATCH($C62,'2024'!$C$8:$C$105,0),19),0)</f>
        <v>6866437.2400000002</v>
      </c>
      <c r="G62" s="87">
        <f t="shared" si="7"/>
        <v>1.3055970457737591</v>
      </c>
      <c r="H62" s="88">
        <f t="shared" si="8"/>
        <v>9.4323079797244396E-4</v>
      </c>
      <c r="I62" s="89">
        <f t="shared" si="9"/>
        <v>1607205.6400000006</v>
      </c>
      <c r="J62" s="90">
        <f t="shared" si="10"/>
        <v>0.30559704577375918</v>
      </c>
      <c r="K62" s="91">
        <f>VLOOKUP($C62,'2024'!$C$114:$U$210,VLOOKUP($L$4,Master!$D$9:$G$20,4,FALSE),FALSE)</f>
        <v>1114211.2599999998</v>
      </c>
      <c r="L62" s="92">
        <f>VLOOKUP($C62,'2024'!$C$8:$U$104,VLOOKUP($L$4,Master!$D$9:$G$20,4,FALSE),FALSE)</f>
        <v>618419.15999999992</v>
      </c>
      <c r="M62" s="92">
        <f t="shared" si="11"/>
        <v>0.55502863972133976</v>
      </c>
      <c r="N62" s="88">
        <f t="shared" si="12"/>
        <v>8.4951187548937447E-5</v>
      </c>
      <c r="O62" s="92">
        <f t="shared" si="13"/>
        <v>-495792.09999999986</v>
      </c>
      <c r="P62" s="93">
        <f t="shared" si="14"/>
        <v>-0.44497136027866024</v>
      </c>
      <c r="Q62" s="81"/>
    </row>
    <row r="63" spans="2:17" s="82" customFormat="1" ht="12.75" x14ac:dyDescent="0.2">
      <c r="B63" s="73"/>
      <c r="C63" s="83">
        <v>41503</v>
      </c>
      <c r="D63" s="84" t="s">
        <v>135</v>
      </c>
      <c r="E63" s="85">
        <f>IFERROR(INDEX('2024'!$C$114:$AC$210,MATCH($C63,'2024'!$C$114:$C$210,0),19),0)</f>
        <v>4835670.82</v>
      </c>
      <c r="F63" s="86">
        <f>IFERROR(INDEX('2024'!$C$8:$AC$105,MATCH($C63,'2024'!$C$8:$C$105,0),19),0)</f>
        <v>4171489.5500000003</v>
      </c>
      <c r="G63" s="87">
        <f t="shared" si="7"/>
        <v>0.86264961062837608</v>
      </c>
      <c r="H63" s="88">
        <f t="shared" si="8"/>
        <v>5.7303042020962402E-4</v>
      </c>
      <c r="I63" s="89">
        <f t="shared" si="9"/>
        <v>-664181.27</v>
      </c>
      <c r="J63" s="90">
        <f t="shared" si="10"/>
        <v>-0.13735038937162394</v>
      </c>
      <c r="K63" s="91">
        <f>VLOOKUP($C63,'2024'!$C$114:$U$210,VLOOKUP($L$4,Master!$D$9:$G$20,4,FALSE),FALSE)</f>
        <v>728442.59999999986</v>
      </c>
      <c r="L63" s="92">
        <f>VLOOKUP($C63,'2024'!$C$8:$U$104,VLOOKUP($L$4,Master!$D$9:$G$20,4,FALSE),FALSE)</f>
        <v>605794.13</v>
      </c>
      <c r="M63" s="92">
        <f t="shared" si="11"/>
        <v>0.83162919082436981</v>
      </c>
      <c r="N63" s="88">
        <f t="shared" si="12"/>
        <v>8.321690866381857E-5</v>
      </c>
      <c r="O63" s="92">
        <f t="shared" si="13"/>
        <v>-122648.46999999986</v>
      </c>
      <c r="P63" s="93">
        <f t="shared" si="14"/>
        <v>-0.16837080917563013</v>
      </c>
      <c r="Q63" s="81"/>
    </row>
    <row r="64" spans="2:17" s="82" customFormat="1" ht="12.75" x14ac:dyDescent="0.2">
      <c r="B64" s="73"/>
      <c r="C64" s="83">
        <v>41505</v>
      </c>
      <c r="D64" s="84" t="s">
        <v>128</v>
      </c>
      <c r="E64" s="85">
        <f>IFERROR(INDEX('2024'!$C$114:$AC$210,MATCH($C64,'2024'!$C$114:$C$210,0),19),0)</f>
        <v>17055682.140000001</v>
      </c>
      <c r="F64" s="86">
        <f>IFERROR(INDEX('2024'!$C$8:$AC$105,MATCH($C64,'2024'!$C$8:$C$105,0),19),0)</f>
        <v>12307433.939999999</v>
      </c>
      <c r="G64" s="87">
        <f t="shared" si="7"/>
        <v>0.72160314896675248</v>
      </c>
      <c r="H64" s="88">
        <f t="shared" si="8"/>
        <v>1.6906512548594034E-3</v>
      </c>
      <c r="I64" s="89">
        <f t="shared" si="9"/>
        <v>-4748248.2000000011</v>
      </c>
      <c r="J64" s="90">
        <f t="shared" si="10"/>
        <v>-0.27839685103324757</v>
      </c>
      <c r="K64" s="91">
        <f>VLOOKUP($C64,'2024'!$C$114:$U$210,VLOOKUP($L$4,Master!$D$9:$G$20,4,FALSE),FALSE)</f>
        <v>2737513.46</v>
      </c>
      <c r="L64" s="92">
        <f>VLOOKUP($C64,'2024'!$C$8:$U$104,VLOOKUP($L$4,Master!$D$9:$G$20,4,FALSE),FALSE)</f>
        <v>659001.93000000005</v>
      </c>
      <c r="M64" s="92">
        <f t="shared" si="11"/>
        <v>0.24073011498544378</v>
      </c>
      <c r="N64" s="88">
        <f t="shared" si="12"/>
        <v>9.0525973597813106E-5</v>
      </c>
      <c r="O64" s="92">
        <f t="shared" si="13"/>
        <v>-2078511.5299999998</v>
      </c>
      <c r="P64" s="93">
        <f t="shared" si="14"/>
        <v>-0.75926988501455617</v>
      </c>
      <c r="Q64" s="81"/>
    </row>
    <row r="65" spans="2:17" s="82" customFormat="1" ht="12.75" x14ac:dyDescent="0.2">
      <c r="B65" s="73"/>
      <c r="C65" s="83">
        <v>41506</v>
      </c>
      <c r="D65" s="84" t="s">
        <v>71</v>
      </c>
      <c r="E65" s="85">
        <f>IFERROR(INDEX('2024'!$C$114:$AC$210,MATCH($C65,'2024'!$C$114:$C$210,0),19),0)</f>
        <v>0</v>
      </c>
      <c r="F65" s="86">
        <f>IFERROR(INDEX('2024'!$C$8:$AC$105,MATCH($C65,'2024'!$C$8:$C$105,0),19),0)</f>
        <v>0</v>
      </c>
      <c r="G65" s="87">
        <f t="shared" si="7"/>
        <v>0</v>
      </c>
      <c r="H65" s="88">
        <f t="shared" si="8"/>
        <v>0</v>
      </c>
      <c r="I65" s="89">
        <f t="shared" si="9"/>
        <v>0</v>
      </c>
      <c r="J65" s="90">
        <f t="shared" si="10"/>
        <v>0</v>
      </c>
      <c r="K65" s="91">
        <f>VLOOKUP($C65,'2024'!$C$114:$U$210,VLOOKUP($L$4,Master!$D$9:$G$20,4,FALSE),FALSE)</f>
        <v>0</v>
      </c>
      <c r="L65" s="92">
        <f>VLOOKUP($C65,'2024'!$C$8:$U$104,VLOOKUP($L$4,Master!$D$9:$G$20,4,FALSE),FALSE)</f>
        <v>0</v>
      </c>
      <c r="M65" s="92">
        <f t="shared" si="11"/>
        <v>0</v>
      </c>
      <c r="N65" s="88">
        <f t="shared" si="12"/>
        <v>0</v>
      </c>
      <c r="O65" s="92">
        <f t="shared" si="13"/>
        <v>0</v>
      </c>
      <c r="P65" s="93">
        <f t="shared" si="14"/>
        <v>0</v>
      </c>
      <c r="Q65" s="81"/>
    </row>
    <row r="66" spans="2:17" s="82" customFormat="1" ht="12.75" x14ac:dyDescent="0.2">
      <c r="B66" s="73"/>
      <c r="C66" s="83">
        <v>41601</v>
      </c>
      <c r="D66" s="84" t="s">
        <v>73</v>
      </c>
      <c r="E66" s="85">
        <f>IFERROR(INDEX('2024'!$C$114:$AC$210,MATCH($C66,'2024'!$C$114:$C$210,0),19),0)</f>
        <v>156669765.25000003</v>
      </c>
      <c r="F66" s="86">
        <f>IFERROR(INDEX('2024'!$C$8:$AC$105,MATCH($C66,'2024'!$C$8:$C$105,0),19),0)</f>
        <v>156647492.41000003</v>
      </c>
      <c r="G66" s="87">
        <f t="shared" si="7"/>
        <v>0.99985783574792197</v>
      </c>
      <c r="H66" s="88">
        <f t="shared" si="8"/>
        <v>2.151839944091103E-2</v>
      </c>
      <c r="I66" s="89">
        <f t="shared" si="9"/>
        <v>-22272.840000003576</v>
      </c>
      <c r="J66" s="90">
        <f t="shared" si="10"/>
        <v>-1.421642520780095E-4</v>
      </c>
      <c r="K66" s="91">
        <f>VLOOKUP($C66,'2024'!$C$114:$U$210,VLOOKUP($L$4,Master!$D$9:$G$20,4,FALSE),FALSE)</f>
        <v>238314.57</v>
      </c>
      <c r="L66" s="92">
        <f>VLOOKUP($C66,'2024'!$C$8:$U$104,VLOOKUP($L$4,Master!$D$9:$G$20,4,FALSE),FALSE)</f>
        <v>110296.07999999999</v>
      </c>
      <c r="M66" s="92">
        <f t="shared" si="11"/>
        <v>0.46281719158001955</v>
      </c>
      <c r="N66" s="88">
        <f t="shared" si="12"/>
        <v>1.5151184801571492E-5</v>
      </c>
      <c r="O66" s="92">
        <f t="shared" si="13"/>
        <v>-128018.49000000002</v>
      </c>
      <c r="P66" s="93">
        <f t="shared" si="14"/>
        <v>-0.53718280841998045</v>
      </c>
      <c r="Q66" s="81"/>
    </row>
    <row r="67" spans="2:17" s="82" customFormat="1" ht="12.75" x14ac:dyDescent="0.2">
      <c r="B67" s="73"/>
      <c r="C67" s="83">
        <v>41603</v>
      </c>
      <c r="D67" s="84" t="s">
        <v>44</v>
      </c>
      <c r="E67" s="85">
        <f>IFERROR(INDEX('2024'!$C$114:$AC$210,MATCH($C67,'2024'!$C$114:$C$210,0),19),0)</f>
        <v>52127.58</v>
      </c>
      <c r="F67" s="86">
        <f>IFERROR(INDEX('2024'!$C$8:$AC$105,MATCH($C67,'2024'!$C$8:$C$105,0),19),0)</f>
        <v>38800.910000000003</v>
      </c>
      <c r="G67" s="87">
        <f t="shared" si="7"/>
        <v>0.74434512402071995</v>
      </c>
      <c r="H67" s="88">
        <f t="shared" si="8"/>
        <v>5.3300149731444985E-6</v>
      </c>
      <c r="I67" s="89">
        <f t="shared" si="9"/>
        <v>-13326.669999999998</v>
      </c>
      <c r="J67" s="90">
        <f t="shared" si="10"/>
        <v>-0.25565487597928005</v>
      </c>
      <c r="K67" s="91">
        <f>VLOOKUP($C67,'2024'!$C$114:$U$210,VLOOKUP($L$4,Master!$D$9:$G$20,4,FALSE),FALSE)</f>
        <v>8407.36</v>
      </c>
      <c r="L67" s="92">
        <f>VLOOKUP($C67,'2024'!$C$8:$U$104,VLOOKUP($L$4,Master!$D$9:$G$20,4,FALSE),FALSE)</f>
        <v>4361.28</v>
      </c>
      <c r="M67" s="92">
        <f t="shared" si="11"/>
        <v>0.51874548015072497</v>
      </c>
      <c r="N67" s="88">
        <f t="shared" si="12"/>
        <v>5.9910161133013716E-7</v>
      </c>
      <c r="O67" s="92">
        <f t="shared" si="13"/>
        <v>-4046.0800000000008</v>
      </c>
      <c r="P67" s="93">
        <f t="shared" si="14"/>
        <v>-0.48125451984927498</v>
      </c>
      <c r="Q67" s="81"/>
    </row>
    <row r="68" spans="2:17" s="82" customFormat="1" ht="12.75" x14ac:dyDescent="0.2">
      <c r="B68" s="73"/>
      <c r="C68" s="83">
        <v>41604</v>
      </c>
      <c r="D68" s="84" t="s">
        <v>45</v>
      </c>
      <c r="E68" s="85">
        <f>IFERROR(INDEX('2024'!$C$114:$AC$210,MATCH($C68,'2024'!$C$114:$C$210,0),19),0)</f>
        <v>279267.80000000005</v>
      </c>
      <c r="F68" s="86">
        <f>IFERROR(INDEX('2024'!$C$8:$AC$105,MATCH($C68,'2024'!$C$8:$C$105,0),19),0)</f>
        <v>258972.18000000002</v>
      </c>
      <c r="G68" s="87">
        <f t="shared" si="7"/>
        <v>0.92732559929931047</v>
      </c>
      <c r="H68" s="88">
        <f t="shared" si="8"/>
        <v>3.5574567633281594E-5</v>
      </c>
      <c r="I68" s="89">
        <f t="shared" si="9"/>
        <v>-20295.620000000024</v>
      </c>
      <c r="J68" s="90">
        <f t="shared" si="10"/>
        <v>-7.267440070068952E-2</v>
      </c>
      <c r="K68" s="91">
        <f>VLOOKUP($C68,'2024'!$C$114:$U$210,VLOOKUP($L$4,Master!$D$9:$G$20,4,FALSE),FALSE)</f>
        <v>43169.290000000008</v>
      </c>
      <c r="L68" s="92">
        <f>VLOOKUP($C68,'2024'!$C$8:$U$104,VLOOKUP($L$4,Master!$D$9:$G$20,4,FALSE),FALSE)</f>
        <v>27852.27</v>
      </c>
      <c r="M68" s="92">
        <f t="shared" si="11"/>
        <v>0.64518712260498134</v>
      </c>
      <c r="N68" s="88">
        <f t="shared" si="12"/>
        <v>3.8260189293514846E-6</v>
      </c>
      <c r="O68" s="92">
        <f t="shared" si="13"/>
        <v>-15317.020000000008</v>
      </c>
      <c r="P68" s="93">
        <f t="shared" si="14"/>
        <v>-0.35481287739501866</v>
      </c>
      <c r="Q68" s="81"/>
    </row>
    <row r="69" spans="2:17" s="82" customFormat="1" ht="12.75" x14ac:dyDescent="0.2">
      <c r="B69" s="73"/>
      <c r="C69" s="83">
        <v>41801</v>
      </c>
      <c r="D69" s="84" t="s">
        <v>74</v>
      </c>
      <c r="E69" s="85">
        <f>IFERROR(INDEX('2024'!$C$114:$AC$210,MATCH($C69,'2024'!$C$114:$C$210,0),19),0)</f>
        <v>1602619.3600000003</v>
      </c>
      <c r="F69" s="86">
        <f>IFERROR(INDEX('2024'!$C$8:$AC$105,MATCH($C69,'2024'!$C$8:$C$105,0),19),0)</f>
        <v>1629909.54</v>
      </c>
      <c r="G69" s="87">
        <f t="shared" si="7"/>
        <v>1.0170284851669331</v>
      </c>
      <c r="H69" s="88">
        <f t="shared" si="8"/>
        <v>2.2389789963872138E-4</v>
      </c>
      <c r="I69" s="89">
        <f t="shared" si="9"/>
        <v>27290.179999999702</v>
      </c>
      <c r="J69" s="90">
        <f t="shared" si="10"/>
        <v>1.7028485166933022E-2</v>
      </c>
      <c r="K69" s="91">
        <f>VLOOKUP($C69,'2024'!$C$114:$U$210,VLOOKUP($L$4,Master!$D$9:$G$20,4,FALSE),FALSE)</f>
        <v>242837.20000000007</v>
      </c>
      <c r="L69" s="92">
        <f>VLOOKUP($C69,'2024'!$C$8:$U$104,VLOOKUP($L$4,Master!$D$9:$G$20,4,FALSE),FALSE)</f>
        <v>217128.29999999993</v>
      </c>
      <c r="M69" s="92">
        <f t="shared" si="11"/>
        <v>0.8941311298268958</v>
      </c>
      <c r="N69" s="88">
        <f t="shared" si="12"/>
        <v>2.9826545049933368E-5</v>
      </c>
      <c r="O69" s="92">
        <f t="shared" si="13"/>
        <v>-25708.90000000014</v>
      </c>
      <c r="P69" s="93">
        <f t="shared" si="14"/>
        <v>-0.10586887017310417</v>
      </c>
      <c r="Q69" s="81"/>
    </row>
    <row r="70" spans="2:17" s="82" customFormat="1" ht="12.75" x14ac:dyDescent="0.2">
      <c r="B70" s="73"/>
      <c r="C70" s="83">
        <v>42001</v>
      </c>
      <c r="D70" s="84" t="s">
        <v>75</v>
      </c>
      <c r="E70" s="85">
        <f>IFERROR(INDEX('2024'!$C$114:$AC$210,MATCH($C70,'2024'!$C$114:$C$210,0),19),0)</f>
        <v>7549074.8499999996</v>
      </c>
      <c r="F70" s="86">
        <f>IFERROR(INDEX('2024'!$C$8:$AC$105,MATCH($C70,'2024'!$C$8:$C$105,0),19),0)</f>
        <v>5761083.7299999995</v>
      </c>
      <c r="G70" s="87">
        <f t="shared" si="7"/>
        <v>0.76315096147178885</v>
      </c>
      <c r="H70" s="88">
        <f t="shared" si="8"/>
        <v>7.9139026745607638E-4</v>
      </c>
      <c r="I70" s="89">
        <f t="shared" si="9"/>
        <v>-1787991.12</v>
      </c>
      <c r="J70" s="90">
        <f t="shared" si="10"/>
        <v>-0.23684903852821121</v>
      </c>
      <c r="K70" s="91">
        <f>VLOOKUP($C70,'2024'!$C$114:$U$210,VLOOKUP($L$4,Master!$D$9:$G$20,4,FALSE),FALSE)</f>
        <v>1121329.55</v>
      </c>
      <c r="L70" s="92">
        <f>VLOOKUP($C70,'2024'!$C$8:$U$104,VLOOKUP($L$4,Master!$D$9:$G$20,4,FALSE),FALSE)</f>
        <v>433249.63</v>
      </c>
      <c r="M70" s="92">
        <f t="shared" si="11"/>
        <v>0.38637136602705241</v>
      </c>
      <c r="N70" s="88">
        <f t="shared" si="12"/>
        <v>5.9514764344684537E-5</v>
      </c>
      <c r="O70" s="92">
        <f t="shared" si="13"/>
        <v>-688079.92</v>
      </c>
      <c r="P70" s="93">
        <f t="shared" si="14"/>
        <v>-0.61362863397294753</v>
      </c>
      <c r="Q70" s="81"/>
    </row>
    <row r="71" spans="2:17" s="82" customFormat="1" ht="12.75" x14ac:dyDescent="0.2">
      <c r="B71" s="73"/>
      <c r="C71" s="83">
        <v>42002</v>
      </c>
      <c r="D71" s="84" t="s">
        <v>76</v>
      </c>
      <c r="E71" s="85">
        <f>IFERROR(INDEX('2024'!$C$114:$AC$210,MATCH($C71,'2024'!$C$114:$C$210,0),19),0)</f>
        <v>1478013.46</v>
      </c>
      <c r="F71" s="86">
        <f>IFERROR(INDEX('2024'!$C$8:$AC$105,MATCH($C71,'2024'!$C$8:$C$105,0),19),0)</f>
        <v>1239798.3899999999</v>
      </c>
      <c r="G71" s="87">
        <f t="shared" si="7"/>
        <v>0.83882753679388</v>
      </c>
      <c r="H71" s="88">
        <f t="shared" si="8"/>
        <v>1.7030899487616247E-4</v>
      </c>
      <c r="I71" s="89">
        <f t="shared" si="9"/>
        <v>-238215.07000000007</v>
      </c>
      <c r="J71" s="90">
        <f t="shared" si="10"/>
        <v>-0.16117246320611997</v>
      </c>
      <c r="K71" s="91">
        <f>VLOOKUP($C71,'2024'!$C$114:$U$210,VLOOKUP($L$4,Master!$D$9:$G$20,4,FALSE),FALSE)</f>
        <v>228799.41000000003</v>
      </c>
      <c r="L71" s="92">
        <f>VLOOKUP($C71,'2024'!$C$8:$U$104,VLOOKUP($L$4,Master!$D$9:$G$20,4,FALSE),FALSE)</f>
        <v>137834.04000000004</v>
      </c>
      <c r="M71" s="92">
        <f t="shared" si="11"/>
        <v>0.60242305694756826</v>
      </c>
      <c r="N71" s="88">
        <f t="shared" si="12"/>
        <v>1.8934027501133293E-5</v>
      </c>
      <c r="O71" s="92">
        <f t="shared" si="13"/>
        <v>-90965.37</v>
      </c>
      <c r="P71" s="93">
        <f t="shared" si="14"/>
        <v>-0.39757694305243174</v>
      </c>
      <c r="Q71" s="81"/>
    </row>
    <row r="72" spans="2:17" s="82" customFormat="1" ht="12.75" x14ac:dyDescent="0.2">
      <c r="B72" s="73"/>
      <c r="C72" s="83">
        <v>42004</v>
      </c>
      <c r="D72" s="84" t="s">
        <v>77</v>
      </c>
      <c r="E72" s="85">
        <f>IFERROR(INDEX('2024'!$C$114:$AC$210,MATCH($C72,'2024'!$C$114:$C$210,0),19),0)</f>
        <v>5301371.2899999991</v>
      </c>
      <c r="F72" s="86">
        <f>IFERROR(INDEX('2024'!$C$8:$AC$105,MATCH($C72,'2024'!$C$8:$C$105,0),19),0)</f>
        <v>5088730.9000000004</v>
      </c>
      <c r="G72" s="87">
        <f t="shared" si="7"/>
        <v>0.95988954963386486</v>
      </c>
      <c r="H72" s="88">
        <f t="shared" si="8"/>
        <v>6.9903030344657061E-4</v>
      </c>
      <c r="I72" s="89">
        <f t="shared" si="9"/>
        <v>-212640.38999999873</v>
      </c>
      <c r="J72" s="90">
        <f t="shared" si="10"/>
        <v>-4.0110450366135128E-2</v>
      </c>
      <c r="K72" s="91">
        <f>VLOOKUP($C72,'2024'!$C$114:$U$210,VLOOKUP($L$4,Master!$D$9:$G$20,4,FALSE),FALSE)</f>
        <v>655361.55999999982</v>
      </c>
      <c r="L72" s="92">
        <f>VLOOKUP($C72,'2024'!$C$8:$U$104,VLOOKUP($L$4,Master!$D$9:$G$20,4,FALSE),FALSE)</f>
        <v>652765.73999999987</v>
      </c>
      <c r="M72" s="92">
        <f t="shared" si="11"/>
        <v>0.99603910244598426</v>
      </c>
      <c r="N72" s="88">
        <f t="shared" si="12"/>
        <v>8.9669318790609482E-5</v>
      </c>
      <c r="O72" s="92">
        <f t="shared" si="13"/>
        <v>-2595.8199999999488</v>
      </c>
      <c r="P72" s="93">
        <f t="shared" si="14"/>
        <v>-3.9608975540157548E-3</v>
      </c>
      <c r="Q72" s="81"/>
    </row>
    <row r="73" spans="2:17" s="82" customFormat="1" ht="12.75" x14ac:dyDescent="0.2">
      <c r="B73" s="73"/>
      <c r="C73" s="83">
        <v>42101</v>
      </c>
      <c r="D73" s="84" t="s">
        <v>78</v>
      </c>
      <c r="E73" s="85">
        <f>IFERROR(INDEX('2024'!$C$114:$AC$210,MATCH($C73,'2024'!$C$114:$C$210,0),19),0)</f>
        <v>11100908.459999999</v>
      </c>
      <c r="F73" s="86">
        <f>IFERROR(INDEX('2024'!$C$8:$AC$105,MATCH($C73,'2024'!$C$8:$C$105,0),19),0)</f>
        <v>9911160.0999999996</v>
      </c>
      <c r="G73" s="87">
        <f t="shared" si="7"/>
        <v>0.89282423467529437</v>
      </c>
      <c r="H73" s="88">
        <f t="shared" si="8"/>
        <v>1.3614791955712461E-3</v>
      </c>
      <c r="I73" s="89">
        <f t="shared" si="9"/>
        <v>-1189748.3599999994</v>
      </c>
      <c r="J73" s="90">
        <f t="shared" si="10"/>
        <v>-0.10717576532470564</v>
      </c>
      <c r="K73" s="91">
        <f>VLOOKUP($C73,'2024'!$C$114:$U$210,VLOOKUP($L$4,Master!$D$9:$G$20,4,FALSE),FALSE)</f>
        <v>475607.61</v>
      </c>
      <c r="L73" s="92">
        <f>VLOOKUP($C73,'2024'!$C$8:$U$104,VLOOKUP($L$4,Master!$D$9:$G$20,4,FALSE),FALSE)</f>
        <v>492920.4499999999</v>
      </c>
      <c r="M73" s="92">
        <f t="shared" si="11"/>
        <v>1.0364015201522951</v>
      </c>
      <c r="N73" s="88">
        <f t="shared" si="12"/>
        <v>6.7711643336950691E-5</v>
      </c>
      <c r="O73" s="92">
        <f t="shared" si="13"/>
        <v>17312.839999999909</v>
      </c>
      <c r="P73" s="93">
        <f t="shared" si="14"/>
        <v>3.64015201522951E-2</v>
      </c>
      <c r="Q73" s="81"/>
    </row>
    <row r="74" spans="2:17" s="82" customFormat="1" ht="12.75" x14ac:dyDescent="0.2">
      <c r="B74" s="73"/>
      <c r="C74" s="83">
        <v>42401</v>
      </c>
      <c r="D74" s="84" t="s">
        <v>123</v>
      </c>
      <c r="E74" s="85">
        <f>IFERROR(INDEX('2024'!$C$114:$AC$210,MATCH($C74,'2024'!$C$114:$C$210,0),19),0)</f>
        <v>5563240.4699999988</v>
      </c>
      <c r="F74" s="86">
        <f>IFERROR(INDEX('2024'!$C$8:$AC$105,MATCH($C74,'2024'!$C$8:$C$105,0),19),0)</f>
        <v>4994102.58</v>
      </c>
      <c r="G74" s="87">
        <f t="shared" ref="G74:G93" si="15">IFERROR(F74/E74,0)</f>
        <v>0.89769669438718347</v>
      </c>
      <c r="H74" s="88">
        <f t="shared" ref="H74:H93" si="16">F74/$D$4</f>
        <v>6.8603137217193013E-4</v>
      </c>
      <c r="I74" s="89">
        <f t="shared" ref="I74:I93" si="17">F74-E74</f>
        <v>-569137.88999999873</v>
      </c>
      <c r="J74" s="90">
        <f t="shared" ref="J74:J93" si="18">IFERROR(I74/E74,0)</f>
        <v>-0.10230330561281649</v>
      </c>
      <c r="K74" s="91">
        <f>VLOOKUP($C74,'2024'!$C$114:$U$210,VLOOKUP($L$4,Master!$D$9:$G$20,4,FALSE),FALSE)</f>
        <v>624876.01999999979</v>
      </c>
      <c r="L74" s="92">
        <f>VLOOKUP($C74,'2024'!$C$8:$U$104,VLOOKUP($L$4,Master!$D$9:$G$20,4,FALSE),FALSE)</f>
        <v>82472.56</v>
      </c>
      <c r="M74" s="92">
        <f t="shared" ref="M74:M93" si="19">IFERROR(L74/K74,0)</f>
        <v>0.13198227706033594</v>
      </c>
      <c r="N74" s="88">
        <f t="shared" ref="N74:N93" si="20">L74/$D$4</f>
        <v>1.1329115210791653E-5</v>
      </c>
      <c r="O74" s="92">
        <f t="shared" ref="O74:O93" si="21">L74-K74</f>
        <v>-542403.45999999973</v>
      </c>
      <c r="P74" s="93">
        <f t="shared" ref="P74:P93" si="22">IFERROR(O74/K74,0)</f>
        <v>-0.86801772293966395</v>
      </c>
      <c r="Q74" s="81"/>
    </row>
    <row r="75" spans="2:17" s="82" customFormat="1" ht="12.75" x14ac:dyDescent="0.2">
      <c r="B75" s="73"/>
      <c r="C75" s="83">
        <v>42402</v>
      </c>
      <c r="D75" s="84" t="s">
        <v>57</v>
      </c>
      <c r="E75" s="85">
        <f>IFERROR(INDEX('2024'!$C$114:$AC$210,MATCH($C75,'2024'!$C$114:$C$210,0),19),0)</f>
        <v>2327543.84</v>
      </c>
      <c r="F75" s="86">
        <f>IFERROR(INDEX('2024'!$C$8:$AC$105,MATCH($C75,'2024'!$C$8:$C$105,0),19),0)</f>
        <v>2170749.8099999996</v>
      </c>
      <c r="G75" s="87">
        <f t="shared" si="15"/>
        <v>0.93263541278775641</v>
      </c>
      <c r="H75" s="88">
        <f t="shared" si="16"/>
        <v>2.9819220709644624E-4</v>
      </c>
      <c r="I75" s="89">
        <f t="shared" si="17"/>
        <v>-156794.03000000026</v>
      </c>
      <c r="J75" s="90">
        <f t="shared" si="18"/>
        <v>-6.736458721224356E-2</v>
      </c>
      <c r="K75" s="91">
        <f>VLOOKUP($C75,'2024'!$C$114:$U$210,VLOOKUP($L$4,Master!$D$9:$G$20,4,FALSE),FALSE)</f>
        <v>279392.51000000007</v>
      </c>
      <c r="L75" s="92">
        <f>VLOOKUP($C75,'2024'!$C$8:$U$104,VLOOKUP($L$4,Master!$D$9:$G$20,4,FALSE),FALSE)</f>
        <v>40684.400000000001</v>
      </c>
      <c r="M75" s="92">
        <f t="shared" si="19"/>
        <v>0.14561736103806072</v>
      </c>
      <c r="N75" s="88">
        <f t="shared" si="20"/>
        <v>5.5887467890160307E-6</v>
      </c>
      <c r="O75" s="92">
        <f t="shared" si="21"/>
        <v>-238708.11000000007</v>
      </c>
      <c r="P75" s="93">
        <f t="shared" si="22"/>
        <v>-0.85438263896193933</v>
      </c>
      <c r="Q75" s="81"/>
    </row>
    <row r="76" spans="2:17" s="82" customFormat="1" ht="12.75" x14ac:dyDescent="0.2">
      <c r="B76" s="73"/>
      <c r="C76" s="83">
        <v>42403</v>
      </c>
      <c r="D76" s="84" t="s">
        <v>70</v>
      </c>
      <c r="E76" s="85">
        <f>IFERROR(INDEX('2024'!$C$114:$AC$210,MATCH($C76,'2024'!$C$114:$C$210,0),19),0)</f>
        <v>1748710.79</v>
      </c>
      <c r="F76" s="86">
        <f>IFERROR(INDEX('2024'!$C$8:$AC$105,MATCH($C76,'2024'!$C$8:$C$105,0),19),0)</f>
        <v>3820272.1800000006</v>
      </c>
      <c r="G76" s="87">
        <f t="shared" si="15"/>
        <v>2.1846220666368739</v>
      </c>
      <c r="H76" s="88">
        <f t="shared" si="16"/>
        <v>5.2478428781405832E-4</v>
      </c>
      <c r="I76" s="89">
        <f t="shared" si="17"/>
        <v>2071561.3900000006</v>
      </c>
      <c r="J76" s="90">
        <f t="shared" si="18"/>
        <v>1.1846220666368741</v>
      </c>
      <c r="K76" s="91">
        <f>VLOOKUP($C76,'2024'!$C$114:$U$210,VLOOKUP($L$4,Master!$D$9:$G$20,4,FALSE),FALSE)</f>
        <v>300929.70000000007</v>
      </c>
      <c r="L76" s="92">
        <f>VLOOKUP($C76,'2024'!$C$8:$U$104,VLOOKUP($L$4,Master!$D$9:$G$20,4,FALSE),FALSE)</f>
        <v>193034.4</v>
      </c>
      <c r="M76" s="92">
        <f t="shared" si="19"/>
        <v>0.6414601151032947</v>
      </c>
      <c r="N76" s="88">
        <f t="shared" si="20"/>
        <v>2.6516807011277938E-5</v>
      </c>
      <c r="O76" s="92">
        <f t="shared" si="21"/>
        <v>-107895.30000000008</v>
      </c>
      <c r="P76" s="93">
        <f t="shared" si="22"/>
        <v>-0.3585398848967053</v>
      </c>
      <c r="Q76" s="81"/>
    </row>
    <row r="77" spans="2:17" s="82" customFormat="1" ht="12.75" x14ac:dyDescent="0.2">
      <c r="B77" s="73"/>
      <c r="C77" s="83">
        <v>42404</v>
      </c>
      <c r="D77" s="84" t="s">
        <v>72</v>
      </c>
      <c r="E77" s="85">
        <f>IFERROR(INDEX('2024'!$C$114:$AC$210,MATCH($C77,'2024'!$C$114:$C$210,0),19),0)</f>
        <v>1439475.3200000005</v>
      </c>
      <c r="F77" s="86">
        <f>IFERROR(INDEX('2024'!$C$8:$AC$105,MATCH($C77,'2024'!$C$8:$C$105,0),19),0)</f>
        <v>1270914.18</v>
      </c>
      <c r="G77" s="87">
        <f t="shared" si="15"/>
        <v>0.88290098645109072</v>
      </c>
      <c r="H77" s="88">
        <f t="shared" si="16"/>
        <v>1.7458331799387336E-4</v>
      </c>
      <c r="I77" s="89">
        <f t="shared" si="17"/>
        <v>-168561.1400000006</v>
      </c>
      <c r="J77" s="90">
        <f t="shared" si="18"/>
        <v>-0.11709901354890929</v>
      </c>
      <c r="K77" s="91">
        <f>VLOOKUP($C77,'2024'!$C$114:$U$210,VLOOKUP($L$4,Master!$D$9:$G$20,4,FALSE),FALSE)</f>
        <v>179580.52000000019</v>
      </c>
      <c r="L77" s="92">
        <f>VLOOKUP($C77,'2024'!$C$8:$U$104,VLOOKUP($L$4,Master!$D$9:$G$20,4,FALSE),FALSE)</f>
        <v>130434.00000000001</v>
      </c>
      <c r="M77" s="92">
        <f t="shared" si="19"/>
        <v>0.72632599571490197</v>
      </c>
      <c r="N77" s="88">
        <f t="shared" si="20"/>
        <v>1.7917496600134622E-5</v>
      </c>
      <c r="O77" s="92">
        <f t="shared" si="21"/>
        <v>-49146.520000000179</v>
      </c>
      <c r="P77" s="93">
        <f t="shared" si="22"/>
        <v>-0.27367400428509797</v>
      </c>
      <c r="Q77" s="81"/>
    </row>
    <row r="78" spans="2:17" s="82" customFormat="1" ht="12.75" x14ac:dyDescent="0.2">
      <c r="B78" s="73"/>
      <c r="C78" s="83">
        <v>42501</v>
      </c>
      <c r="D78" s="84" t="s">
        <v>124</v>
      </c>
      <c r="E78" s="85">
        <f>IFERROR(INDEX('2024'!$C$114:$AC$210,MATCH($C78,'2024'!$C$114:$C$210,0),19),0)</f>
        <v>1840618.26</v>
      </c>
      <c r="F78" s="86">
        <f>IFERROR(INDEX('2024'!$C$8:$AC$105,MATCH($C78,'2024'!$C$8:$C$105,0),19),0)</f>
        <v>4725077.96</v>
      </c>
      <c r="G78" s="87">
        <f t="shared" si="15"/>
        <v>2.5671145737737056</v>
      </c>
      <c r="H78" s="88">
        <f t="shared" si="16"/>
        <v>6.4907591796365229E-4</v>
      </c>
      <c r="I78" s="89">
        <f t="shared" si="17"/>
        <v>2884459.7</v>
      </c>
      <c r="J78" s="90">
        <f t="shared" si="18"/>
        <v>1.567114573773706</v>
      </c>
      <c r="K78" s="91">
        <f>VLOOKUP($C78,'2024'!$C$114:$U$210,VLOOKUP($L$4,Master!$D$9:$G$20,4,FALSE),FALSE)</f>
        <v>460797.81</v>
      </c>
      <c r="L78" s="92">
        <f>VLOOKUP($C78,'2024'!$C$8:$U$104,VLOOKUP($L$4,Master!$D$9:$G$20,4,FALSE),FALSE)</f>
        <v>146979.96</v>
      </c>
      <c r="M78" s="92">
        <f t="shared" si="19"/>
        <v>0.31896844301408461</v>
      </c>
      <c r="N78" s="88">
        <f t="shared" si="20"/>
        <v>2.0190386966495869E-5</v>
      </c>
      <c r="O78" s="92">
        <f t="shared" si="21"/>
        <v>-313817.84999999998</v>
      </c>
      <c r="P78" s="93">
        <f t="shared" si="22"/>
        <v>-0.68103155698591533</v>
      </c>
      <c r="Q78" s="81"/>
    </row>
    <row r="79" spans="2:17" s="82" customFormat="1" ht="12.75" x14ac:dyDescent="0.2">
      <c r="B79" s="73"/>
      <c r="C79" s="83">
        <v>42502</v>
      </c>
      <c r="D79" s="84" t="s">
        <v>63</v>
      </c>
      <c r="E79" s="85">
        <f>IFERROR(INDEX('2024'!$C$114:$AC$210,MATCH($C79,'2024'!$C$114:$C$210,0),19),0)</f>
        <v>285089.18</v>
      </c>
      <c r="F79" s="86">
        <f>IFERROR(INDEX('2024'!$C$8:$AC$105,MATCH($C79,'2024'!$C$8:$C$105,0),19),0)</f>
        <v>127939.50999999998</v>
      </c>
      <c r="G79" s="87">
        <f t="shared" si="15"/>
        <v>0.44877013571683072</v>
      </c>
      <c r="H79" s="88">
        <f t="shared" si="16"/>
        <v>1.7574832754097008E-5</v>
      </c>
      <c r="I79" s="89">
        <f t="shared" si="17"/>
        <v>-157149.67000000001</v>
      </c>
      <c r="J79" s="90">
        <f t="shared" si="18"/>
        <v>-0.55122986428316922</v>
      </c>
      <c r="K79" s="91">
        <f>VLOOKUP($C79,'2024'!$C$114:$U$210,VLOOKUP($L$4,Master!$D$9:$G$20,4,FALSE),FALSE)</f>
        <v>87518.929999999978</v>
      </c>
      <c r="L79" s="92">
        <f>VLOOKUP($C79,'2024'!$C$8:$U$104,VLOOKUP($L$4,Master!$D$9:$G$20,4,FALSE),FALSE)</f>
        <v>12280.46</v>
      </c>
      <c r="M79" s="92">
        <f t="shared" si="19"/>
        <v>0.14031775754113998</v>
      </c>
      <c r="N79" s="88">
        <f t="shared" si="20"/>
        <v>1.6869458906273608E-6</v>
      </c>
      <c r="O79" s="92">
        <f t="shared" si="21"/>
        <v>-75238.469999999972</v>
      </c>
      <c r="P79" s="93">
        <f t="shared" si="22"/>
        <v>-0.85968224245885994</v>
      </c>
      <c r="Q79" s="81"/>
    </row>
    <row r="80" spans="2:17" s="82" customFormat="1" ht="12.75" x14ac:dyDescent="0.2">
      <c r="B80" s="73"/>
      <c r="C80" s="83">
        <v>42801</v>
      </c>
      <c r="D80" s="84" t="s">
        <v>136</v>
      </c>
      <c r="E80" s="85">
        <f>IFERROR(INDEX('2024'!$C$114:$AC$210,MATCH($C80,'2024'!$C$114:$C$210,0),19),0)</f>
        <v>240922.70999999996</v>
      </c>
      <c r="F80" s="86">
        <f>IFERROR(INDEX('2024'!$C$8:$AC$105,MATCH($C80,'2024'!$C$8:$C$105,0),19),0)</f>
        <v>80613.350000000006</v>
      </c>
      <c r="G80" s="87">
        <f t="shared" si="15"/>
        <v>0.33460253705431098</v>
      </c>
      <c r="H80" s="88">
        <f t="shared" si="16"/>
        <v>1.1073718697199061E-5</v>
      </c>
      <c r="I80" s="89">
        <f t="shared" si="17"/>
        <v>-160309.35999999996</v>
      </c>
      <c r="J80" s="90">
        <f t="shared" si="18"/>
        <v>-0.66539746294568902</v>
      </c>
      <c r="K80" s="91">
        <f>VLOOKUP($C80,'2024'!$C$114:$U$210,VLOOKUP($L$4,Master!$D$9:$G$20,4,FALSE),FALSE)</f>
        <v>240922.70999999996</v>
      </c>
      <c r="L80" s="92">
        <f>VLOOKUP($C80,'2024'!$C$8:$U$104,VLOOKUP($L$4,Master!$D$9:$G$20,4,FALSE),FALSE)</f>
        <v>80613.350000000006</v>
      </c>
      <c r="M80" s="92">
        <f t="shared" si="19"/>
        <v>0.33460253705431098</v>
      </c>
      <c r="N80" s="88">
        <f t="shared" si="20"/>
        <v>1.1073718697199061E-5</v>
      </c>
      <c r="O80" s="92">
        <f t="shared" si="21"/>
        <v>-160309.35999999996</v>
      </c>
      <c r="P80" s="93">
        <f t="shared" si="22"/>
        <v>-0.66539746294568902</v>
      </c>
      <c r="Q80" s="81"/>
    </row>
    <row r="81" spans="2:17" s="82" customFormat="1" ht="12.75" x14ac:dyDescent="0.2">
      <c r="B81" s="73"/>
      <c r="C81" s="83">
        <v>42901</v>
      </c>
      <c r="D81" s="84" t="s">
        <v>137</v>
      </c>
      <c r="E81" s="85">
        <f>IFERROR(INDEX('2024'!$C$114:$AC$210,MATCH($C81,'2024'!$C$114:$C$210,0),19),0)</f>
        <v>21858784.429999996</v>
      </c>
      <c r="F81" s="86">
        <f>IFERROR(INDEX('2024'!$C$8:$AC$105,MATCH($C81,'2024'!$C$8:$C$105,0),19),0)</f>
        <v>17507170.16</v>
      </c>
      <c r="G81" s="87">
        <f t="shared" si="15"/>
        <v>0.8009214883867174</v>
      </c>
      <c r="H81" s="88">
        <f t="shared" si="16"/>
        <v>2.4049301701993212E-3</v>
      </c>
      <c r="I81" s="89">
        <f t="shared" si="17"/>
        <v>-4351614.2699999958</v>
      </c>
      <c r="J81" s="90">
        <f t="shared" si="18"/>
        <v>-0.19907851161328263</v>
      </c>
      <c r="K81" s="91">
        <f>VLOOKUP($C81,'2024'!$C$114:$U$210,VLOOKUP($L$4,Master!$D$9:$G$20,4,FALSE),FALSE)</f>
        <v>21858784.429999996</v>
      </c>
      <c r="L81" s="92">
        <f>VLOOKUP($C81,'2024'!$C$8:$U$104,VLOOKUP($L$4,Master!$D$9:$G$20,4,FALSE),FALSE)</f>
        <v>17507170.16</v>
      </c>
      <c r="M81" s="92">
        <f t="shared" si="19"/>
        <v>0.8009214883867174</v>
      </c>
      <c r="N81" s="88">
        <f t="shared" si="20"/>
        <v>2.4049301701993212E-3</v>
      </c>
      <c r="O81" s="92">
        <f t="shared" si="21"/>
        <v>-4351614.2699999958</v>
      </c>
      <c r="P81" s="93">
        <f t="shared" si="22"/>
        <v>-0.19907851161328263</v>
      </c>
      <c r="Q81" s="81"/>
    </row>
    <row r="82" spans="2:17" s="82" customFormat="1" ht="25.5" x14ac:dyDescent="0.2">
      <c r="B82" s="73"/>
      <c r="C82" s="83">
        <v>43001</v>
      </c>
      <c r="D82" s="84" t="s">
        <v>138</v>
      </c>
      <c r="E82" s="85">
        <f>IFERROR(INDEX('2024'!$C$114:$AC$210,MATCH($C82,'2024'!$C$114:$C$210,0),19),0)</f>
        <v>366904.73</v>
      </c>
      <c r="F82" s="86">
        <f>IFERROR(INDEX('2024'!$C$8:$AC$105,MATCH($C82,'2024'!$C$8:$C$105,0),19),0)</f>
        <v>32247.649999999998</v>
      </c>
      <c r="G82" s="87">
        <f t="shared" si="15"/>
        <v>8.7891071886699312E-2</v>
      </c>
      <c r="H82" s="88">
        <f t="shared" si="16"/>
        <v>4.4298047996483365E-6</v>
      </c>
      <c r="I82" s="89">
        <f t="shared" si="17"/>
        <v>-334657.07999999996</v>
      </c>
      <c r="J82" s="90">
        <f t="shared" si="18"/>
        <v>-0.91210892811330058</v>
      </c>
      <c r="K82" s="91">
        <f>VLOOKUP($C82,'2024'!$C$114:$U$210,VLOOKUP($L$4,Master!$D$9:$G$20,4,FALSE),FALSE)</f>
        <v>366904.73</v>
      </c>
      <c r="L82" s="92">
        <f>VLOOKUP($C82,'2024'!$C$8:$U$104,VLOOKUP($L$4,Master!$D$9:$G$20,4,FALSE),FALSE)</f>
        <v>27701.78</v>
      </c>
      <c r="M82" s="92">
        <f t="shared" si="19"/>
        <v>7.5501288849560491E-2</v>
      </c>
      <c r="N82" s="88">
        <f t="shared" si="20"/>
        <v>3.8053463741637705E-6</v>
      </c>
      <c r="O82" s="92">
        <f t="shared" si="21"/>
        <v>-339202.94999999995</v>
      </c>
      <c r="P82" s="93">
        <f t="shared" si="22"/>
        <v>-0.92449871115043947</v>
      </c>
      <c r="Q82" s="81"/>
    </row>
    <row r="83" spans="2:17" s="82" customFormat="1" ht="12.75" x14ac:dyDescent="0.2">
      <c r="B83" s="73"/>
      <c r="C83" s="83">
        <v>43201</v>
      </c>
      <c r="D83" s="84" t="s">
        <v>139</v>
      </c>
      <c r="E83" s="85">
        <f>IFERROR(INDEX('2024'!$C$114:$AC$210,MATCH($C83,'2024'!$C$114:$C$210,0),19),0)</f>
        <v>588138.92000000004</v>
      </c>
      <c r="F83" s="86">
        <f>IFERROR(INDEX('2024'!$C$8:$AC$105,MATCH($C83,'2024'!$C$8:$C$105,0),19),0)</f>
        <v>63111.98</v>
      </c>
      <c r="G83" s="87">
        <f t="shared" si="15"/>
        <v>0.10730794690478909</v>
      </c>
      <c r="H83" s="88">
        <f t="shared" si="16"/>
        <v>8.6695852851079034E-6</v>
      </c>
      <c r="I83" s="89">
        <f t="shared" si="17"/>
        <v>-525026.94000000006</v>
      </c>
      <c r="J83" s="90">
        <f t="shared" si="18"/>
        <v>-0.89269205309521094</v>
      </c>
      <c r="K83" s="91">
        <f>VLOOKUP($C83,'2024'!$C$114:$U$210,VLOOKUP($L$4,Master!$D$9:$G$20,4,FALSE),FALSE)</f>
        <v>588138.92000000004</v>
      </c>
      <c r="L83" s="92">
        <f>VLOOKUP($C83,'2024'!$C$8:$U$104,VLOOKUP($L$4,Master!$D$9:$G$20,4,FALSE),FALSE)</f>
        <v>63111.98</v>
      </c>
      <c r="M83" s="92">
        <f t="shared" si="19"/>
        <v>0.10730794690478909</v>
      </c>
      <c r="N83" s="88">
        <f t="shared" si="20"/>
        <v>8.6695852851079034E-6</v>
      </c>
      <c r="O83" s="92">
        <f t="shared" si="21"/>
        <v>-525026.94000000006</v>
      </c>
      <c r="P83" s="93">
        <f t="shared" si="22"/>
        <v>-0.89269205309521094</v>
      </c>
      <c r="Q83" s="81"/>
    </row>
    <row r="84" spans="2:17" s="82" customFormat="1" ht="12.75" x14ac:dyDescent="0.2">
      <c r="B84" s="73"/>
      <c r="C84" s="83">
        <v>43301</v>
      </c>
      <c r="D84" s="84" t="s">
        <v>140</v>
      </c>
      <c r="E84" s="85">
        <f>IFERROR(INDEX('2024'!$C$114:$AC$210,MATCH($C84,'2024'!$C$114:$C$210,0),19),0)</f>
        <v>415845.15</v>
      </c>
      <c r="F84" s="86">
        <f>IFERROR(INDEX('2024'!$C$8:$AC$105,MATCH($C84,'2024'!$C$8:$C$105,0),19),0)</f>
        <v>81913.810000000012</v>
      </c>
      <c r="G84" s="87">
        <f t="shared" si="15"/>
        <v>0.19698152064536525</v>
      </c>
      <c r="H84" s="88">
        <f t="shared" si="16"/>
        <v>1.1252360674203609E-5</v>
      </c>
      <c r="I84" s="89">
        <f t="shared" si="17"/>
        <v>-333931.34000000003</v>
      </c>
      <c r="J84" s="90">
        <f t="shared" si="18"/>
        <v>-0.80301847935463477</v>
      </c>
      <c r="K84" s="91">
        <f>VLOOKUP($C84,'2024'!$C$114:$U$210,VLOOKUP($L$4,Master!$D$9:$G$20,4,FALSE),FALSE)</f>
        <v>415845.15</v>
      </c>
      <c r="L84" s="92">
        <f>VLOOKUP($C84,'2024'!$C$8:$U$104,VLOOKUP($L$4,Master!$D$9:$G$20,4,FALSE),FALSE)</f>
        <v>77140.900000000009</v>
      </c>
      <c r="M84" s="92">
        <f t="shared" si="19"/>
        <v>0.18550390692304577</v>
      </c>
      <c r="N84" s="88">
        <f t="shared" si="20"/>
        <v>1.0596714150308393E-5</v>
      </c>
      <c r="O84" s="92">
        <f t="shared" si="21"/>
        <v>-338704.25</v>
      </c>
      <c r="P84" s="93">
        <f t="shared" si="22"/>
        <v>-0.81449609307695425</v>
      </c>
      <c r="Q84" s="81"/>
    </row>
    <row r="85" spans="2:17" s="82" customFormat="1" ht="12.75" x14ac:dyDescent="0.2">
      <c r="B85" s="73"/>
      <c r="C85" s="83">
        <v>50201</v>
      </c>
      <c r="D85" s="84" t="s">
        <v>79</v>
      </c>
      <c r="E85" s="85">
        <f>IFERROR(INDEX('2024'!$C$114:$AC$210,MATCH($C85,'2024'!$C$114:$C$210,0),19),0)</f>
        <v>591599.07000000007</v>
      </c>
      <c r="F85" s="86">
        <f>IFERROR(INDEX('2024'!$C$8:$AC$105,MATCH($C85,'2024'!$C$8:$C$105,0),19),0)</f>
        <v>545041.02</v>
      </c>
      <c r="G85" s="87">
        <f t="shared" si="15"/>
        <v>0.921301346873314</v>
      </c>
      <c r="H85" s="88">
        <f t="shared" si="16"/>
        <v>7.4871357336153961E-5</v>
      </c>
      <c r="I85" s="89">
        <f t="shared" si="17"/>
        <v>-46558.050000000047</v>
      </c>
      <c r="J85" s="90">
        <f t="shared" si="18"/>
        <v>-7.8698653126686016E-2</v>
      </c>
      <c r="K85" s="91">
        <f>VLOOKUP($C85,'2024'!$C$114:$U$210,VLOOKUP($L$4,Master!$D$9:$G$20,4,FALSE),FALSE)</f>
        <v>93726.360000000015</v>
      </c>
      <c r="L85" s="92">
        <f>VLOOKUP($C85,'2024'!$C$8:$U$104,VLOOKUP($L$4,Master!$D$9:$G$20,4,FALSE),FALSE)</f>
        <v>60581.649999999987</v>
      </c>
      <c r="M85" s="92">
        <f t="shared" si="19"/>
        <v>0.64636725463359479</v>
      </c>
      <c r="N85" s="88">
        <f t="shared" si="20"/>
        <v>8.3219981592648036E-6</v>
      </c>
      <c r="O85" s="92">
        <f t="shared" si="21"/>
        <v>-33144.710000000028</v>
      </c>
      <c r="P85" s="93">
        <f t="shared" si="22"/>
        <v>-0.35363274536640515</v>
      </c>
      <c r="Q85" s="81"/>
    </row>
    <row r="86" spans="2:17" s="82" customFormat="1" ht="12.75" x14ac:dyDescent="0.2">
      <c r="B86" s="73"/>
      <c r="C86" s="83">
        <v>50301</v>
      </c>
      <c r="D86" s="84" t="s">
        <v>80</v>
      </c>
      <c r="E86" s="85">
        <f>IFERROR(INDEX('2024'!$C$114:$AC$210,MATCH($C86,'2024'!$C$114:$C$210,0),19),0)</f>
        <v>2144841.04</v>
      </c>
      <c r="F86" s="86">
        <f>IFERROR(INDEX('2024'!$C$8:$AC$105,MATCH($C86,'2024'!$C$8:$C$105,0),19),0)</f>
        <v>1669910.6300000001</v>
      </c>
      <c r="G86" s="87">
        <f t="shared" si="15"/>
        <v>0.77857081194231537</v>
      </c>
      <c r="H86" s="88">
        <f t="shared" si="16"/>
        <v>2.2939278129593255E-4</v>
      </c>
      <c r="I86" s="89">
        <f t="shared" si="17"/>
        <v>-474930.40999999992</v>
      </c>
      <c r="J86" s="90">
        <f t="shared" si="18"/>
        <v>-0.22142918805768463</v>
      </c>
      <c r="K86" s="91">
        <f>VLOOKUP($C86,'2024'!$C$114:$U$210,VLOOKUP($L$4,Master!$D$9:$G$20,4,FALSE),FALSE)</f>
        <v>393656.30000000005</v>
      </c>
      <c r="L86" s="92">
        <f>VLOOKUP($C86,'2024'!$C$8:$U$104,VLOOKUP($L$4,Master!$D$9:$G$20,4,FALSE),FALSE)</f>
        <v>174297.72999999998</v>
      </c>
      <c r="M86" s="92">
        <f t="shared" si="19"/>
        <v>0.44276626590251433</v>
      </c>
      <c r="N86" s="88">
        <f t="shared" si="20"/>
        <v>2.3942982540489303E-5</v>
      </c>
      <c r="O86" s="92">
        <f t="shared" si="21"/>
        <v>-219358.57000000007</v>
      </c>
      <c r="P86" s="93">
        <f t="shared" si="22"/>
        <v>-0.55723373409748567</v>
      </c>
      <c r="Q86" s="81"/>
    </row>
    <row r="87" spans="2:17" s="82" customFormat="1" ht="12.75" x14ac:dyDescent="0.2">
      <c r="B87" s="73"/>
      <c r="C87" s="83">
        <v>50401</v>
      </c>
      <c r="D87" s="84" t="s">
        <v>81</v>
      </c>
      <c r="E87" s="85">
        <f>IFERROR(INDEX('2024'!$C$114:$AC$210,MATCH($C87,'2024'!$C$114:$C$210,0),19),0)</f>
        <v>1975673.49</v>
      </c>
      <c r="F87" s="86">
        <f>IFERROR(INDEX('2024'!$C$8:$AC$105,MATCH($C87,'2024'!$C$8:$C$105,0),19),0)</f>
        <v>1913578.22</v>
      </c>
      <c r="G87" s="87">
        <f t="shared" si="15"/>
        <v>0.96857007480522506</v>
      </c>
      <c r="H87" s="88">
        <f t="shared" si="16"/>
        <v>2.628649834471201E-4</v>
      </c>
      <c r="I87" s="89">
        <f t="shared" si="17"/>
        <v>-62095.270000000019</v>
      </c>
      <c r="J87" s="90">
        <f t="shared" si="18"/>
        <v>-3.1429925194774985E-2</v>
      </c>
      <c r="K87" s="91">
        <f>VLOOKUP($C87,'2024'!$C$114:$U$210,VLOOKUP($L$4,Master!$D$9:$G$20,4,FALSE),FALSE)</f>
        <v>300351.93999999994</v>
      </c>
      <c r="L87" s="92">
        <f>VLOOKUP($C87,'2024'!$C$8:$U$104,VLOOKUP($L$4,Master!$D$9:$G$20,4,FALSE),FALSE)</f>
        <v>313361.93999999989</v>
      </c>
      <c r="M87" s="92">
        <f t="shared" si="19"/>
        <v>1.0433158513975302</v>
      </c>
      <c r="N87" s="88">
        <f t="shared" si="20"/>
        <v>4.3045996400950571E-5</v>
      </c>
      <c r="O87" s="92">
        <f t="shared" si="21"/>
        <v>13009.999999999942</v>
      </c>
      <c r="P87" s="93">
        <f t="shared" si="22"/>
        <v>4.3315851397530324E-2</v>
      </c>
      <c r="Q87" s="81"/>
    </row>
    <row r="88" spans="2:17" s="82" customFormat="1" ht="12.75" x14ac:dyDescent="0.2">
      <c r="B88" s="73"/>
      <c r="C88" s="83">
        <v>50801</v>
      </c>
      <c r="D88" s="84" t="s">
        <v>82</v>
      </c>
      <c r="E88" s="85">
        <f>IFERROR(INDEX('2024'!$C$114:$AC$210,MATCH($C88,'2024'!$C$114:$C$210,0),19),0)</f>
        <v>354525.02999999991</v>
      </c>
      <c r="F88" s="86">
        <f>IFERROR(INDEX('2024'!$C$8:$AC$105,MATCH($C88,'2024'!$C$8:$C$105,0),19),0)</f>
        <v>354525.02999999991</v>
      </c>
      <c r="G88" s="87">
        <f t="shared" si="15"/>
        <v>1</v>
      </c>
      <c r="H88" s="88">
        <f t="shared" si="16"/>
        <v>4.8700500020605234E-5</v>
      </c>
      <c r="I88" s="89">
        <f t="shared" si="17"/>
        <v>0</v>
      </c>
      <c r="J88" s="90">
        <f t="shared" si="18"/>
        <v>0</v>
      </c>
      <c r="K88" s="91">
        <f>VLOOKUP($C88,'2024'!$C$114:$U$210,VLOOKUP($L$4,Master!$D$9:$G$20,4,FALSE),FALSE)</f>
        <v>39391.67</v>
      </c>
      <c r="L88" s="92">
        <f>VLOOKUP($C88,'2024'!$C$8:$U$104,VLOOKUP($L$4,Master!$D$9:$G$20,4,FALSE),FALSE)</f>
        <v>39391.67</v>
      </c>
      <c r="M88" s="92">
        <f t="shared" si="19"/>
        <v>1</v>
      </c>
      <c r="N88" s="88">
        <f t="shared" si="20"/>
        <v>5.4111666689561382E-6</v>
      </c>
      <c r="O88" s="92">
        <f t="shared" si="21"/>
        <v>0</v>
      </c>
      <c r="P88" s="93">
        <f t="shared" si="22"/>
        <v>0</v>
      </c>
      <c r="Q88" s="81"/>
    </row>
    <row r="89" spans="2:17" s="82" customFormat="1" ht="12.75" x14ac:dyDescent="0.2">
      <c r="B89" s="73"/>
      <c r="C89" s="83">
        <v>50901</v>
      </c>
      <c r="D89" s="84" t="s">
        <v>83</v>
      </c>
      <c r="E89" s="85">
        <f>IFERROR(INDEX('2024'!$C$114:$AC$210,MATCH($C89,'2024'!$C$114:$C$210,0),19),0)</f>
        <v>10992026.640000001</v>
      </c>
      <c r="F89" s="86">
        <f>IFERROR(INDEX('2024'!$C$8:$AC$105,MATCH($C89,'2024'!$C$8:$C$105,0),19),0)</f>
        <v>9654620.7899999991</v>
      </c>
      <c r="G89" s="87">
        <f t="shared" si="15"/>
        <v>0.87832945699629406</v>
      </c>
      <c r="H89" s="88">
        <f t="shared" si="16"/>
        <v>1.3262388271494704E-3</v>
      </c>
      <c r="I89" s="89">
        <f t="shared" si="17"/>
        <v>-1337405.8500000015</v>
      </c>
      <c r="J89" s="90">
        <f t="shared" si="18"/>
        <v>-0.12167054300370594</v>
      </c>
      <c r="K89" s="91">
        <f>VLOOKUP($C89,'2024'!$C$114:$U$210,VLOOKUP($L$4,Master!$D$9:$G$20,4,FALSE),FALSE)</f>
        <v>1822031.01</v>
      </c>
      <c r="L89" s="92">
        <f>VLOOKUP($C89,'2024'!$C$8:$U$104,VLOOKUP($L$4,Master!$D$9:$G$20,4,FALSE),FALSE)</f>
        <v>1200377.3299999996</v>
      </c>
      <c r="M89" s="92">
        <f t="shared" si="19"/>
        <v>0.65881278826313694</v>
      </c>
      <c r="N89" s="88">
        <f t="shared" si="20"/>
        <v>1.6489379095292384E-4</v>
      </c>
      <c r="O89" s="92">
        <f t="shared" si="21"/>
        <v>-621653.6800000004</v>
      </c>
      <c r="P89" s="93">
        <f t="shared" si="22"/>
        <v>-0.34118721173686301</v>
      </c>
      <c r="Q89" s="81"/>
    </row>
    <row r="90" spans="2:17" s="82" customFormat="1" ht="25.5" x14ac:dyDescent="0.2">
      <c r="B90" s="73"/>
      <c r="C90" s="83">
        <v>51001</v>
      </c>
      <c r="D90" s="84" t="s">
        <v>84</v>
      </c>
      <c r="E90" s="85">
        <f>IFERROR(INDEX('2024'!$C$114:$AC$210,MATCH($C90,'2024'!$C$114:$C$210,0),19),0)</f>
        <v>600672.3600000001</v>
      </c>
      <c r="F90" s="86">
        <f>IFERROR(INDEX('2024'!$C$8:$AC$105,MATCH($C90,'2024'!$C$8:$C$105,0),19),0)</f>
        <v>823400.71</v>
      </c>
      <c r="G90" s="87">
        <f t="shared" si="15"/>
        <v>1.3707983999796491</v>
      </c>
      <c r="H90" s="88">
        <f t="shared" si="16"/>
        <v>1.1310915422338832E-4</v>
      </c>
      <c r="I90" s="89">
        <f t="shared" si="17"/>
        <v>222728.34999999986</v>
      </c>
      <c r="J90" s="90">
        <f t="shared" si="18"/>
        <v>0.3707983999796492</v>
      </c>
      <c r="K90" s="91">
        <f>VLOOKUP($C90,'2024'!$C$114:$U$210,VLOOKUP($L$4,Master!$D$9:$G$20,4,FALSE),FALSE)</f>
        <v>80023.780000000028</v>
      </c>
      <c r="L90" s="92">
        <f>VLOOKUP($C90,'2024'!$C$8:$U$104,VLOOKUP($L$4,Master!$D$9:$G$20,4,FALSE),FALSE)</f>
        <v>97891.199999999997</v>
      </c>
      <c r="M90" s="92">
        <f t="shared" si="19"/>
        <v>1.2232763810957188</v>
      </c>
      <c r="N90" s="88">
        <f t="shared" si="20"/>
        <v>1.3447147547289037E-5</v>
      </c>
      <c r="O90" s="92">
        <f t="shared" si="21"/>
        <v>17867.419999999969</v>
      </c>
      <c r="P90" s="93">
        <f t="shared" si="22"/>
        <v>0.22327638109571885</v>
      </c>
      <c r="Q90" s="81"/>
    </row>
    <row r="91" spans="2:17" s="82" customFormat="1" ht="12.75" x14ac:dyDescent="0.2">
      <c r="B91" s="73"/>
      <c r="C91" s="83">
        <v>51101</v>
      </c>
      <c r="D91" s="84" t="s">
        <v>85</v>
      </c>
      <c r="E91" s="85">
        <f>IFERROR(INDEX('2024'!$C$114:$AC$210,MATCH($C91,'2024'!$C$114:$C$210,0),19),0)</f>
        <v>270000</v>
      </c>
      <c r="F91" s="86">
        <f>IFERROR(INDEX('2024'!$C$8:$AC$105,MATCH($C91,'2024'!$C$8:$C$105,0),19),0)</f>
        <v>210000</v>
      </c>
      <c r="G91" s="87">
        <f t="shared" si="15"/>
        <v>0.77777777777777779</v>
      </c>
      <c r="H91" s="88">
        <f t="shared" si="16"/>
        <v>2.8847342610272401E-5</v>
      </c>
      <c r="I91" s="89">
        <f t="shared" si="17"/>
        <v>-60000</v>
      </c>
      <c r="J91" s="90">
        <f t="shared" si="18"/>
        <v>-0.22222222222222221</v>
      </c>
      <c r="K91" s="91">
        <f>VLOOKUP($C91,'2024'!$C$114:$U$210,VLOOKUP($L$4,Master!$D$9:$G$20,4,FALSE),FALSE)</f>
        <v>30000</v>
      </c>
      <c r="L91" s="92">
        <f>VLOOKUP($C91,'2024'!$C$8:$U$104,VLOOKUP($L$4,Master!$D$9:$G$20,4,FALSE),FALSE)</f>
        <v>0</v>
      </c>
      <c r="M91" s="92">
        <f t="shared" si="19"/>
        <v>0</v>
      </c>
      <c r="N91" s="88">
        <f t="shared" si="20"/>
        <v>0</v>
      </c>
      <c r="O91" s="92">
        <f t="shared" si="21"/>
        <v>-30000</v>
      </c>
      <c r="P91" s="93">
        <f t="shared" si="22"/>
        <v>-1</v>
      </c>
      <c r="Q91" s="81"/>
    </row>
    <row r="92" spans="2:17" s="82" customFormat="1" ht="12.75" x14ac:dyDescent="0.2">
      <c r="B92" s="73"/>
      <c r="C92" s="94">
        <v>51301</v>
      </c>
      <c r="D92" s="95" t="s">
        <v>86</v>
      </c>
      <c r="E92" s="96">
        <f>IFERROR(INDEX('2024'!$C$114:$AC$210,MATCH($C92,'2024'!$C$114:$C$210,0),19),0)</f>
        <v>388611.77000000008</v>
      </c>
      <c r="F92" s="97">
        <f>IFERROR(INDEX('2024'!$C$8:$AC$105,MATCH($C92,'2024'!$C$8:$C$105,0),19),0)</f>
        <v>329478.96999999997</v>
      </c>
      <c r="G92" s="98">
        <f t="shared" si="15"/>
        <v>0.84783579766510908</v>
      </c>
      <c r="H92" s="99">
        <f t="shared" si="16"/>
        <v>4.5259965383188864E-5</v>
      </c>
      <c r="I92" s="100">
        <f t="shared" si="17"/>
        <v>-59132.800000000105</v>
      </c>
      <c r="J92" s="101">
        <f t="shared" si="18"/>
        <v>-0.15216420233489092</v>
      </c>
      <c r="K92" s="102">
        <f>VLOOKUP($C92,'2024'!$C$114:$U$210,VLOOKUP($L$4,Master!$D$9:$G$20,4,FALSE),FALSE)</f>
        <v>49745.29</v>
      </c>
      <c r="L92" s="104">
        <f>VLOOKUP($C92,'2024'!$C$8:$U$104,VLOOKUP($L$4,Master!$D$9:$G$20,4,FALSE),FALSE)</f>
        <v>35860.100000000006</v>
      </c>
      <c r="M92" s="103">
        <f t="shared" si="19"/>
        <v>0.72087427774569224</v>
      </c>
      <c r="N92" s="99">
        <f t="shared" si="20"/>
        <v>4.9260409082791885E-6</v>
      </c>
      <c r="O92" s="104">
        <f t="shared" si="21"/>
        <v>-13885.189999999995</v>
      </c>
      <c r="P92" s="105">
        <f t="shared" si="22"/>
        <v>-0.27912572225430782</v>
      </c>
      <c r="Q92" s="81"/>
    </row>
    <row r="93" spans="2:17" s="82" customFormat="1" ht="12.75" x14ac:dyDescent="0.2">
      <c r="B93" s="73"/>
      <c r="C93" s="94">
        <v>51401</v>
      </c>
      <c r="D93" s="95" t="s">
        <v>87</v>
      </c>
      <c r="E93" s="96">
        <f>IFERROR(INDEX('2024'!$C$114:$AC$210,MATCH($C93,'2024'!$C$114:$C$210,0),19),0)</f>
        <v>66393.94</v>
      </c>
      <c r="F93" s="97">
        <f>IFERROR(INDEX('2024'!$C$8:$AC$105,MATCH($C93,'2024'!$C$8:$C$105,0),19),0)</f>
        <v>65487.110000000008</v>
      </c>
      <c r="G93" s="98">
        <f t="shared" si="15"/>
        <v>0.98634167515890769</v>
      </c>
      <c r="H93" s="99">
        <f t="shared" si="16"/>
        <v>8.9958528510790289E-6</v>
      </c>
      <c r="I93" s="100">
        <f t="shared" si="17"/>
        <v>-906.82999999999447</v>
      </c>
      <c r="J93" s="101">
        <f t="shared" si="18"/>
        <v>-1.3658324841092341E-2</v>
      </c>
      <c r="K93" s="102">
        <f>VLOOKUP($C93,'2024'!$C$114:$U$210,VLOOKUP($L$4,Master!$D$9:$G$20,4,FALSE),FALSE)</f>
        <v>7402.59</v>
      </c>
      <c r="L93" s="104">
        <f>VLOOKUP($C93,'2024'!$C$8:$U$104,VLOOKUP($L$4,Master!$D$9:$G$20,4,FALSE),FALSE)</f>
        <v>6495.760000000002</v>
      </c>
      <c r="M93" s="104">
        <f t="shared" si="19"/>
        <v>0.87749828100705318</v>
      </c>
      <c r="N93" s="99">
        <f t="shared" si="20"/>
        <v>8.9231149635287192E-7</v>
      </c>
      <c r="O93" s="104">
        <f t="shared" si="21"/>
        <v>-906.82999999999811</v>
      </c>
      <c r="P93" s="105">
        <f t="shared" si="22"/>
        <v>-0.1225017189929468</v>
      </c>
      <c r="Q93" s="81"/>
    </row>
    <row r="94" spans="2:17" s="82" customFormat="1" ht="12.75" x14ac:dyDescent="0.2">
      <c r="B94" s="73"/>
      <c r="C94" s="94">
        <v>51601</v>
      </c>
      <c r="D94" s="95" t="s">
        <v>88</v>
      </c>
      <c r="E94" s="96">
        <f>IFERROR(INDEX('2024'!$C$114:$AC$210,MATCH($C94,'2024'!$C$114:$C$210,0),19),0)</f>
        <v>378100.35000000003</v>
      </c>
      <c r="F94" s="97">
        <f>IFERROR(INDEX('2024'!$C$8:$AC$105,MATCH($C94,'2024'!$C$8:$C$105,0),19),0)</f>
        <v>357134.28</v>
      </c>
      <c r="G94" s="98">
        <f t="shared" ref="G94:G105" si="23">IFERROR(F94/E94,0)</f>
        <v>0.94454892728874751</v>
      </c>
      <c r="H94" s="99">
        <f t="shared" ref="H94:H105" si="24">F94/$D$4</f>
        <v>4.9058928252537881E-5</v>
      </c>
      <c r="I94" s="100">
        <f t="shared" ref="I94:I105" si="25">F94-E94</f>
        <v>-20966.070000000007</v>
      </c>
      <c r="J94" s="101">
        <f t="shared" ref="J94:J105" si="26">IFERROR(I94/E94,0)</f>
        <v>-5.5451072711252464E-2</v>
      </c>
      <c r="K94" s="102">
        <f>VLOOKUP($C94,'2024'!$C$114:$U$210,VLOOKUP($L$4,Master!$D$9:$G$20,4,FALSE),FALSE)</f>
        <v>60088.900000000023</v>
      </c>
      <c r="L94" s="104">
        <f>VLOOKUP($C94,'2024'!$C$8:$U$104,VLOOKUP($L$4,Master!$D$9:$G$20,4,FALSE),FALSE)</f>
        <v>42878.14</v>
      </c>
      <c r="M94" s="104">
        <f t="shared" ref="M94:M105" si="27">IFERROR(L94/K94,0)</f>
        <v>0.713578381364944</v>
      </c>
      <c r="N94" s="99">
        <f t="shared" ref="N94:N105" si="28">L94/$D$4</f>
        <v>5.8900971193867883E-6</v>
      </c>
      <c r="O94" s="104">
        <f t="shared" ref="O94:O105" si="29">L94-K94</f>
        <v>-17210.760000000024</v>
      </c>
      <c r="P94" s="105">
        <f t="shared" ref="P94:P105" si="30">IFERROR(O94/K94,0)</f>
        <v>-0.286421618635056</v>
      </c>
      <c r="Q94" s="81"/>
    </row>
    <row r="95" spans="2:17" s="82" customFormat="1" ht="12.75" x14ac:dyDescent="0.2">
      <c r="B95" s="73"/>
      <c r="C95" s="94">
        <v>51801</v>
      </c>
      <c r="D95" s="95" t="s">
        <v>89</v>
      </c>
      <c r="E95" s="96">
        <f>IFERROR(INDEX('2024'!$C$114:$AC$210,MATCH($C95,'2024'!$C$114:$C$210,0),19),0)</f>
        <v>14035287.239999998</v>
      </c>
      <c r="F95" s="97">
        <f>IFERROR(INDEX('2024'!$C$8:$AC$105,MATCH($C95,'2024'!$C$8:$C$105,0),19),0)</f>
        <v>14035287.239999998</v>
      </c>
      <c r="G95" s="98">
        <f t="shared" si="23"/>
        <v>1</v>
      </c>
      <c r="H95" s="99">
        <f t="shared" si="24"/>
        <v>1.9280035221231641E-3</v>
      </c>
      <c r="I95" s="100">
        <f t="shared" si="25"/>
        <v>0</v>
      </c>
      <c r="J95" s="101">
        <f t="shared" si="26"/>
        <v>0</v>
      </c>
      <c r="K95" s="102">
        <f>VLOOKUP($C95,'2024'!$C$114:$U$210,VLOOKUP($L$4,Master!$D$9:$G$20,4,FALSE),FALSE)</f>
        <v>1559476.36</v>
      </c>
      <c r="L95" s="104">
        <f>VLOOKUP($C95,'2024'!$C$8:$U$104,VLOOKUP($L$4,Master!$D$9:$G$20,4,FALSE),FALSE)</f>
        <v>1559476.3599999999</v>
      </c>
      <c r="M95" s="104">
        <f t="shared" si="27"/>
        <v>0.99999999999999989</v>
      </c>
      <c r="N95" s="99">
        <f t="shared" si="28"/>
        <v>2.1422261356924047E-4</v>
      </c>
      <c r="O95" s="104">
        <f t="shared" si="29"/>
        <v>0</v>
      </c>
      <c r="P95" s="105">
        <f t="shared" si="30"/>
        <v>0</v>
      </c>
      <c r="Q95" s="81"/>
    </row>
    <row r="96" spans="2:17" s="82" customFormat="1" ht="25.5" x14ac:dyDescent="0.2">
      <c r="B96" s="73"/>
      <c r="C96" s="94">
        <v>51901</v>
      </c>
      <c r="D96" s="95" t="s">
        <v>90</v>
      </c>
      <c r="E96" s="96">
        <f>IFERROR(INDEX('2024'!$C$114:$AC$210,MATCH($C96,'2024'!$C$114:$C$210,0),19),0)</f>
        <v>342756.68000000005</v>
      </c>
      <c r="F96" s="97">
        <f>IFERROR(INDEX('2024'!$C$8:$AC$105,MATCH($C96,'2024'!$C$8:$C$105,0),19),0)</f>
        <v>333797.59000000008</v>
      </c>
      <c r="G96" s="98">
        <f t="shared" si="23"/>
        <v>0.97386166186462075</v>
      </c>
      <c r="H96" s="99">
        <f t="shared" si="24"/>
        <v>4.5853206862920188E-5</v>
      </c>
      <c r="I96" s="100">
        <f t="shared" si="25"/>
        <v>-8959.0899999999674</v>
      </c>
      <c r="J96" s="101">
        <f t="shared" si="26"/>
        <v>-2.6138338135379201E-2</v>
      </c>
      <c r="K96" s="102">
        <f>VLOOKUP($C96,'2024'!$C$114:$U$210,VLOOKUP($L$4,Master!$D$9:$G$20,4,FALSE),FALSE)</f>
        <v>47809.229999999996</v>
      </c>
      <c r="L96" s="104">
        <f>VLOOKUP($C96,'2024'!$C$8:$U$104,VLOOKUP($L$4,Master!$D$9:$G$20,4,FALSE),FALSE)</f>
        <v>39669.039999999994</v>
      </c>
      <c r="M96" s="104">
        <f t="shared" si="27"/>
        <v>0.82973601540957675</v>
      </c>
      <c r="N96" s="99">
        <f t="shared" si="28"/>
        <v>5.4492685138123818E-6</v>
      </c>
      <c r="O96" s="104">
        <f t="shared" si="29"/>
        <v>-8140.1900000000023</v>
      </c>
      <c r="P96" s="105">
        <f t="shared" si="30"/>
        <v>-0.1702639845904233</v>
      </c>
      <c r="Q96" s="81"/>
    </row>
    <row r="97" spans="2:17" s="82" customFormat="1" ht="12.75" x14ac:dyDescent="0.2">
      <c r="B97" s="73"/>
      <c r="C97" s="94">
        <v>52001</v>
      </c>
      <c r="D97" s="95" t="s">
        <v>91</v>
      </c>
      <c r="E97" s="96">
        <f>IFERROR(INDEX('2024'!$C$114:$AC$210,MATCH($C97,'2024'!$C$114:$C$210,0),19),0)</f>
        <v>1616757.8399999999</v>
      </c>
      <c r="F97" s="97">
        <f>IFERROR(INDEX('2024'!$C$8:$AC$105,MATCH($C97,'2024'!$C$8:$C$105,0),19),0)</f>
        <v>1100217.27</v>
      </c>
      <c r="G97" s="98">
        <f t="shared" si="23"/>
        <v>0.68050838708164241</v>
      </c>
      <c r="H97" s="99">
        <f t="shared" si="24"/>
        <v>1.511349739687075E-4</v>
      </c>
      <c r="I97" s="100">
        <f t="shared" si="25"/>
        <v>-516540.56999999983</v>
      </c>
      <c r="J97" s="101">
        <f t="shared" si="26"/>
        <v>-0.31949161291835759</v>
      </c>
      <c r="K97" s="102">
        <f>VLOOKUP($C97,'2024'!$C$114:$U$210,VLOOKUP($L$4,Master!$D$9:$G$20,4,FALSE),FALSE)</f>
        <v>284414.13</v>
      </c>
      <c r="L97" s="104">
        <f>VLOOKUP($C97,'2024'!$C$8:$U$104,VLOOKUP($L$4,Master!$D$9:$G$20,4,FALSE),FALSE)</f>
        <v>129165.03000000003</v>
      </c>
      <c r="M97" s="104">
        <f t="shared" si="27"/>
        <v>0.45414420865798766</v>
      </c>
      <c r="N97" s="99">
        <f t="shared" si="28"/>
        <v>1.7743180350838636E-5</v>
      </c>
      <c r="O97" s="104">
        <f t="shared" si="29"/>
        <v>-155249.09999999998</v>
      </c>
      <c r="P97" s="105">
        <f t="shared" si="30"/>
        <v>-0.54585579134201234</v>
      </c>
      <c r="Q97" s="81"/>
    </row>
    <row r="98" spans="2:17" s="82" customFormat="1" ht="12.75" x14ac:dyDescent="0.2">
      <c r="B98" s="73"/>
      <c r="C98" s="94">
        <v>52301</v>
      </c>
      <c r="D98" s="95" t="s">
        <v>92</v>
      </c>
      <c r="E98" s="96">
        <f>IFERROR(INDEX('2024'!$C$114:$AC$210,MATCH($C98,'2024'!$C$114:$C$210,0),19),0)</f>
        <v>350669.76</v>
      </c>
      <c r="F98" s="97">
        <f>IFERROR(INDEX('2024'!$C$8:$AC$105,MATCH($C98,'2024'!$C$8:$C$105,0),19),0)</f>
        <v>312201.18000000005</v>
      </c>
      <c r="G98" s="98">
        <f t="shared" si="23"/>
        <v>0.89029969393425901</v>
      </c>
      <c r="H98" s="99">
        <f t="shared" si="24"/>
        <v>4.2886544775196785E-5</v>
      </c>
      <c r="I98" s="100">
        <f t="shared" si="25"/>
        <v>-38468.579999999958</v>
      </c>
      <c r="J98" s="101">
        <f t="shared" si="26"/>
        <v>-0.10970030606574105</v>
      </c>
      <c r="K98" s="102">
        <f>VLOOKUP($C98,'2024'!$C$114:$U$210,VLOOKUP($L$4,Master!$D$9:$G$20,4,FALSE),FALSE)</f>
        <v>52439.63</v>
      </c>
      <c r="L98" s="104">
        <f>VLOOKUP($C98,'2024'!$C$8:$U$104,VLOOKUP($L$4,Master!$D$9:$G$20,4,FALSE),FALSE)</f>
        <v>30362.139999999996</v>
      </c>
      <c r="M98" s="104">
        <f t="shared" si="27"/>
        <v>0.57899226214982824</v>
      </c>
      <c r="N98" s="99">
        <f t="shared" si="28"/>
        <v>4.1707954998145524E-6</v>
      </c>
      <c r="O98" s="104">
        <f t="shared" si="29"/>
        <v>-22077.49</v>
      </c>
      <c r="P98" s="105">
        <f t="shared" si="30"/>
        <v>-0.42100773785017176</v>
      </c>
      <c r="Q98" s="81"/>
    </row>
    <row r="99" spans="2:17" s="82" customFormat="1" ht="12.75" x14ac:dyDescent="0.2">
      <c r="B99" s="73"/>
      <c r="C99" s="94">
        <v>52401</v>
      </c>
      <c r="D99" s="95" t="s">
        <v>93</v>
      </c>
      <c r="E99" s="96">
        <f>IFERROR(INDEX('2024'!$C$114:$AC$210,MATCH($C99,'2024'!$C$114:$C$210,0),19),0)</f>
        <v>124909.20999999999</v>
      </c>
      <c r="F99" s="97">
        <f>IFERROR(INDEX('2024'!$C$8:$AC$105,MATCH($C99,'2024'!$C$8:$C$105,0),19),0)</f>
        <v>111159.21</v>
      </c>
      <c r="G99" s="98">
        <f t="shared" si="23"/>
        <v>0.8899200467283398</v>
      </c>
      <c r="H99" s="99">
        <f t="shared" si="24"/>
        <v>1.5269751500748657E-5</v>
      </c>
      <c r="I99" s="100">
        <f t="shared" si="25"/>
        <v>-13749.999999999985</v>
      </c>
      <c r="J99" s="101">
        <f t="shared" si="26"/>
        <v>-0.11007995327166016</v>
      </c>
      <c r="K99" s="102">
        <f>VLOOKUP($C99,'2024'!$C$114:$U$210,VLOOKUP($L$4,Master!$D$9:$G$20,4,FALSE),FALSE)</f>
        <v>17463.599999999999</v>
      </c>
      <c r="L99" s="104">
        <f>VLOOKUP($C99,'2024'!$C$8:$U$104,VLOOKUP($L$4,Master!$D$9:$G$20,4,FALSE),FALSE)</f>
        <v>8713.6</v>
      </c>
      <c r="M99" s="104">
        <f t="shared" si="27"/>
        <v>0.49895783229116569</v>
      </c>
      <c r="N99" s="99">
        <f t="shared" si="28"/>
        <v>1.1969724027089028E-6</v>
      </c>
      <c r="O99" s="104">
        <f t="shared" si="29"/>
        <v>-8749.9999999999982</v>
      </c>
      <c r="P99" s="105">
        <f t="shared" si="30"/>
        <v>-0.50104216770883436</v>
      </c>
      <c r="Q99" s="81"/>
    </row>
    <row r="100" spans="2:17" s="82" customFormat="1" ht="12.75" x14ac:dyDescent="0.2">
      <c r="B100" s="73"/>
      <c r="C100" s="94">
        <v>52601</v>
      </c>
      <c r="D100" s="95" t="s">
        <v>94</v>
      </c>
      <c r="E100" s="96">
        <f>IFERROR(INDEX('2024'!$C$114:$AC$210,MATCH($C100,'2024'!$C$114:$C$210,0),19),0)</f>
        <v>736930.2</v>
      </c>
      <c r="F100" s="97">
        <f>IFERROR(INDEX('2024'!$C$8:$AC$105,MATCH($C100,'2024'!$C$8:$C$105,0),19),0)</f>
        <v>257321.40000000002</v>
      </c>
      <c r="G100" s="98">
        <f t="shared" ref="G100:G104" si="31">IFERROR(F100/E100,0)</f>
        <v>0.34918015301856276</v>
      </c>
      <c r="H100" s="99">
        <f t="shared" ref="H100:H104" si="32">F100/$D$4</f>
        <v>3.5347802794071188E-5</v>
      </c>
      <c r="I100" s="100">
        <f t="shared" ref="I100:I104" si="33">F100-E100</f>
        <v>-479608.79999999993</v>
      </c>
      <c r="J100" s="101">
        <f t="shared" ref="J100:J104" si="34">IFERROR(I100/E100,0)</f>
        <v>-0.65081984698143724</v>
      </c>
      <c r="K100" s="102">
        <f>VLOOKUP($C100,'2024'!$C$114:$U$210,VLOOKUP($L$4,Master!$D$9:$G$20,4,FALSE),FALSE)</f>
        <v>447856.61</v>
      </c>
      <c r="L100" s="104">
        <f>VLOOKUP($C100,'2024'!$C$8:$U$104,VLOOKUP($L$4,Master!$D$9:$G$20,4,FALSE),FALSE)</f>
        <v>28198.790000000005</v>
      </c>
      <c r="M100" s="104">
        <f t="shared" ref="M100:M104" si="35">IFERROR(L100/K100,0)</f>
        <v>6.2963880336610434E-2</v>
      </c>
      <c r="N100" s="99">
        <f t="shared" ref="N100:N104" si="36">L100/$D$4</f>
        <v>3.8736197920243974E-6</v>
      </c>
      <c r="O100" s="104">
        <f t="shared" ref="O100:O104" si="37">L100-K100</f>
        <v>-419657.82</v>
      </c>
      <c r="P100" s="105">
        <f t="shared" ref="P100:P104" si="38">IFERROR(O100/K100,0)</f>
        <v>-0.93703611966338962</v>
      </c>
      <c r="Q100" s="81"/>
    </row>
    <row r="101" spans="2:17" s="82" customFormat="1" ht="12.75" x14ac:dyDescent="0.2">
      <c r="B101" s="73"/>
      <c r="C101" s="94">
        <v>60101</v>
      </c>
      <c r="D101" s="95" t="s">
        <v>95</v>
      </c>
      <c r="E101" s="96">
        <f>IFERROR(INDEX('2024'!$C$114:$AC$210,MATCH($C101,'2024'!$C$114:$C$210,0),19),0)</f>
        <v>548732212.29000008</v>
      </c>
      <c r="F101" s="97">
        <f>IFERROR(INDEX('2024'!$C$8:$AC$105,MATCH($C101,'2024'!$C$8:$C$105,0),19),0)</f>
        <v>544348981.74999988</v>
      </c>
      <c r="G101" s="98">
        <f t="shared" si="31"/>
        <v>0.99201207721757789</v>
      </c>
      <c r="H101" s="99">
        <f t="shared" si="32"/>
        <v>7.4776293219500786E-2</v>
      </c>
      <c r="I101" s="100">
        <f t="shared" si="33"/>
        <v>-4383230.5400002003</v>
      </c>
      <c r="J101" s="101">
        <f t="shared" si="34"/>
        <v>-7.9879227824221511E-3</v>
      </c>
      <c r="K101" s="102">
        <f>VLOOKUP($C101,'2024'!$C$114:$U$210,VLOOKUP($L$4,Master!$D$9:$G$20,4,FALSE),FALSE)</f>
        <v>65070570.249999985</v>
      </c>
      <c r="L101" s="104">
        <f>VLOOKUP($C101,'2024'!$C$8:$U$104,VLOOKUP($L$4,Master!$D$9:$G$20,4,FALSE),FALSE)</f>
        <v>62375483.459999964</v>
      </c>
      <c r="M101" s="104">
        <f t="shared" si="35"/>
        <v>0.95858209356940405</v>
      </c>
      <c r="N101" s="99">
        <f t="shared" si="36"/>
        <v>8.5684140088190391E-3</v>
      </c>
      <c r="O101" s="104">
        <f t="shared" si="37"/>
        <v>-2695086.7900000215</v>
      </c>
      <c r="P101" s="105">
        <f t="shared" si="38"/>
        <v>-4.1417906430595973E-2</v>
      </c>
      <c r="Q101" s="81"/>
    </row>
    <row r="102" spans="2:17" s="82" customFormat="1" ht="12.75" x14ac:dyDescent="0.2">
      <c r="B102" s="73"/>
      <c r="C102" s="94">
        <v>60201</v>
      </c>
      <c r="D102" s="95" t="s">
        <v>96</v>
      </c>
      <c r="E102" s="96">
        <f>IFERROR(INDEX('2024'!$C$114:$AC$210,MATCH($C102,'2024'!$C$114:$C$210,0),19),0)</f>
        <v>322850143.51999992</v>
      </c>
      <c r="F102" s="97">
        <f>IFERROR(INDEX('2024'!$C$8:$AC$105,MATCH($C102,'2024'!$C$8:$C$105,0),19),0)</f>
        <v>305943524.33999997</v>
      </c>
      <c r="G102" s="98">
        <f t="shared" si="31"/>
        <v>0.94763323009347644</v>
      </c>
      <c r="H102" s="99">
        <f t="shared" si="32"/>
        <v>4.202694126681044E-2</v>
      </c>
      <c r="I102" s="100">
        <f t="shared" si="33"/>
        <v>-16906619.179999948</v>
      </c>
      <c r="J102" s="101">
        <f t="shared" si="34"/>
        <v>-5.2366769906523572E-2</v>
      </c>
      <c r="K102" s="102">
        <f>VLOOKUP($C102,'2024'!$C$114:$U$210,VLOOKUP($L$4,Master!$D$9:$G$20,4,FALSE),FALSE)</f>
        <v>36428358.32</v>
      </c>
      <c r="L102" s="104">
        <f>VLOOKUP($C102,'2024'!$C$8:$U$104,VLOOKUP($L$4,Master!$D$9:$G$20,4,FALSE),FALSE)</f>
        <v>37457151.879999988</v>
      </c>
      <c r="M102" s="104">
        <f t="shared" si="35"/>
        <v>1.0282415570573533</v>
      </c>
      <c r="N102" s="99">
        <f t="shared" si="36"/>
        <v>5.1454252070827081E-3</v>
      </c>
      <c r="O102" s="104">
        <f t="shared" si="37"/>
        <v>1028793.5599999875</v>
      </c>
      <c r="P102" s="105">
        <f t="shared" si="38"/>
        <v>2.8241557057353209E-2</v>
      </c>
      <c r="Q102" s="81"/>
    </row>
    <row r="103" spans="2:17" s="82" customFormat="1" ht="12.75" x14ac:dyDescent="0.2">
      <c r="B103" s="73"/>
      <c r="C103" s="94">
        <v>60301</v>
      </c>
      <c r="D103" s="95" t="s">
        <v>97</v>
      </c>
      <c r="E103" s="96">
        <f>IFERROR(INDEX('2024'!$C$114:$AC$210,MATCH($C103,'2024'!$C$114:$C$210,0),19),0)</f>
        <v>47642534.800000004</v>
      </c>
      <c r="F103" s="97">
        <f>IFERROR(INDEX('2024'!$C$8:$AC$105,MATCH($C103,'2024'!$C$8:$C$105,0),19),0)</f>
        <v>44520569.689999975</v>
      </c>
      <c r="G103" s="98">
        <f t="shared" si="31"/>
        <v>0.93447105358466298</v>
      </c>
      <c r="H103" s="99">
        <f t="shared" si="32"/>
        <v>6.1157148907235153E-3</v>
      </c>
      <c r="I103" s="100">
        <f t="shared" si="33"/>
        <v>-3121965.1100000292</v>
      </c>
      <c r="J103" s="101">
        <f t="shared" si="34"/>
        <v>-6.5528946415337019E-2</v>
      </c>
      <c r="K103" s="102">
        <f>VLOOKUP($C103,'2024'!$C$114:$U$210,VLOOKUP($L$4,Master!$D$9:$G$20,4,FALSE),FALSE)</f>
        <v>6690922.209999999</v>
      </c>
      <c r="L103" s="104">
        <f>VLOOKUP($C103,'2024'!$C$8:$U$104,VLOOKUP($L$4,Master!$D$9:$G$20,4,FALSE),FALSE)</f>
        <v>7065626.009999997</v>
      </c>
      <c r="M103" s="104">
        <f t="shared" si="35"/>
        <v>1.0560018168257852</v>
      </c>
      <c r="N103" s="99">
        <f t="shared" si="36"/>
        <v>9.705930203167709E-4</v>
      </c>
      <c r="O103" s="104">
        <f t="shared" si="37"/>
        <v>374703.79999999795</v>
      </c>
      <c r="P103" s="105">
        <f t="shared" si="38"/>
        <v>5.6001816825785214E-2</v>
      </c>
      <c r="Q103" s="81"/>
    </row>
    <row r="104" spans="2:17" s="82" customFormat="1" ht="12.75" x14ac:dyDescent="0.2">
      <c r="B104" s="73"/>
      <c r="C104" s="94">
        <v>60501</v>
      </c>
      <c r="D104" s="95" t="s">
        <v>98</v>
      </c>
      <c r="E104" s="96">
        <f>IFERROR(INDEX('2024'!$C$114:$AC$210,MATCH($C104,'2024'!$C$114:$C$210,0),19),0)</f>
        <v>9215468.4899999984</v>
      </c>
      <c r="F104" s="97">
        <f>IFERROR(INDEX('2024'!$C$8:$AC$105,MATCH($C104,'2024'!$C$8:$C$105,0),19),0)</f>
        <v>7572319.8399999999</v>
      </c>
      <c r="G104" s="98">
        <f t="shared" si="31"/>
        <v>0.8216966775174771</v>
      </c>
      <c r="H104" s="99">
        <f t="shared" si="32"/>
        <v>1.0401966894240148E-3</v>
      </c>
      <c r="I104" s="100">
        <f t="shared" si="33"/>
        <v>-1643148.6499999985</v>
      </c>
      <c r="J104" s="101">
        <f t="shared" si="34"/>
        <v>-0.17830332248252295</v>
      </c>
      <c r="K104" s="102">
        <f>VLOOKUP($C104,'2024'!$C$114:$U$210,VLOOKUP($L$4,Master!$D$9:$G$20,4,FALSE),FALSE)</f>
        <v>26481.190000000002</v>
      </c>
      <c r="L104" s="104">
        <f>VLOOKUP($C104,'2024'!$C$8:$U$104,VLOOKUP($L$4,Master!$D$9:$G$20,4,FALSE),FALSE)</f>
        <v>14429.68</v>
      </c>
      <c r="M104" s="104">
        <f t="shared" si="35"/>
        <v>0.54490300473656961</v>
      </c>
      <c r="N104" s="99">
        <f t="shared" si="36"/>
        <v>1.9821805843647401E-6</v>
      </c>
      <c r="O104" s="104">
        <f t="shared" si="37"/>
        <v>-12051.510000000002</v>
      </c>
      <c r="P104" s="105">
        <f t="shared" si="38"/>
        <v>-0.45509699526343039</v>
      </c>
      <c r="Q104" s="81"/>
    </row>
    <row r="105" spans="2:17" s="82" customFormat="1" ht="13.5" thickBot="1" x14ac:dyDescent="0.25">
      <c r="B105" s="73"/>
      <c r="C105" s="94">
        <v>60601</v>
      </c>
      <c r="D105" s="95" t="s">
        <v>99</v>
      </c>
      <c r="E105" s="96">
        <f>IFERROR(INDEX('2024'!$C$114:$AC$210,MATCH($C105,'2024'!$C$114:$C$210,0),19),0)</f>
        <v>624148.84</v>
      </c>
      <c r="F105" s="97">
        <f>IFERROR(INDEX('2024'!$C$8:$AC$105,MATCH($C105,'2024'!$C$8:$C$105,0),19),0)</f>
        <v>408461.65</v>
      </c>
      <c r="G105" s="98">
        <f t="shared" si="23"/>
        <v>0.6544298792576464</v>
      </c>
      <c r="H105" s="99">
        <f t="shared" si="24"/>
        <v>5.6109681717653202E-5</v>
      </c>
      <c r="I105" s="100">
        <f t="shared" si="25"/>
        <v>-215687.18999999994</v>
      </c>
      <c r="J105" s="101">
        <f t="shared" si="26"/>
        <v>-0.3455701207423536</v>
      </c>
      <c r="K105" s="102">
        <f>VLOOKUP($C105,'2024'!$C$114:$U$210,VLOOKUP($L$4,Master!$D$9:$G$20,4,FALSE),FALSE)</f>
        <v>235940.22</v>
      </c>
      <c r="L105" s="104">
        <f>VLOOKUP($C105,'2024'!$C$8:$U$104,VLOOKUP($L$4,Master!$D$9:$G$20,4,FALSE),FALSE)</f>
        <v>128818.98</v>
      </c>
      <c r="M105" s="104">
        <f t="shared" si="27"/>
        <v>0.54598143546700095</v>
      </c>
      <c r="N105" s="99">
        <f t="shared" si="28"/>
        <v>1.7695644051265847E-5</v>
      </c>
      <c r="O105" s="104">
        <f t="shared" si="29"/>
        <v>-107121.24</v>
      </c>
      <c r="P105" s="105">
        <f t="shared" si="30"/>
        <v>-0.4540185645329991</v>
      </c>
      <c r="Q105" s="81"/>
    </row>
    <row r="106" spans="2:17" ht="16.5" thickTop="1" thickBot="1" x14ac:dyDescent="0.25">
      <c r="B106" s="106"/>
      <c r="C106" s="107"/>
      <c r="D106" s="108"/>
      <c r="E106" s="109"/>
      <c r="F106" s="109"/>
      <c r="G106" s="110"/>
      <c r="H106" s="110"/>
      <c r="I106" s="109"/>
      <c r="J106" s="110"/>
      <c r="K106" s="111"/>
      <c r="L106" s="109"/>
      <c r="M106" s="109"/>
      <c r="N106" s="110"/>
      <c r="O106" s="109"/>
      <c r="P106" s="110"/>
      <c r="Q106" s="112"/>
    </row>
    <row r="107" spans="2:17" ht="15.75" thickTop="1" x14ac:dyDescent="0.2"/>
    <row r="108" spans="2:17" x14ac:dyDescent="0.2">
      <c r="E108" s="118"/>
      <c r="F108" s="118"/>
      <c r="G108" s="119"/>
      <c r="H108" s="119"/>
      <c r="I108" s="120"/>
      <c r="J108" s="119"/>
      <c r="K108" s="118"/>
      <c r="L108" s="118"/>
      <c r="M108" s="118"/>
      <c r="N108" s="119"/>
      <c r="O108" s="120"/>
      <c r="P108" s="119"/>
    </row>
    <row r="109" spans="2:17" x14ac:dyDescent="0.2">
      <c r="E109" s="121"/>
      <c r="F109" s="121"/>
    </row>
  </sheetData>
  <sheetProtection algorithmName="SHA-512" hashValue="Hu/eeQjqpbtEBmY8Rg3a06xpnS+USBrAyVZNnixcEtvo8WLwY6ntBrZqmZYdzOS/aPME1bTvARCmRdSvEM63XQ==" saltValue="5pDgLhjHfgmYYwvt2OR1aA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212"/>
  <sheetViews>
    <sheetView showGridLines="0" topLeftCell="A4" zoomScale="70" zoomScaleNormal="70" workbookViewId="0">
      <selection activeCell="Y9" sqref="Y9"/>
    </sheetView>
  </sheetViews>
  <sheetFormatPr defaultColWidth="9.140625" defaultRowHeight="12.75" x14ac:dyDescent="0.2"/>
  <cols>
    <col min="1" max="2" width="3.5703125" style="27" customWidth="1"/>
    <col min="3" max="3" width="11.85546875" style="115" customWidth="1"/>
    <col min="4" max="4" width="58" style="115" customWidth="1"/>
    <col min="5" max="16" width="17.85546875" style="115" bestFit="1" customWidth="1"/>
    <col min="17" max="17" width="20.5703125" style="115" bestFit="1" customWidth="1"/>
    <col min="18" max="18" width="13.7109375" style="27" customWidth="1"/>
    <col min="19" max="19" width="13.85546875" style="27" hidden="1" customWidth="1"/>
    <col min="20" max="20" width="0.28515625" style="27" hidden="1" customWidth="1"/>
    <col min="21" max="21" width="20" style="115" hidden="1" customWidth="1"/>
    <col min="22" max="22" width="0.140625" style="27" hidden="1" customWidth="1"/>
    <col min="23" max="24" width="13.85546875" style="27" customWidth="1"/>
    <col min="25" max="16384" width="9.140625" style="27"/>
  </cols>
  <sheetData>
    <row r="1" spans="2:22" x14ac:dyDescent="0.2">
      <c r="C1" s="113"/>
      <c r="D1" s="114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4" customFormat="1" ht="14.25" thickTop="1" thickBot="1" x14ac:dyDescent="0.25">
      <c r="B3" s="34"/>
      <c r="C3" s="36"/>
      <c r="D3" s="36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40"/>
      <c r="S3" s="123"/>
      <c r="T3" s="34"/>
      <c r="U3" s="122"/>
      <c r="V3" s="40"/>
    </row>
    <row r="4" spans="2:22" s="124" customFormat="1" ht="19.5" thickBot="1" x14ac:dyDescent="0.25">
      <c r="B4" s="51"/>
      <c r="C4" s="53"/>
      <c r="D4" s="53"/>
      <c r="E4" s="181" t="s">
        <v>125</v>
      </c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  <c r="R4" s="55"/>
      <c r="S4" s="123"/>
      <c r="T4" s="51"/>
      <c r="V4" s="55"/>
    </row>
    <row r="5" spans="2:22" s="124" customFormat="1" x14ac:dyDescent="0.2">
      <c r="B5" s="51"/>
      <c r="C5" s="53"/>
      <c r="D5" s="53"/>
      <c r="E5" s="125" t="s">
        <v>9</v>
      </c>
      <c r="F5" s="125" t="s">
        <v>100</v>
      </c>
      <c r="G5" s="125" t="s">
        <v>101</v>
      </c>
      <c r="H5" s="125" t="s">
        <v>102</v>
      </c>
      <c r="I5" s="125" t="s">
        <v>103</v>
      </c>
      <c r="J5" s="125" t="s">
        <v>104</v>
      </c>
      <c r="K5" s="125" t="s">
        <v>105</v>
      </c>
      <c r="L5" s="125" t="s">
        <v>106</v>
      </c>
      <c r="M5" s="125" t="s">
        <v>107</v>
      </c>
      <c r="N5" s="125" t="s">
        <v>108</v>
      </c>
      <c r="O5" s="125" t="s">
        <v>109</v>
      </c>
      <c r="P5" s="125" t="s">
        <v>110</v>
      </c>
      <c r="Q5" s="125" t="s">
        <v>111</v>
      </c>
      <c r="R5" s="55"/>
      <c r="S5" s="123"/>
      <c r="T5" s="51"/>
      <c r="U5" s="125" t="s">
        <v>11</v>
      </c>
      <c r="V5" s="55"/>
    </row>
    <row r="6" spans="2:22" s="130" customFormat="1" ht="13.5" thickBot="1" x14ac:dyDescent="0.3">
      <c r="B6" s="67"/>
      <c r="C6" s="126" t="s">
        <v>114</v>
      </c>
      <c r="D6" s="127" t="s">
        <v>112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72"/>
      <c r="S6" s="129"/>
      <c r="T6" s="67"/>
      <c r="U6" s="128"/>
      <c r="V6" s="72"/>
    </row>
    <row r="7" spans="2:22" ht="13.5" thickBot="1" x14ac:dyDescent="0.25">
      <c r="B7" s="131"/>
      <c r="C7" s="184" t="s">
        <v>117</v>
      </c>
      <c r="D7" s="185"/>
      <c r="E7" s="132">
        <v>173442628.48000002</v>
      </c>
      <c r="F7" s="132">
        <v>221676386.61000004</v>
      </c>
      <c r="G7" s="132">
        <v>293214497.68999994</v>
      </c>
      <c r="H7" s="132">
        <v>377037085.11000007</v>
      </c>
      <c r="I7" s="132">
        <v>256095703.36000004</v>
      </c>
      <c r="J7" s="132">
        <v>275312574.67000008</v>
      </c>
      <c r="K7" s="132">
        <v>284256986.6099999</v>
      </c>
      <c r="L7" s="132">
        <v>211865437.26999998</v>
      </c>
      <c r="M7" s="132">
        <v>299751523.79999995</v>
      </c>
      <c r="N7" s="132">
        <f>SUM(N8:N104)</f>
        <v>0</v>
      </c>
      <c r="O7" s="132">
        <f>SUM(O8:O104)</f>
        <v>0</v>
      </c>
      <c r="P7" s="132">
        <f>SUM(P8:P104)</f>
        <v>0</v>
      </c>
      <c r="Q7" s="132">
        <f>SUM(Q8:Q104)</f>
        <v>2392652823.6000009</v>
      </c>
      <c r="R7" s="133"/>
      <c r="S7" s="134"/>
      <c r="T7" s="131"/>
      <c r="U7" s="132">
        <f>SUM(U8:U104)</f>
        <v>2392652823.6000009</v>
      </c>
      <c r="V7" s="133"/>
    </row>
    <row r="8" spans="2:22" x14ac:dyDescent="0.2">
      <c r="B8" s="131"/>
      <c r="C8" s="135">
        <v>10101</v>
      </c>
      <c r="D8" s="136" t="s">
        <v>20</v>
      </c>
      <c r="E8" s="137">
        <v>92239.98</v>
      </c>
      <c r="F8" s="137">
        <v>137025.43000000002</v>
      </c>
      <c r="G8" s="137">
        <v>141718.29</v>
      </c>
      <c r="H8" s="137">
        <v>174797.22</v>
      </c>
      <c r="I8" s="137">
        <v>173191.28</v>
      </c>
      <c r="J8" s="137">
        <v>97235.299999999988</v>
      </c>
      <c r="K8" s="137">
        <v>121416.01999999999</v>
      </c>
      <c r="L8" s="137">
        <v>80700.26999999999</v>
      </c>
      <c r="M8" s="137">
        <v>65664.38</v>
      </c>
      <c r="N8" s="137"/>
      <c r="O8" s="137"/>
      <c r="P8" s="137"/>
      <c r="Q8" s="137">
        <f>SUM(E8:P8)</f>
        <v>1083988.17</v>
      </c>
      <c r="R8" s="133"/>
      <c r="S8" s="134"/>
      <c r="T8" s="131"/>
      <c r="U8" s="13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1083988.17</v>
      </c>
      <c r="V8" s="133"/>
    </row>
    <row r="9" spans="2:22" x14ac:dyDescent="0.2">
      <c r="B9" s="131"/>
      <c r="C9" s="135">
        <v>20101</v>
      </c>
      <c r="D9" s="136" t="s">
        <v>21</v>
      </c>
      <c r="E9" s="137">
        <v>581551.87999999989</v>
      </c>
      <c r="F9" s="137">
        <v>877866.34</v>
      </c>
      <c r="G9" s="137">
        <v>955742.71000000008</v>
      </c>
      <c r="H9" s="137">
        <v>1074043.8900000001</v>
      </c>
      <c r="I9" s="137">
        <v>905011.06</v>
      </c>
      <c r="J9" s="137">
        <v>916383.87000000011</v>
      </c>
      <c r="K9" s="137">
        <v>813506.08000000007</v>
      </c>
      <c r="L9" s="137">
        <v>647368.49000000011</v>
      </c>
      <c r="M9" s="137">
        <v>676855.39000000036</v>
      </c>
      <c r="N9" s="137"/>
      <c r="O9" s="137"/>
      <c r="P9" s="137"/>
      <c r="Q9" s="137">
        <f t="shared" ref="Q9:Q72" si="0">SUM(E9:P9)</f>
        <v>7448329.7100000009</v>
      </c>
      <c r="R9" s="133"/>
      <c r="S9" s="134"/>
      <c r="T9" s="131"/>
      <c r="U9" s="13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7448329.7100000009</v>
      </c>
      <c r="V9" s="133"/>
    </row>
    <row r="10" spans="2:22" x14ac:dyDescent="0.2">
      <c r="B10" s="131"/>
      <c r="C10" s="135">
        <v>20102</v>
      </c>
      <c r="D10" s="136" t="s">
        <v>22</v>
      </c>
      <c r="E10" s="137">
        <v>19726.499999999996</v>
      </c>
      <c r="F10" s="137">
        <v>32742.279999999995</v>
      </c>
      <c r="G10" s="137">
        <v>32668.229999999992</v>
      </c>
      <c r="H10" s="137">
        <v>30495.97</v>
      </c>
      <c r="I10" s="137">
        <v>28105.09</v>
      </c>
      <c r="J10" s="137">
        <v>35795.429999999993</v>
      </c>
      <c r="K10" s="137">
        <v>28849.14</v>
      </c>
      <c r="L10" s="137">
        <v>25901.000000000004</v>
      </c>
      <c r="M10" s="137">
        <v>34442.729999999996</v>
      </c>
      <c r="N10" s="137"/>
      <c r="O10" s="137"/>
      <c r="P10" s="137"/>
      <c r="Q10" s="137">
        <f t="shared" si="0"/>
        <v>268726.36999999994</v>
      </c>
      <c r="R10" s="133"/>
      <c r="S10" s="134"/>
      <c r="T10" s="131"/>
      <c r="U10" s="13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268726.36999999994</v>
      </c>
      <c r="V10" s="133"/>
    </row>
    <row r="11" spans="2:22" x14ac:dyDescent="0.2">
      <c r="B11" s="131"/>
      <c r="C11" s="135">
        <v>20105</v>
      </c>
      <c r="D11" s="136" t="s">
        <v>23</v>
      </c>
      <c r="E11" s="137">
        <v>0</v>
      </c>
      <c r="F11" s="137">
        <v>5760</v>
      </c>
      <c r="G11" s="137">
        <v>0</v>
      </c>
      <c r="H11" s="137">
        <v>5760</v>
      </c>
      <c r="I11" s="137">
        <v>2880</v>
      </c>
      <c r="J11" s="137">
        <v>3480</v>
      </c>
      <c r="K11" s="137">
        <v>4480</v>
      </c>
      <c r="L11" s="137">
        <v>4220</v>
      </c>
      <c r="M11" s="137">
        <v>2880</v>
      </c>
      <c r="N11" s="137"/>
      <c r="O11" s="137"/>
      <c r="P11" s="137"/>
      <c r="Q11" s="137">
        <f t="shared" si="0"/>
        <v>29460</v>
      </c>
      <c r="R11" s="133"/>
      <c r="S11" s="134"/>
      <c r="T11" s="131"/>
      <c r="U11" s="13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29460</v>
      </c>
      <c r="V11" s="133"/>
    </row>
    <row r="12" spans="2:22" x14ac:dyDescent="0.2">
      <c r="B12" s="131"/>
      <c r="C12" s="135">
        <v>30101</v>
      </c>
      <c r="D12" s="136" t="s">
        <v>24</v>
      </c>
      <c r="E12" s="137">
        <v>77986.37</v>
      </c>
      <c r="F12" s="137">
        <v>88589.03</v>
      </c>
      <c r="G12" s="137">
        <v>101923.6</v>
      </c>
      <c r="H12" s="137">
        <v>87423.71</v>
      </c>
      <c r="I12" s="137">
        <v>83082.059999999969</v>
      </c>
      <c r="J12" s="137">
        <v>97780.89</v>
      </c>
      <c r="K12" s="137">
        <v>72508.94</v>
      </c>
      <c r="L12" s="137">
        <v>89802.51</v>
      </c>
      <c r="M12" s="137">
        <v>75811.69</v>
      </c>
      <c r="N12" s="137"/>
      <c r="O12" s="137"/>
      <c r="P12" s="137"/>
      <c r="Q12" s="137">
        <f t="shared" si="0"/>
        <v>774908.8</v>
      </c>
      <c r="R12" s="133"/>
      <c r="S12" s="134"/>
      <c r="T12" s="131"/>
      <c r="U12" s="13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774908.8</v>
      </c>
      <c r="V12" s="133"/>
    </row>
    <row r="13" spans="2:22" x14ac:dyDescent="0.2">
      <c r="B13" s="131"/>
      <c r="C13" s="135">
        <v>30201</v>
      </c>
      <c r="D13" s="136" t="s">
        <v>25</v>
      </c>
      <c r="E13" s="137">
        <v>2095504.86</v>
      </c>
      <c r="F13" s="137">
        <v>2798750.8500000034</v>
      </c>
      <c r="G13" s="137">
        <v>2675253.6799999988</v>
      </c>
      <c r="H13" s="137">
        <v>2652904.6600000029</v>
      </c>
      <c r="I13" s="137">
        <v>2550383.3400000031</v>
      </c>
      <c r="J13" s="137">
        <v>2799323.0400000005</v>
      </c>
      <c r="K13" s="137">
        <v>2628547.2199999983</v>
      </c>
      <c r="L13" s="137">
        <v>2810013.0499999966</v>
      </c>
      <c r="M13" s="137">
        <v>2629967.129999999</v>
      </c>
      <c r="N13" s="137"/>
      <c r="O13" s="137"/>
      <c r="P13" s="137"/>
      <c r="Q13" s="137">
        <f t="shared" si="0"/>
        <v>23640647.830000002</v>
      </c>
      <c r="R13" s="133"/>
      <c r="S13" s="134"/>
      <c r="T13" s="131"/>
      <c r="U13" s="13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23640647.830000002</v>
      </c>
      <c r="V13" s="133"/>
    </row>
    <row r="14" spans="2:22" x14ac:dyDescent="0.2">
      <c r="B14" s="131"/>
      <c r="C14" s="135">
        <v>30301</v>
      </c>
      <c r="D14" s="136" t="s">
        <v>26</v>
      </c>
      <c r="E14" s="137">
        <v>738463.00000000081</v>
      </c>
      <c r="F14" s="137">
        <v>905303.74999999953</v>
      </c>
      <c r="G14" s="137">
        <v>1026805.7200000004</v>
      </c>
      <c r="H14" s="137">
        <v>970532.12000000023</v>
      </c>
      <c r="I14" s="137">
        <v>884448.95000000054</v>
      </c>
      <c r="J14" s="137">
        <v>997258.28999999922</v>
      </c>
      <c r="K14" s="137">
        <v>1021891.1400000007</v>
      </c>
      <c r="L14" s="137">
        <v>850205.12000000034</v>
      </c>
      <c r="M14" s="137">
        <v>1089076.9299999992</v>
      </c>
      <c r="N14" s="137"/>
      <c r="O14" s="137"/>
      <c r="P14" s="137"/>
      <c r="Q14" s="137">
        <f t="shared" si="0"/>
        <v>8483985.0199999996</v>
      </c>
      <c r="R14" s="133"/>
      <c r="S14" s="134"/>
      <c r="T14" s="131"/>
      <c r="U14" s="13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8483985.0199999996</v>
      </c>
      <c r="V14" s="133"/>
    </row>
    <row r="15" spans="2:22" x14ac:dyDescent="0.2">
      <c r="B15" s="131"/>
      <c r="C15" s="135">
        <v>30401</v>
      </c>
      <c r="D15" s="136" t="s">
        <v>27</v>
      </c>
      <c r="E15" s="137">
        <v>20457.62</v>
      </c>
      <c r="F15" s="137">
        <v>39914.880000000005</v>
      </c>
      <c r="G15" s="137">
        <v>47805.61</v>
      </c>
      <c r="H15" s="137">
        <v>53847.83</v>
      </c>
      <c r="I15" s="137">
        <v>41580.009999999995</v>
      </c>
      <c r="J15" s="137">
        <v>34718.909999999996</v>
      </c>
      <c r="K15" s="137">
        <v>47768.060000000012</v>
      </c>
      <c r="L15" s="137">
        <v>61230.879999999997</v>
      </c>
      <c r="M15" s="137">
        <v>45567.909999999996</v>
      </c>
      <c r="N15" s="137"/>
      <c r="O15" s="137"/>
      <c r="P15" s="137"/>
      <c r="Q15" s="137">
        <f t="shared" si="0"/>
        <v>392891.71</v>
      </c>
      <c r="R15" s="133"/>
      <c r="S15" s="134"/>
      <c r="T15" s="131"/>
      <c r="U15" s="13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392891.71</v>
      </c>
      <c r="V15" s="133"/>
    </row>
    <row r="16" spans="2:22" x14ac:dyDescent="0.2">
      <c r="B16" s="131"/>
      <c r="C16" s="135">
        <v>40101</v>
      </c>
      <c r="D16" s="136" t="s">
        <v>28</v>
      </c>
      <c r="E16" s="137">
        <v>259171.23000000004</v>
      </c>
      <c r="F16" s="137">
        <v>442589.35999999993</v>
      </c>
      <c r="G16" s="137">
        <v>487812.98999999987</v>
      </c>
      <c r="H16" s="137">
        <v>371009.78000000009</v>
      </c>
      <c r="I16" s="137">
        <v>438633.30000000005</v>
      </c>
      <c r="J16" s="137">
        <v>393782.38999999984</v>
      </c>
      <c r="K16" s="137">
        <v>460587.83999999997</v>
      </c>
      <c r="L16" s="137">
        <v>326902.35999999993</v>
      </c>
      <c r="M16" s="137">
        <v>427253.5</v>
      </c>
      <c r="N16" s="137"/>
      <c r="O16" s="137"/>
      <c r="P16" s="137"/>
      <c r="Q16" s="137">
        <f t="shared" si="0"/>
        <v>3607742.7499999995</v>
      </c>
      <c r="R16" s="133"/>
      <c r="S16" s="134"/>
      <c r="T16" s="131"/>
      <c r="U16" s="13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3607742.7499999995</v>
      </c>
      <c r="V16" s="133"/>
    </row>
    <row r="17" spans="2:22" x14ac:dyDescent="0.2">
      <c r="B17" s="131"/>
      <c r="C17" s="135">
        <v>40102</v>
      </c>
      <c r="D17" s="136" t="s">
        <v>29</v>
      </c>
      <c r="E17" s="137">
        <v>84304.49000000002</v>
      </c>
      <c r="F17" s="137">
        <v>81517.11</v>
      </c>
      <c r="G17" s="137">
        <v>86048.47</v>
      </c>
      <c r="H17" s="137">
        <v>67085.08</v>
      </c>
      <c r="I17" s="137">
        <v>76705.290000000008</v>
      </c>
      <c r="J17" s="137">
        <v>93943.88</v>
      </c>
      <c r="K17" s="137">
        <v>101130.75</v>
      </c>
      <c r="L17" s="137">
        <v>66182.25</v>
      </c>
      <c r="M17" s="137">
        <v>83444.87</v>
      </c>
      <c r="N17" s="137"/>
      <c r="O17" s="137"/>
      <c r="P17" s="137"/>
      <c r="Q17" s="137">
        <f t="shared" si="0"/>
        <v>740362.19000000006</v>
      </c>
      <c r="R17" s="133"/>
      <c r="S17" s="134"/>
      <c r="T17" s="131"/>
      <c r="U17" s="13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740362.19000000006</v>
      </c>
      <c r="V17" s="133"/>
    </row>
    <row r="18" spans="2:22" x14ac:dyDescent="0.2">
      <c r="B18" s="131"/>
      <c r="C18" s="135">
        <v>40103</v>
      </c>
      <c r="D18" s="136" t="s">
        <v>30</v>
      </c>
      <c r="E18" s="137">
        <v>26630</v>
      </c>
      <c r="F18" s="137">
        <v>26580</v>
      </c>
      <c r="G18" s="137">
        <v>46839.82</v>
      </c>
      <c r="H18" s="137">
        <v>93039.15</v>
      </c>
      <c r="I18" s="137">
        <v>19920</v>
      </c>
      <c r="J18" s="137">
        <v>34374.979999999996</v>
      </c>
      <c r="K18" s="137">
        <v>90112.07</v>
      </c>
      <c r="L18" s="137">
        <v>26410</v>
      </c>
      <c r="M18" s="137">
        <v>17520</v>
      </c>
      <c r="N18" s="137"/>
      <c r="O18" s="137"/>
      <c r="P18" s="137"/>
      <c r="Q18" s="137">
        <f t="shared" si="0"/>
        <v>381426.02</v>
      </c>
      <c r="R18" s="133"/>
      <c r="S18" s="134"/>
      <c r="T18" s="131"/>
      <c r="U18" s="13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381426.02</v>
      </c>
      <c r="V18" s="133"/>
    </row>
    <row r="19" spans="2:22" x14ac:dyDescent="0.2">
      <c r="B19" s="131"/>
      <c r="C19" s="135">
        <v>40105</v>
      </c>
      <c r="D19" s="136" t="s">
        <v>31</v>
      </c>
      <c r="E19" s="137">
        <v>29017.83</v>
      </c>
      <c r="F19" s="137">
        <v>31057.429999999997</v>
      </c>
      <c r="G19" s="137">
        <v>41450.990000000005</v>
      </c>
      <c r="H19" s="137">
        <v>30832.610000000011</v>
      </c>
      <c r="I19" s="137">
        <v>28115.16</v>
      </c>
      <c r="J19" s="137">
        <v>37882.549999999996</v>
      </c>
      <c r="K19" s="137">
        <v>31160.330000000005</v>
      </c>
      <c r="L19" s="137">
        <v>28574.139999999996</v>
      </c>
      <c r="M19" s="137">
        <v>37999.120000000003</v>
      </c>
      <c r="N19" s="137"/>
      <c r="O19" s="137"/>
      <c r="P19" s="137"/>
      <c r="Q19" s="137">
        <f t="shared" si="0"/>
        <v>296090.16000000003</v>
      </c>
      <c r="R19" s="133"/>
      <c r="S19" s="134"/>
      <c r="T19" s="131"/>
      <c r="U19" s="13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296090.16000000003</v>
      </c>
      <c r="V19" s="133"/>
    </row>
    <row r="20" spans="2:22" x14ac:dyDescent="0.2">
      <c r="B20" s="131"/>
      <c r="C20" s="135">
        <v>40116</v>
      </c>
      <c r="D20" s="136" t="s">
        <v>32</v>
      </c>
      <c r="E20" s="137">
        <v>0</v>
      </c>
      <c r="F20" s="137">
        <v>2800</v>
      </c>
      <c r="G20" s="137">
        <v>2800</v>
      </c>
      <c r="H20" s="137">
        <v>3150</v>
      </c>
      <c r="I20" s="137">
        <v>0</v>
      </c>
      <c r="J20" s="137">
        <v>0</v>
      </c>
      <c r="K20" s="137">
        <v>8225</v>
      </c>
      <c r="L20" s="137">
        <v>2900</v>
      </c>
      <c r="M20" s="137">
        <v>2900</v>
      </c>
      <c r="N20" s="137"/>
      <c r="O20" s="137"/>
      <c r="P20" s="137"/>
      <c r="Q20" s="137">
        <f t="shared" si="0"/>
        <v>22775</v>
      </c>
      <c r="R20" s="133"/>
      <c r="S20" s="134"/>
      <c r="T20" s="131"/>
      <c r="U20" s="13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22775</v>
      </c>
      <c r="V20" s="133"/>
    </row>
    <row r="21" spans="2:22" x14ac:dyDescent="0.2">
      <c r="B21" s="131"/>
      <c r="C21" s="135">
        <v>40122</v>
      </c>
      <c r="D21" s="136" t="s">
        <v>33</v>
      </c>
      <c r="E21" s="137">
        <v>0</v>
      </c>
      <c r="F21" s="137">
        <v>0</v>
      </c>
      <c r="G21" s="137">
        <v>0</v>
      </c>
      <c r="H21" s="137">
        <v>0</v>
      </c>
      <c r="I21" s="137">
        <v>0</v>
      </c>
      <c r="J21" s="137">
        <v>0</v>
      </c>
      <c r="K21" s="137">
        <v>0</v>
      </c>
      <c r="L21" s="137">
        <v>0</v>
      </c>
      <c r="M21" s="137">
        <v>0</v>
      </c>
      <c r="N21" s="137"/>
      <c r="O21" s="137"/>
      <c r="P21" s="137"/>
      <c r="Q21" s="137">
        <f t="shared" si="0"/>
        <v>0</v>
      </c>
      <c r="R21" s="133"/>
      <c r="S21" s="134"/>
      <c r="T21" s="131"/>
      <c r="U21" s="13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3"/>
    </row>
    <row r="22" spans="2:22" x14ac:dyDescent="0.2">
      <c r="B22" s="131"/>
      <c r="C22" s="135">
        <v>40201</v>
      </c>
      <c r="D22" s="136" t="s">
        <v>34</v>
      </c>
      <c r="E22" s="137">
        <v>102744.20000000001</v>
      </c>
      <c r="F22" s="137">
        <v>293610.45000000007</v>
      </c>
      <c r="G22" s="137">
        <v>394829.58</v>
      </c>
      <c r="H22" s="137">
        <v>331516.13000000006</v>
      </c>
      <c r="I22" s="137">
        <v>272073.53000000009</v>
      </c>
      <c r="J22" s="137">
        <v>290216.55999999994</v>
      </c>
      <c r="K22" s="137">
        <v>443528.81</v>
      </c>
      <c r="L22" s="137">
        <v>135768.57</v>
      </c>
      <c r="M22" s="137">
        <v>225603.73000000004</v>
      </c>
      <c r="N22" s="137"/>
      <c r="O22" s="137"/>
      <c r="P22" s="137"/>
      <c r="Q22" s="137">
        <f t="shared" si="0"/>
        <v>2489891.56</v>
      </c>
      <c r="R22" s="133"/>
      <c r="S22" s="134"/>
      <c r="T22" s="131"/>
      <c r="U22" s="13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2489891.56</v>
      </c>
      <c r="V22" s="133"/>
    </row>
    <row r="23" spans="2:22" x14ac:dyDescent="0.2">
      <c r="B23" s="131"/>
      <c r="C23" s="135">
        <v>40202</v>
      </c>
      <c r="D23" s="136" t="s">
        <v>35</v>
      </c>
      <c r="E23" s="137">
        <v>646327.51</v>
      </c>
      <c r="F23" s="137">
        <v>1486531.2200000002</v>
      </c>
      <c r="G23" s="137">
        <v>1175130.6700000002</v>
      </c>
      <c r="H23" s="137">
        <v>1059092.8500000003</v>
      </c>
      <c r="I23" s="137">
        <v>1093234.26</v>
      </c>
      <c r="J23" s="137">
        <v>1223375.0100000005</v>
      </c>
      <c r="K23" s="137">
        <v>934653.58000000007</v>
      </c>
      <c r="L23" s="137">
        <v>1005444.5200000001</v>
      </c>
      <c r="M23" s="137">
        <v>1102042.0899999999</v>
      </c>
      <c r="N23" s="137"/>
      <c r="O23" s="137"/>
      <c r="P23" s="137"/>
      <c r="Q23" s="137">
        <f t="shared" si="0"/>
        <v>9725831.7100000009</v>
      </c>
      <c r="R23" s="133"/>
      <c r="S23" s="134"/>
      <c r="T23" s="131"/>
      <c r="U23" s="13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9725831.7100000009</v>
      </c>
      <c r="V23" s="133"/>
    </row>
    <row r="24" spans="2:22" x14ac:dyDescent="0.2">
      <c r="B24" s="131"/>
      <c r="C24" s="135">
        <v>40204</v>
      </c>
      <c r="D24" s="136" t="s">
        <v>36</v>
      </c>
      <c r="E24" s="137">
        <v>17405.990000000002</v>
      </c>
      <c r="F24" s="137">
        <v>41799.590000000004</v>
      </c>
      <c r="G24" s="137">
        <v>66193.660000000018</v>
      </c>
      <c r="H24" s="137">
        <v>27447.939999999995</v>
      </c>
      <c r="I24" s="137">
        <v>34139.159999999989</v>
      </c>
      <c r="J24" s="137">
        <v>32919.430000000008</v>
      </c>
      <c r="K24" s="137">
        <v>30969.919999999998</v>
      </c>
      <c r="L24" s="137">
        <v>30884.629999999997</v>
      </c>
      <c r="M24" s="137">
        <v>21945.28000000001</v>
      </c>
      <c r="N24" s="137"/>
      <c r="O24" s="137"/>
      <c r="P24" s="137"/>
      <c r="Q24" s="137">
        <f t="shared" si="0"/>
        <v>303705.60000000003</v>
      </c>
      <c r="R24" s="133"/>
      <c r="S24" s="134"/>
      <c r="T24" s="131"/>
      <c r="U24" s="13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303705.60000000003</v>
      </c>
      <c r="V24" s="133"/>
    </row>
    <row r="25" spans="2:22" x14ac:dyDescent="0.2">
      <c r="B25" s="131"/>
      <c r="C25" s="135">
        <v>40301</v>
      </c>
      <c r="D25" s="136" t="s">
        <v>37</v>
      </c>
      <c r="E25" s="137">
        <v>7493344.5199999958</v>
      </c>
      <c r="F25" s="137">
        <v>9416975.4100000039</v>
      </c>
      <c r="G25" s="137">
        <v>9729214.2500000019</v>
      </c>
      <c r="H25" s="137">
        <v>9187632.7300000023</v>
      </c>
      <c r="I25" s="137">
        <v>9066932.1999999899</v>
      </c>
      <c r="J25" s="137">
        <v>10018744.360000001</v>
      </c>
      <c r="K25" s="137">
        <v>10703601.490000004</v>
      </c>
      <c r="L25" s="137">
        <v>9655884.4599999972</v>
      </c>
      <c r="M25" s="137">
        <v>5784040.5899999999</v>
      </c>
      <c r="N25" s="137"/>
      <c r="O25" s="137"/>
      <c r="P25" s="137"/>
      <c r="Q25" s="137">
        <f t="shared" si="0"/>
        <v>81056370.00999999</v>
      </c>
      <c r="R25" s="133"/>
      <c r="S25" s="134"/>
      <c r="T25" s="131"/>
      <c r="U25" s="13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81056370.00999999</v>
      </c>
      <c r="V25" s="133"/>
    </row>
    <row r="26" spans="2:22" x14ac:dyDescent="0.2">
      <c r="B26" s="131"/>
      <c r="C26" s="135">
        <v>40401</v>
      </c>
      <c r="D26" s="136" t="s">
        <v>38</v>
      </c>
      <c r="E26" s="137">
        <v>2919443.85</v>
      </c>
      <c r="F26" s="137">
        <v>5256861.7700000014</v>
      </c>
      <c r="G26" s="137">
        <v>4805412.8699999992</v>
      </c>
      <c r="H26" s="137">
        <v>7639667.9000000004</v>
      </c>
      <c r="I26" s="137">
        <v>4418586.42</v>
      </c>
      <c r="J26" s="137">
        <v>5113376.5300000031</v>
      </c>
      <c r="K26" s="137">
        <v>4543985.1100000022</v>
      </c>
      <c r="L26" s="137">
        <v>3665861.4799999995</v>
      </c>
      <c r="M26" s="137">
        <v>5223546.3800000018</v>
      </c>
      <c r="N26" s="137"/>
      <c r="O26" s="137"/>
      <c r="P26" s="137"/>
      <c r="Q26" s="137">
        <f t="shared" si="0"/>
        <v>43586742.310000002</v>
      </c>
      <c r="R26" s="133"/>
      <c r="S26" s="134"/>
      <c r="T26" s="131"/>
      <c r="U26" s="13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43586742.310000002</v>
      </c>
      <c r="V26" s="133"/>
    </row>
    <row r="27" spans="2:22" x14ac:dyDescent="0.2">
      <c r="B27" s="131"/>
      <c r="C27" s="135">
        <v>40402</v>
      </c>
      <c r="D27" s="136" t="s">
        <v>39</v>
      </c>
      <c r="E27" s="137">
        <v>30323.399999999991</v>
      </c>
      <c r="F27" s="137">
        <v>39846.200000000004</v>
      </c>
      <c r="G27" s="137">
        <v>31370.07</v>
      </c>
      <c r="H27" s="137">
        <v>38190.199999999997</v>
      </c>
      <c r="I27" s="137">
        <v>32716.969999999994</v>
      </c>
      <c r="J27" s="137">
        <v>53615.619999999995</v>
      </c>
      <c r="K27" s="137">
        <v>45077.909999999989</v>
      </c>
      <c r="L27" s="137">
        <v>34511.250000000007</v>
      </c>
      <c r="M27" s="137">
        <v>34535.729999999996</v>
      </c>
      <c r="N27" s="137"/>
      <c r="O27" s="137"/>
      <c r="P27" s="137"/>
      <c r="Q27" s="137">
        <f t="shared" si="0"/>
        <v>340187.35</v>
      </c>
      <c r="R27" s="133"/>
      <c r="S27" s="134"/>
      <c r="T27" s="131"/>
      <c r="U27" s="13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340187.35</v>
      </c>
      <c r="V27" s="133"/>
    </row>
    <row r="28" spans="2:22" x14ac:dyDescent="0.2">
      <c r="B28" s="131"/>
      <c r="C28" s="135">
        <v>40501</v>
      </c>
      <c r="D28" s="136" t="s">
        <v>1</v>
      </c>
      <c r="E28" s="137">
        <v>41624256</v>
      </c>
      <c r="F28" s="137">
        <v>15157428.720000003</v>
      </c>
      <c r="G28" s="137">
        <v>77619190.570000008</v>
      </c>
      <c r="H28" s="137">
        <v>157268125.49999997</v>
      </c>
      <c r="I28" s="137">
        <v>56956247.160000004</v>
      </c>
      <c r="J28" s="137">
        <v>64642413.289999999</v>
      </c>
      <c r="K28" s="137">
        <v>48663200.5</v>
      </c>
      <c r="L28" s="137">
        <v>19396110.02</v>
      </c>
      <c r="M28" s="137">
        <v>76216381.120000005</v>
      </c>
      <c r="N28" s="137"/>
      <c r="O28" s="137"/>
      <c r="P28" s="137"/>
      <c r="Q28" s="137">
        <f t="shared" si="0"/>
        <v>557543352.88</v>
      </c>
      <c r="R28" s="133"/>
      <c r="S28" s="134"/>
      <c r="T28" s="131"/>
      <c r="U28" s="13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557543352.88</v>
      </c>
      <c r="V28" s="133"/>
    </row>
    <row r="29" spans="2:22" x14ac:dyDescent="0.2">
      <c r="B29" s="131"/>
      <c r="C29" s="135">
        <v>40503</v>
      </c>
      <c r="D29" s="136" t="s">
        <v>131</v>
      </c>
      <c r="E29" s="137">
        <v>652458.78000000014</v>
      </c>
      <c r="F29" s="137">
        <v>667060.74</v>
      </c>
      <c r="G29" s="137">
        <v>929945.22</v>
      </c>
      <c r="H29" s="137">
        <v>891133.77999999968</v>
      </c>
      <c r="I29" s="137">
        <v>784284.81000000017</v>
      </c>
      <c r="J29" s="137">
        <v>902076.9799999994</v>
      </c>
      <c r="K29" s="137">
        <v>1213407.2399999998</v>
      </c>
      <c r="L29" s="137">
        <v>921668.65</v>
      </c>
      <c r="M29" s="137">
        <v>930870.93</v>
      </c>
      <c r="N29" s="137"/>
      <c r="O29" s="137"/>
      <c r="P29" s="137"/>
      <c r="Q29" s="137">
        <f t="shared" si="0"/>
        <v>7892907.129999999</v>
      </c>
      <c r="R29" s="133"/>
      <c r="S29" s="134"/>
      <c r="T29" s="131"/>
      <c r="U29" s="13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7892907.129999999</v>
      </c>
      <c r="V29" s="133"/>
    </row>
    <row r="30" spans="2:22" x14ac:dyDescent="0.2">
      <c r="B30" s="131"/>
      <c r="C30" s="135">
        <v>40504</v>
      </c>
      <c r="D30" s="136" t="s">
        <v>127</v>
      </c>
      <c r="E30" s="137">
        <v>589823.87999999989</v>
      </c>
      <c r="F30" s="137">
        <v>894246.97000000009</v>
      </c>
      <c r="G30" s="137">
        <v>767156.05</v>
      </c>
      <c r="H30" s="137">
        <v>823376.24999999977</v>
      </c>
      <c r="I30" s="137">
        <v>738740.56000000029</v>
      </c>
      <c r="J30" s="137">
        <v>740214.33000000019</v>
      </c>
      <c r="K30" s="137">
        <v>666480.52000000025</v>
      </c>
      <c r="L30" s="137">
        <v>736289.23999999976</v>
      </c>
      <c r="M30" s="137">
        <v>767870.5199999999</v>
      </c>
      <c r="N30" s="137"/>
      <c r="O30" s="137"/>
      <c r="P30" s="137"/>
      <c r="Q30" s="137">
        <f t="shared" si="0"/>
        <v>6724198.3200000003</v>
      </c>
      <c r="R30" s="133"/>
      <c r="S30" s="134"/>
      <c r="T30" s="131"/>
      <c r="U30" s="13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6724198.3200000003</v>
      </c>
      <c r="V30" s="133"/>
    </row>
    <row r="31" spans="2:22" x14ac:dyDescent="0.2">
      <c r="B31" s="131"/>
      <c r="C31" s="135">
        <v>40510</v>
      </c>
      <c r="D31" s="136" t="s">
        <v>40</v>
      </c>
      <c r="E31" s="137">
        <v>123702.43000000001</v>
      </c>
      <c r="F31" s="137">
        <v>4197718.1599999983</v>
      </c>
      <c r="G31" s="137">
        <v>330316.55</v>
      </c>
      <c r="H31" s="137">
        <v>338710.79</v>
      </c>
      <c r="I31" s="137">
        <v>493509.01000000007</v>
      </c>
      <c r="J31" s="137">
        <v>277165.65999999997</v>
      </c>
      <c r="K31" s="137">
        <v>299792.14</v>
      </c>
      <c r="L31" s="137">
        <v>218313.29</v>
      </c>
      <c r="M31" s="137">
        <v>320645.20999999996</v>
      </c>
      <c r="N31" s="137"/>
      <c r="O31" s="137"/>
      <c r="P31" s="137"/>
      <c r="Q31" s="137">
        <f t="shared" si="0"/>
        <v>6599873.2399999974</v>
      </c>
      <c r="R31" s="133"/>
      <c r="S31" s="134"/>
      <c r="T31" s="131"/>
      <c r="U31" s="13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6599873.2399999974</v>
      </c>
      <c r="V31" s="133"/>
    </row>
    <row r="32" spans="2:22" x14ac:dyDescent="0.2">
      <c r="B32" s="131"/>
      <c r="C32" s="135">
        <v>40514</v>
      </c>
      <c r="D32" s="136" t="s">
        <v>41</v>
      </c>
      <c r="E32" s="137">
        <v>20776.07</v>
      </c>
      <c r="F32" s="137">
        <v>41536.310000000005</v>
      </c>
      <c r="G32" s="137">
        <v>38355.720000000008</v>
      </c>
      <c r="H32" s="137">
        <v>36524.240000000005</v>
      </c>
      <c r="I32" s="137">
        <v>36692.17</v>
      </c>
      <c r="J32" s="137">
        <v>39386.44</v>
      </c>
      <c r="K32" s="137">
        <v>34634.980000000003</v>
      </c>
      <c r="L32" s="137">
        <v>41310.120000000003</v>
      </c>
      <c r="M32" s="137">
        <v>39060.870000000003</v>
      </c>
      <c r="N32" s="137"/>
      <c r="O32" s="137"/>
      <c r="P32" s="137"/>
      <c r="Q32" s="137">
        <f t="shared" si="0"/>
        <v>328276.92000000004</v>
      </c>
      <c r="R32" s="133"/>
      <c r="S32" s="134"/>
      <c r="T32" s="131"/>
      <c r="U32" s="13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328276.92000000004</v>
      </c>
      <c r="V32" s="133"/>
    </row>
    <row r="33" spans="2:22" x14ac:dyDescent="0.2">
      <c r="B33" s="131"/>
      <c r="C33" s="135">
        <v>40515</v>
      </c>
      <c r="D33" s="136" t="s">
        <v>42</v>
      </c>
      <c r="E33" s="137">
        <v>130466.26000000002</v>
      </c>
      <c r="F33" s="137">
        <v>77385.67</v>
      </c>
      <c r="G33" s="137">
        <v>69548.869999999981</v>
      </c>
      <c r="H33" s="137">
        <v>67898.00999999998</v>
      </c>
      <c r="I33" s="137">
        <v>62020.709999999992</v>
      </c>
      <c r="J33" s="137">
        <v>80822.909999999974</v>
      </c>
      <c r="K33" s="137">
        <v>78001.200000000012</v>
      </c>
      <c r="L33" s="137">
        <v>60140.62</v>
      </c>
      <c r="M33" s="137">
        <v>82939.840000000026</v>
      </c>
      <c r="N33" s="137"/>
      <c r="O33" s="137"/>
      <c r="P33" s="137"/>
      <c r="Q33" s="137">
        <f t="shared" si="0"/>
        <v>709224.08999999985</v>
      </c>
      <c r="R33" s="133"/>
      <c r="S33" s="134"/>
      <c r="T33" s="131"/>
      <c r="U33" s="13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709224.08999999985</v>
      </c>
      <c r="V33" s="133"/>
    </row>
    <row r="34" spans="2:22" x14ac:dyDescent="0.2">
      <c r="B34" s="131"/>
      <c r="C34" s="135">
        <v>40516</v>
      </c>
      <c r="D34" s="136" t="s">
        <v>43</v>
      </c>
      <c r="E34" s="137">
        <v>36655.230000000003</v>
      </c>
      <c r="F34" s="137">
        <v>49790.649999999994</v>
      </c>
      <c r="G34" s="137">
        <v>49783.13</v>
      </c>
      <c r="H34" s="137">
        <v>47803.849999999991</v>
      </c>
      <c r="I34" s="137">
        <v>50070.479999999996</v>
      </c>
      <c r="J34" s="137">
        <v>54220.39</v>
      </c>
      <c r="K34" s="137">
        <v>46672.93</v>
      </c>
      <c r="L34" s="137">
        <v>43648.569999999992</v>
      </c>
      <c r="M34" s="137">
        <v>50840.870000000017</v>
      </c>
      <c r="N34" s="137"/>
      <c r="O34" s="137"/>
      <c r="P34" s="137"/>
      <c r="Q34" s="137">
        <f t="shared" si="0"/>
        <v>429486.1</v>
      </c>
      <c r="R34" s="133"/>
      <c r="S34" s="134"/>
      <c r="T34" s="131"/>
      <c r="U34" s="13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429486.1</v>
      </c>
      <c r="V34" s="133"/>
    </row>
    <row r="35" spans="2:22" x14ac:dyDescent="0.2">
      <c r="B35" s="131"/>
      <c r="C35" s="135">
        <v>40601</v>
      </c>
      <c r="D35" s="136" t="s">
        <v>46</v>
      </c>
      <c r="E35" s="137">
        <v>765127.1599999998</v>
      </c>
      <c r="F35" s="137">
        <v>1826494.5799999994</v>
      </c>
      <c r="G35" s="137">
        <v>1681855.8100000003</v>
      </c>
      <c r="H35" s="137">
        <v>1681181.9200000009</v>
      </c>
      <c r="I35" s="137">
        <v>1664036.01</v>
      </c>
      <c r="J35" s="137">
        <v>1637760.19</v>
      </c>
      <c r="K35" s="137">
        <v>1406730.41</v>
      </c>
      <c r="L35" s="137">
        <v>1419253.1200000006</v>
      </c>
      <c r="M35" s="137">
        <v>1562067.2999999996</v>
      </c>
      <c r="N35" s="137"/>
      <c r="O35" s="137"/>
      <c r="P35" s="137"/>
      <c r="Q35" s="137">
        <f t="shared" si="0"/>
        <v>13644506.5</v>
      </c>
      <c r="R35" s="133"/>
      <c r="S35" s="134"/>
      <c r="T35" s="131"/>
      <c r="U35" s="13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13644506.5</v>
      </c>
      <c r="V35" s="133"/>
    </row>
    <row r="36" spans="2:22" x14ac:dyDescent="0.2">
      <c r="B36" s="131"/>
      <c r="C36" s="135">
        <v>40603</v>
      </c>
      <c r="D36" s="136" t="s">
        <v>47</v>
      </c>
      <c r="E36" s="137">
        <v>9843.02</v>
      </c>
      <c r="F36" s="137">
        <v>23660.059999999998</v>
      </c>
      <c r="G36" s="137">
        <v>23501.889999999996</v>
      </c>
      <c r="H36" s="137">
        <v>24772.440000000002</v>
      </c>
      <c r="I36" s="137">
        <v>25624.04</v>
      </c>
      <c r="J36" s="137">
        <v>34379.299999999988</v>
      </c>
      <c r="K36" s="137">
        <v>21872.5</v>
      </c>
      <c r="L36" s="137">
        <v>22306.81</v>
      </c>
      <c r="M36" s="137">
        <v>325204.53999999992</v>
      </c>
      <c r="N36" s="137"/>
      <c r="O36" s="137"/>
      <c r="P36" s="137"/>
      <c r="Q36" s="137">
        <f t="shared" si="0"/>
        <v>511164.59999999992</v>
      </c>
      <c r="R36" s="133"/>
      <c r="S36" s="134"/>
      <c r="T36" s="131"/>
      <c r="U36" s="13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511164.59999999992</v>
      </c>
      <c r="V36" s="133"/>
    </row>
    <row r="37" spans="2:22" x14ac:dyDescent="0.2">
      <c r="B37" s="131"/>
      <c r="C37" s="135">
        <v>40701</v>
      </c>
      <c r="D37" s="136" t="s">
        <v>132</v>
      </c>
      <c r="E37" s="137">
        <v>16115228.260000004</v>
      </c>
      <c r="F37" s="137">
        <v>23430020.390000004</v>
      </c>
      <c r="G37" s="137">
        <v>27458310.559999995</v>
      </c>
      <c r="H37" s="137">
        <v>24542454.370000023</v>
      </c>
      <c r="I37" s="137">
        <v>27220710.769999992</v>
      </c>
      <c r="J37" s="137">
        <v>27018793.189999983</v>
      </c>
      <c r="K37" s="137">
        <v>26810399.239999998</v>
      </c>
      <c r="L37" s="137">
        <v>22643722.729999982</v>
      </c>
      <c r="M37" s="137">
        <v>28750025.20999999</v>
      </c>
      <c r="N37" s="137"/>
      <c r="O37" s="137"/>
      <c r="P37" s="137"/>
      <c r="Q37" s="137">
        <f t="shared" si="0"/>
        <v>223989664.72</v>
      </c>
      <c r="R37" s="133"/>
      <c r="S37" s="134"/>
      <c r="T37" s="131"/>
      <c r="U37" s="13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223989664.72</v>
      </c>
      <c r="V37" s="133"/>
    </row>
    <row r="38" spans="2:22" x14ac:dyDescent="0.2">
      <c r="B38" s="131"/>
      <c r="C38" s="135">
        <v>40704</v>
      </c>
      <c r="D38" s="136" t="s">
        <v>48</v>
      </c>
      <c r="E38" s="137">
        <v>69856.810000000012</v>
      </c>
      <c r="F38" s="137">
        <v>205570.09000000003</v>
      </c>
      <c r="G38" s="137">
        <v>146126.17000000001</v>
      </c>
      <c r="H38" s="137">
        <v>184399.65000000002</v>
      </c>
      <c r="I38" s="137">
        <v>144919.43000000002</v>
      </c>
      <c r="J38" s="137">
        <v>131146.21</v>
      </c>
      <c r="K38" s="137">
        <v>104775.31999999999</v>
      </c>
      <c r="L38" s="137">
        <v>80606.979999999967</v>
      </c>
      <c r="M38" s="137">
        <v>94966.629999999976</v>
      </c>
      <c r="N38" s="137"/>
      <c r="O38" s="137"/>
      <c r="P38" s="137"/>
      <c r="Q38" s="137">
        <f t="shared" si="0"/>
        <v>1162367.2899999998</v>
      </c>
      <c r="R38" s="133"/>
      <c r="S38" s="134"/>
      <c r="T38" s="131"/>
      <c r="U38" s="13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1162367.2899999998</v>
      </c>
      <c r="V38" s="133"/>
    </row>
    <row r="39" spans="2:22" x14ac:dyDescent="0.2">
      <c r="B39" s="131"/>
      <c r="C39" s="135">
        <v>40705</v>
      </c>
      <c r="D39" s="136" t="s">
        <v>49</v>
      </c>
      <c r="E39" s="137">
        <v>58808.619999999995</v>
      </c>
      <c r="F39" s="137">
        <v>76783.050000000017</v>
      </c>
      <c r="G39" s="137">
        <v>100116.23</v>
      </c>
      <c r="H39" s="137">
        <v>111686.39000000001</v>
      </c>
      <c r="I39" s="137">
        <v>70174.549999999988</v>
      </c>
      <c r="J39" s="137">
        <v>72971.839999999982</v>
      </c>
      <c r="K39" s="137">
        <v>163313.47</v>
      </c>
      <c r="L39" s="137">
        <v>71313.820000000007</v>
      </c>
      <c r="M39" s="137">
        <v>109050.83</v>
      </c>
      <c r="N39" s="137"/>
      <c r="O39" s="137"/>
      <c r="P39" s="137"/>
      <c r="Q39" s="137">
        <f t="shared" si="0"/>
        <v>834218.79999999993</v>
      </c>
      <c r="R39" s="133"/>
      <c r="S39" s="134"/>
      <c r="T39" s="131"/>
      <c r="U39" s="13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834218.79999999993</v>
      </c>
      <c r="V39" s="133"/>
    </row>
    <row r="40" spans="2:22" x14ac:dyDescent="0.2">
      <c r="B40" s="131"/>
      <c r="C40" s="135">
        <v>40709</v>
      </c>
      <c r="D40" s="136" t="s">
        <v>50</v>
      </c>
      <c r="E40" s="137">
        <v>34796.109999999993</v>
      </c>
      <c r="F40" s="137">
        <v>61640.65</v>
      </c>
      <c r="G40" s="137">
        <v>44196.05000000001</v>
      </c>
      <c r="H40" s="137">
        <v>65649.25</v>
      </c>
      <c r="I40" s="137">
        <v>90848.49000000002</v>
      </c>
      <c r="J40" s="137">
        <v>46370.270000000004</v>
      </c>
      <c r="K40" s="137">
        <v>58986.98000000001</v>
      </c>
      <c r="L40" s="137">
        <v>40733.619999999995</v>
      </c>
      <c r="M40" s="137">
        <v>57898.640000000007</v>
      </c>
      <c r="N40" s="137"/>
      <c r="O40" s="137"/>
      <c r="P40" s="137"/>
      <c r="Q40" s="137">
        <f t="shared" si="0"/>
        <v>501120.06000000006</v>
      </c>
      <c r="R40" s="133"/>
      <c r="S40" s="134"/>
      <c r="T40" s="131"/>
      <c r="U40" s="13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501120.06000000006</v>
      </c>
      <c r="V40" s="133"/>
    </row>
    <row r="41" spans="2:22" x14ac:dyDescent="0.2">
      <c r="B41" s="131"/>
      <c r="C41" s="135">
        <v>40710</v>
      </c>
      <c r="D41" s="136" t="s">
        <v>51</v>
      </c>
      <c r="E41" s="137">
        <v>18957.039999999997</v>
      </c>
      <c r="F41" s="137">
        <v>28061.670000000006</v>
      </c>
      <c r="G41" s="137">
        <v>26494.12</v>
      </c>
      <c r="H41" s="137">
        <v>28701.880000000005</v>
      </c>
      <c r="I41" s="137">
        <v>29591.579999999998</v>
      </c>
      <c r="J41" s="137">
        <v>23623.659999999996</v>
      </c>
      <c r="K41" s="137">
        <v>42650.420000000006</v>
      </c>
      <c r="L41" s="137">
        <v>22491.200000000001</v>
      </c>
      <c r="M41" s="137">
        <v>30615.619999999995</v>
      </c>
      <c r="N41" s="137"/>
      <c r="O41" s="137"/>
      <c r="P41" s="137"/>
      <c r="Q41" s="137">
        <f t="shared" si="0"/>
        <v>251187.19000000003</v>
      </c>
      <c r="R41" s="133"/>
      <c r="S41" s="134"/>
      <c r="T41" s="131"/>
      <c r="U41" s="13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251187.19000000003</v>
      </c>
      <c r="V41" s="133"/>
    </row>
    <row r="42" spans="2:22" x14ac:dyDescent="0.2">
      <c r="B42" s="131"/>
      <c r="C42" s="135">
        <v>40801</v>
      </c>
      <c r="D42" s="136" t="s">
        <v>54</v>
      </c>
      <c r="E42" s="137">
        <v>804155.34999999986</v>
      </c>
      <c r="F42" s="137">
        <v>1355520.7599999991</v>
      </c>
      <c r="G42" s="137">
        <v>1747516.1799999997</v>
      </c>
      <c r="H42" s="137">
        <v>1839242.2400000005</v>
      </c>
      <c r="I42" s="137">
        <v>1105184.0799999996</v>
      </c>
      <c r="J42" s="137">
        <v>1934613.6599999983</v>
      </c>
      <c r="K42" s="137">
        <v>2224208.7399999993</v>
      </c>
      <c r="L42" s="137">
        <v>1354198.3499999994</v>
      </c>
      <c r="M42" s="137">
        <v>1483310.6899999995</v>
      </c>
      <c r="N42" s="137"/>
      <c r="O42" s="137"/>
      <c r="P42" s="137"/>
      <c r="Q42" s="137">
        <f t="shared" si="0"/>
        <v>13847950.049999997</v>
      </c>
      <c r="R42" s="133"/>
      <c r="S42" s="134"/>
      <c r="T42" s="131"/>
      <c r="U42" s="13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13847950.049999997</v>
      </c>
      <c r="V42" s="133"/>
    </row>
    <row r="43" spans="2:22" x14ac:dyDescent="0.2">
      <c r="B43" s="131"/>
      <c r="C43" s="135">
        <v>40802</v>
      </c>
      <c r="D43" s="136" t="s">
        <v>52</v>
      </c>
      <c r="E43" s="137">
        <v>158558.65</v>
      </c>
      <c r="F43" s="137">
        <v>172357.82</v>
      </c>
      <c r="G43" s="137">
        <v>181090.99</v>
      </c>
      <c r="H43" s="137">
        <v>169324.25999999995</v>
      </c>
      <c r="I43" s="137">
        <v>171812.51</v>
      </c>
      <c r="J43" s="137">
        <v>196570.50000000006</v>
      </c>
      <c r="K43" s="137">
        <v>185987.31</v>
      </c>
      <c r="L43" s="137">
        <v>160744.45000000001</v>
      </c>
      <c r="M43" s="137">
        <v>181291.43999999997</v>
      </c>
      <c r="N43" s="137"/>
      <c r="O43" s="137"/>
      <c r="P43" s="137"/>
      <c r="Q43" s="137">
        <f t="shared" si="0"/>
        <v>1577737.93</v>
      </c>
      <c r="R43" s="133"/>
      <c r="S43" s="134"/>
      <c r="T43" s="131"/>
      <c r="U43" s="13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1577737.93</v>
      </c>
      <c r="V43" s="133"/>
    </row>
    <row r="44" spans="2:22" x14ac:dyDescent="0.2">
      <c r="B44" s="131"/>
      <c r="C44" s="135">
        <v>40817</v>
      </c>
      <c r="D44" s="136" t="s">
        <v>53</v>
      </c>
      <c r="E44" s="137">
        <v>36899.640000000007</v>
      </c>
      <c r="F44" s="137">
        <v>42853.530000000006</v>
      </c>
      <c r="G44" s="137">
        <v>45643.069999999992</v>
      </c>
      <c r="H44" s="137">
        <v>44673.72</v>
      </c>
      <c r="I44" s="137">
        <v>41888.080000000009</v>
      </c>
      <c r="J44" s="137">
        <v>48675.560000000005</v>
      </c>
      <c r="K44" s="137">
        <v>46317.069999999985</v>
      </c>
      <c r="L44" s="137">
        <v>39992.419999999984</v>
      </c>
      <c r="M44" s="137">
        <v>40374.739999999991</v>
      </c>
      <c r="N44" s="137"/>
      <c r="O44" s="137"/>
      <c r="P44" s="137"/>
      <c r="Q44" s="137">
        <f t="shared" si="0"/>
        <v>387317.83</v>
      </c>
      <c r="R44" s="133"/>
      <c r="S44" s="134"/>
      <c r="T44" s="131"/>
      <c r="U44" s="13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387317.83</v>
      </c>
      <c r="V44" s="133"/>
    </row>
    <row r="45" spans="2:22" x14ac:dyDescent="0.2">
      <c r="B45" s="131"/>
      <c r="C45" s="135">
        <v>40901</v>
      </c>
      <c r="D45" s="136" t="s">
        <v>133</v>
      </c>
      <c r="E45" s="137">
        <v>161877.13</v>
      </c>
      <c r="F45" s="137">
        <v>285118.19</v>
      </c>
      <c r="G45" s="137">
        <v>354443.50000000012</v>
      </c>
      <c r="H45" s="137">
        <v>1818789.5899999999</v>
      </c>
      <c r="I45" s="137">
        <v>260204.86999999997</v>
      </c>
      <c r="J45" s="137">
        <v>242313.37000000017</v>
      </c>
      <c r="K45" s="137">
        <v>400288.24</v>
      </c>
      <c r="L45" s="137">
        <v>213068.84000000003</v>
      </c>
      <c r="M45" s="137">
        <v>326997.95000000013</v>
      </c>
      <c r="N45" s="137"/>
      <c r="O45" s="137"/>
      <c r="P45" s="137"/>
      <c r="Q45" s="137">
        <f t="shared" si="0"/>
        <v>4063101.6800000006</v>
      </c>
      <c r="R45" s="133"/>
      <c r="S45" s="134"/>
      <c r="T45" s="131"/>
      <c r="U45" s="13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4063101.6800000006</v>
      </c>
      <c r="V45" s="133"/>
    </row>
    <row r="46" spans="2:22" x14ac:dyDescent="0.2">
      <c r="B46" s="131"/>
      <c r="C46" s="135">
        <v>40903</v>
      </c>
      <c r="D46" s="136" t="s">
        <v>71</v>
      </c>
      <c r="E46" s="137">
        <v>634432.55999999994</v>
      </c>
      <c r="F46" s="137">
        <v>3179538.4700000007</v>
      </c>
      <c r="G46" s="137">
        <v>11474716.820000004</v>
      </c>
      <c r="H46" s="137">
        <v>10708616.690000001</v>
      </c>
      <c r="I46" s="137">
        <v>4210493.43</v>
      </c>
      <c r="J46" s="137">
        <v>6653870.0600000005</v>
      </c>
      <c r="K46" s="137">
        <v>10640263.729999999</v>
      </c>
      <c r="L46" s="137">
        <v>5647604.3799999999</v>
      </c>
      <c r="M46" s="137">
        <v>14814853.6</v>
      </c>
      <c r="N46" s="137"/>
      <c r="O46" s="137"/>
      <c r="P46" s="137"/>
      <c r="Q46" s="137">
        <f t="shared" si="0"/>
        <v>67964389.74000001</v>
      </c>
      <c r="R46" s="133"/>
      <c r="S46" s="134"/>
      <c r="T46" s="131"/>
      <c r="U46" s="13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67964389.74000001</v>
      </c>
      <c r="V46" s="133"/>
    </row>
    <row r="47" spans="2:22" x14ac:dyDescent="0.2">
      <c r="B47" s="131"/>
      <c r="C47" s="135">
        <v>40904</v>
      </c>
      <c r="D47" s="136" t="s">
        <v>55</v>
      </c>
      <c r="E47" s="137">
        <v>48668.450000000004</v>
      </c>
      <c r="F47" s="137">
        <v>76365.06</v>
      </c>
      <c r="G47" s="137">
        <v>71914.690000000017</v>
      </c>
      <c r="H47" s="137">
        <v>90184.24</v>
      </c>
      <c r="I47" s="137">
        <v>72188.73000000001</v>
      </c>
      <c r="J47" s="137">
        <v>73927.10000000002</v>
      </c>
      <c r="K47" s="137">
        <v>84685.599999999991</v>
      </c>
      <c r="L47" s="137">
        <v>54107.219999999994</v>
      </c>
      <c r="M47" s="137">
        <v>98680.459999999992</v>
      </c>
      <c r="N47" s="137"/>
      <c r="O47" s="137"/>
      <c r="P47" s="137"/>
      <c r="Q47" s="137">
        <f t="shared" si="0"/>
        <v>670721.55000000005</v>
      </c>
      <c r="R47" s="133"/>
      <c r="S47" s="134"/>
      <c r="T47" s="131"/>
      <c r="U47" s="13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670721.55000000005</v>
      </c>
      <c r="V47" s="133"/>
    </row>
    <row r="48" spans="2:22" x14ac:dyDescent="0.2">
      <c r="B48" s="131"/>
      <c r="C48" s="135">
        <v>40911</v>
      </c>
      <c r="D48" s="136" t="s">
        <v>56</v>
      </c>
      <c r="E48" s="137">
        <v>40122.270000000004</v>
      </c>
      <c r="F48" s="137">
        <v>62823.839999999989</v>
      </c>
      <c r="G48" s="137">
        <v>67045.84</v>
      </c>
      <c r="H48" s="137">
        <v>56049.919999999991</v>
      </c>
      <c r="I48" s="137">
        <v>57086.73</v>
      </c>
      <c r="J48" s="137">
        <v>46649.369999999988</v>
      </c>
      <c r="K48" s="137">
        <v>67790.34</v>
      </c>
      <c r="L48" s="137">
        <v>57565.320000000007</v>
      </c>
      <c r="M48" s="137">
        <v>70695.570000000007</v>
      </c>
      <c r="N48" s="137"/>
      <c r="O48" s="137"/>
      <c r="P48" s="137"/>
      <c r="Q48" s="137">
        <f t="shared" si="0"/>
        <v>525829.19999999995</v>
      </c>
      <c r="R48" s="133"/>
      <c r="S48" s="134"/>
      <c r="T48" s="131"/>
      <c r="U48" s="13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525829.19999999995</v>
      </c>
      <c r="V48" s="133"/>
    </row>
    <row r="49" spans="2:22" x14ac:dyDescent="0.2">
      <c r="B49" s="131"/>
      <c r="C49" s="135">
        <v>40913</v>
      </c>
      <c r="D49" s="136" t="s">
        <v>58</v>
      </c>
      <c r="E49" s="137">
        <v>24205.240000000005</v>
      </c>
      <c r="F49" s="137">
        <v>37968.480000000003</v>
      </c>
      <c r="G49" s="137">
        <v>51083.02</v>
      </c>
      <c r="H49" s="137">
        <v>35667.399999999994</v>
      </c>
      <c r="I49" s="137">
        <v>37485.870000000003</v>
      </c>
      <c r="J49" s="137">
        <v>74558.499999999971</v>
      </c>
      <c r="K49" s="137">
        <v>66193.789999999979</v>
      </c>
      <c r="L49" s="137">
        <v>31542.259999999995</v>
      </c>
      <c r="M49" s="137">
        <v>40794.020000000004</v>
      </c>
      <c r="N49" s="137"/>
      <c r="O49" s="137"/>
      <c r="P49" s="137"/>
      <c r="Q49" s="137">
        <f t="shared" si="0"/>
        <v>399498.57999999996</v>
      </c>
      <c r="R49" s="133"/>
      <c r="S49" s="134"/>
      <c r="T49" s="131"/>
      <c r="U49" s="13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399498.57999999996</v>
      </c>
      <c r="V49" s="133"/>
    </row>
    <row r="50" spans="2:22" x14ac:dyDescent="0.2">
      <c r="B50" s="131"/>
      <c r="C50" s="135">
        <v>41001</v>
      </c>
      <c r="D50" s="136" t="s">
        <v>130</v>
      </c>
      <c r="E50" s="137">
        <v>236358.74000000002</v>
      </c>
      <c r="F50" s="137">
        <v>341602.74</v>
      </c>
      <c r="G50" s="137">
        <v>308585.45999999996</v>
      </c>
      <c r="H50" s="137">
        <v>374155.77</v>
      </c>
      <c r="I50" s="137">
        <v>281572.86</v>
      </c>
      <c r="J50" s="137">
        <v>333485.61000000004</v>
      </c>
      <c r="K50" s="137">
        <v>288250.33000000007</v>
      </c>
      <c r="L50" s="137">
        <v>192887.13999999996</v>
      </c>
      <c r="M50" s="137">
        <v>156136.98000000001</v>
      </c>
      <c r="N50" s="137"/>
      <c r="O50" s="137"/>
      <c r="P50" s="137"/>
      <c r="Q50" s="137">
        <f t="shared" si="0"/>
        <v>2513035.63</v>
      </c>
      <c r="R50" s="133"/>
      <c r="S50" s="134"/>
      <c r="T50" s="131"/>
      <c r="U50" s="13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2513035.63</v>
      </c>
      <c r="V50" s="133"/>
    </row>
    <row r="51" spans="2:22" x14ac:dyDescent="0.2">
      <c r="B51" s="131"/>
      <c r="C51" s="135">
        <v>41002</v>
      </c>
      <c r="D51" s="136" t="s">
        <v>59</v>
      </c>
      <c r="E51" s="137">
        <v>64858.540000000008</v>
      </c>
      <c r="F51" s="137">
        <v>87217.150000000009</v>
      </c>
      <c r="G51" s="137">
        <v>94879.64999999998</v>
      </c>
      <c r="H51" s="137">
        <v>95038.489999999976</v>
      </c>
      <c r="I51" s="137">
        <v>141972.5</v>
      </c>
      <c r="J51" s="137">
        <v>111276.03</v>
      </c>
      <c r="K51" s="137">
        <v>104407.10000000003</v>
      </c>
      <c r="L51" s="137">
        <v>88092.47</v>
      </c>
      <c r="M51" s="137">
        <v>139495.98000000001</v>
      </c>
      <c r="N51" s="137"/>
      <c r="O51" s="137"/>
      <c r="P51" s="137"/>
      <c r="Q51" s="137">
        <f t="shared" si="0"/>
        <v>927237.90999999992</v>
      </c>
      <c r="R51" s="133"/>
      <c r="S51" s="134"/>
      <c r="T51" s="131"/>
      <c r="U51" s="13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927237.90999999992</v>
      </c>
      <c r="V51" s="133"/>
    </row>
    <row r="52" spans="2:22" x14ac:dyDescent="0.2">
      <c r="B52" s="131"/>
      <c r="C52" s="135">
        <v>41003</v>
      </c>
      <c r="D52" s="136" t="s">
        <v>60</v>
      </c>
      <c r="E52" s="137">
        <v>2465818.7599999998</v>
      </c>
      <c r="F52" s="137">
        <v>6059209.0999999996</v>
      </c>
      <c r="G52" s="137">
        <v>6739307.4800000004</v>
      </c>
      <c r="H52" s="137">
        <v>8888676.6799999997</v>
      </c>
      <c r="I52" s="137">
        <v>3280893.36</v>
      </c>
      <c r="J52" s="137">
        <v>5258218.88</v>
      </c>
      <c r="K52" s="137">
        <v>10827152.540000001</v>
      </c>
      <c r="L52" s="137">
        <v>4389332.17</v>
      </c>
      <c r="M52" s="137">
        <v>10922038.149999999</v>
      </c>
      <c r="N52" s="137"/>
      <c r="O52" s="137"/>
      <c r="P52" s="137"/>
      <c r="Q52" s="137">
        <f t="shared" si="0"/>
        <v>58830647.119999997</v>
      </c>
      <c r="R52" s="133"/>
      <c r="S52" s="134"/>
      <c r="T52" s="131"/>
      <c r="U52" s="13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58830647.119999997</v>
      </c>
      <c r="V52" s="133"/>
    </row>
    <row r="53" spans="2:22" x14ac:dyDescent="0.2">
      <c r="B53" s="131"/>
      <c r="C53" s="135">
        <v>41005</v>
      </c>
      <c r="D53" s="136" t="s">
        <v>61</v>
      </c>
      <c r="E53" s="137">
        <v>13785.789999999999</v>
      </c>
      <c r="F53" s="137">
        <v>884791.78</v>
      </c>
      <c r="G53" s="137">
        <v>3393333.59</v>
      </c>
      <c r="H53" s="137">
        <v>2182874.9300000002</v>
      </c>
      <c r="I53" s="137">
        <v>615118.01000000013</v>
      </c>
      <c r="J53" s="137">
        <v>1369960.4400000002</v>
      </c>
      <c r="K53" s="137">
        <v>2425879.5699999998</v>
      </c>
      <c r="L53" s="137">
        <v>1184413.78</v>
      </c>
      <c r="M53" s="137">
        <v>4156032.7399999998</v>
      </c>
      <c r="N53" s="137"/>
      <c r="O53" s="137"/>
      <c r="P53" s="137"/>
      <c r="Q53" s="137">
        <f t="shared" si="0"/>
        <v>16226190.629999999</v>
      </c>
      <c r="R53" s="133"/>
      <c r="S53" s="134"/>
      <c r="T53" s="131"/>
      <c r="U53" s="13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16226190.629999999</v>
      </c>
      <c r="V53" s="133"/>
    </row>
    <row r="54" spans="2:22" ht="38.25" x14ac:dyDescent="0.2">
      <c r="B54" s="131"/>
      <c r="C54" s="135">
        <v>41007</v>
      </c>
      <c r="D54" s="136" t="s">
        <v>62</v>
      </c>
      <c r="E54" s="137">
        <v>0</v>
      </c>
      <c r="F54" s="137">
        <v>2347.9299999999998</v>
      </c>
      <c r="G54" s="137">
        <v>924.5</v>
      </c>
      <c r="H54" s="137">
        <v>13267.61</v>
      </c>
      <c r="I54" s="137">
        <v>5108.71</v>
      </c>
      <c r="J54" s="137">
        <v>4306.49</v>
      </c>
      <c r="K54" s="137">
        <v>6874.0299999999988</v>
      </c>
      <c r="L54" s="137">
        <v>3655.48</v>
      </c>
      <c r="M54" s="137">
        <v>4229.1900000000005</v>
      </c>
      <c r="N54" s="137"/>
      <c r="O54" s="137"/>
      <c r="P54" s="137"/>
      <c r="Q54" s="137">
        <f t="shared" si="0"/>
        <v>40713.94</v>
      </c>
      <c r="R54" s="133"/>
      <c r="S54" s="134"/>
      <c r="T54" s="131"/>
      <c r="U54" s="13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40713.94</v>
      </c>
      <c r="V54" s="133"/>
    </row>
    <row r="55" spans="2:22" x14ac:dyDescent="0.2">
      <c r="B55" s="131"/>
      <c r="C55" s="135">
        <v>41101</v>
      </c>
      <c r="D55" s="136" t="s">
        <v>64</v>
      </c>
      <c r="E55" s="137">
        <v>254678.12000000002</v>
      </c>
      <c r="F55" s="137">
        <v>412608.85999999993</v>
      </c>
      <c r="G55" s="137">
        <v>3524343.8499999996</v>
      </c>
      <c r="H55" s="137">
        <v>4891646.5299999984</v>
      </c>
      <c r="I55" s="137">
        <v>3134722.0200000009</v>
      </c>
      <c r="J55" s="137">
        <v>4793730.1499999985</v>
      </c>
      <c r="K55" s="137">
        <v>5267872.96</v>
      </c>
      <c r="L55" s="137">
        <v>4605032.9000000004</v>
      </c>
      <c r="M55" s="137">
        <v>5914313.0799999991</v>
      </c>
      <c r="N55" s="137"/>
      <c r="O55" s="137"/>
      <c r="P55" s="137"/>
      <c r="Q55" s="137">
        <f t="shared" si="0"/>
        <v>32798948.469999999</v>
      </c>
      <c r="R55" s="133"/>
      <c r="S55" s="134"/>
      <c r="T55" s="131"/>
      <c r="U55" s="13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32798948.469999999</v>
      </c>
      <c r="V55" s="133"/>
    </row>
    <row r="56" spans="2:22" x14ac:dyDescent="0.2">
      <c r="B56" s="131"/>
      <c r="C56" s="135">
        <v>41103</v>
      </c>
      <c r="D56" s="136" t="s">
        <v>65</v>
      </c>
      <c r="E56" s="137">
        <v>378893.39</v>
      </c>
      <c r="F56" s="137">
        <v>570123.17999999993</v>
      </c>
      <c r="G56" s="137">
        <v>475632.99</v>
      </c>
      <c r="H56" s="137">
        <v>562542.03999999992</v>
      </c>
      <c r="I56" s="137">
        <v>797186.35000000009</v>
      </c>
      <c r="J56" s="137">
        <v>612196.6100000001</v>
      </c>
      <c r="K56" s="137">
        <v>587254.97000000032</v>
      </c>
      <c r="L56" s="137">
        <v>520335.94000000024</v>
      </c>
      <c r="M56" s="137">
        <v>616749.20000000007</v>
      </c>
      <c r="N56" s="137"/>
      <c r="O56" s="137"/>
      <c r="P56" s="137"/>
      <c r="Q56" s="137">
        <f t="shared" si="0"/>
        <v>5120914.6700000009</v>
      </c>
      <c r="R56" s="133"/>
      <c r="S56" s="134"/>
      <c r="T56" s="131"/>
      <c r="U56" s="13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5120914.6700000009</v>
      </c>
      <c r="V56" s="133"/>
    </row>
    <row r="57" spans="2:22" x14ac:dyDescent="0.2">
      <c r="B57" s="131"/>
      <c r="C57" s="135">
        <v>41104</v>
      </c>
      <c r="D57" s="136" t="s">
        <v>66</v>
      </c>
      <c r="E57" s="137">
        <v>10014.869999999999</v>
      </c>
      <c r="F57" s="137">
        <v>16158.69</v>
      </c>
      <c r="G57" s="137">
        <v>31822.149999999994</v>
      </c>
      <c r="H57" s="137">
        <v>16036.600000000002</v>
      </c>
      <c r="I57" s="137">
        <v>15204.39</v>
      </c>
      <c r="J57" s="137">
        <v>29568.68</v>
      </c>
      <c r="K57" s="137">
        <v>22398.18</v>
      </c>
      <c r="L57" s="137">
        <v>29442.629999999997</v>
      </c>
      <c r="M57" s="137">
        <v>19699.84</v>
      </c>
      <c r="N57" s="137"/>
      <c r="O57" s="137"/>
      <c r="P57" s="137"/>
      <c r="Q57" s="137">
        <f t="shared" si="0"/>
        <v>190346.03</v>
      </c>
      <c r="R57" s="133"/>
      <c r="S57" s="134"/>
      <c r="T57" s="131"/>
      <c r="U57" s="13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190346.03</v>
      </c>
      <c r="V57" s="133"/>
    </row>
    <row r="58" spans="2:22" x14ac:dyDescent="0.2">
      <c r="B58" s="131"/>
      <c r="C58" s="135">
        <v>41107</v>
      </c>
      <c r="D58" s="136" t="s">
        <v>67</v>
      </c>
      <c r="E58" s="137">
        <v>114657.66</v>
      </c>
      <c r="F58" s="137">
        <v>532797.56000000006</v>
      </c>
      <c r="G58" s="137">
        <v>244464.86000000002</v>
      </c>
      <c r="H58" s="137">
        <v>178821.96000000005</v>
      </c>
      <c r="I58" s="137">
        <v>176882.03000000006</v>
      </c>
      <c r="J58" s="137">
        <v>211032.69</v>
      </c>
      <c r="K58" s="137">
        <v>428294.12</v>
      </c>
      <c r="L58" s="137">
        <v>408977.25</v>
      </c>
      <c r="M58" s="137">
        <v>378449.14</v>
      </c>
      <c r="N58" s="137"/>
      <c r="O58" s="137"/>
      <c r="P58" s="137"/>
      <c r="Q58" s="137">
        <f t="shared" si="0"/>
        <v>2674377.27</v>
      </c>
      <c r="R58" s="133"/>
      <c r="S58" s="134"/>
      <c r="T58" s="131"/>
      <c r="U58" s="13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2674377.27</v>
      </c>
      <c r="V58" s="133"/>
    </row>
    <row r="59" spans="2:22" x14ac:dyDescent="0.2">
      <c r="B59" s="131"/>
      <c r="C59" s="135">
        <v>41301</v>
      </c>
      <c r="D59" s="136" t="s">
        <v>68</v>
      </c>
      <c r="E59" s="137">
        <v>92805.04</v>
      </c>
      <c r="F59" s="137">
        <v>115236.31999999999</v>
      </c>
      <c r="G59" s="137">
        <v>290526.44</v>
      </c>
      <c r="H59" s="137">
        <v>359678.48000000004</v>
      </c>
      <c r="I59" s="137">
        <v>135497.77999999997</v>
      </c>
      <c r="J59" s="137">
        <v>295041.39999999997</v>
      </c>
      <c r="K59" s="137">
        <v>142763.87999999998</v>
      </c>
      <c r="L59" s="137">
        <v>109231.52000000002</v>
      </c>
      <c r="M59" s="137">
        <v>149892.57999999996</v>
      </c>
      <c r="N59" s="137"/>
      <c r="O59" s="137"/>
      <c r="P59" s="137"/>
      <c r="Q59" s="137">
        <f t="shared" si="0"/>
        <v>1690673.44</v>
      </c>
      <c r="R59" s="133"/>
      <c r="S59" s="134"/>
      <c r="T59" s="131"/>
      <c r="U59" s="13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1690673.44</v>
      </c>
      <c r="V59" s="133"/>
    </row>
    <row r="60" spans="2:22" x14ac:dyDescent="0.2">
      <c r="B60" s="131"/>
      <c r="C60" s="135">
        <v>41401</v>
      </c>
      <c r="D60" s="136" t="s">
        <v>69</v>
      </c>
      <c r="E60" s="137">
        <v>137913.68000000002</v>
      </c>
      <c r="F60" s="137">
        <v>168139.21000000002</v>
      </c>
      <c r="G60" s="137">
        <v>186395.74000000002</v>
      </c>
      <c r="H60" s="137">
        <v>181055.27000000005</v>
      </c>
      <c r="I60" s="137">
        <v>170574.83000000002</v>
      </c>
      <c r="J60" s="137">
        <v>186063.98000000004</v>
      </c>
      <c r="K60" s="137">
        <v>910912.35999999987</v>
      </c>
      <c r="L60" s="137">
        <v>615611.35</v>
      </c>
      <c r="M60" s="137">
        <v>188475.41999999998</v>
      </c>
      <c r="N60" s="137"/>
      <c r="O60" s="137"/>
      <c r="P60" s="137"/>
      <c r="Q60" s="137">
        <f t="shared" si="0"/>
        <v>2745141.84</v>
      </c>
      <c r="R60" s="133"/>
      <c r="S60" s="134"/>
      <c r="T60" s="131"/>
      <c r="U60" s="13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2745141.84</v>
      </c>
      <c r="V60" s="133"/>
    </row>
    <row r="61" spans="2:22" x14ac:dyDescent="0.2">
      <c r="B61" s="131"/>
      <c r="C61" s="135">
        <v>41501</v>
      </c>
      <c r="D61" s="136" t="s">
        <v>134</v>
      </c>
      <c r="E61" s="137">
        <v>508327.00000000012</v>
      </c>
      <c r="F61" s="137">
        <v>676902.74</v>
      </c>
      <c r="G61" s="137">
        <v>525274.72</v>
      </c>
      <c r="H61" s="137">
        <v>675300.38000000012</v>
      </c>
      <c r="I61" s="137">
        <v>1379239.88</v>
      </c>
      <c r="J61" s="137">
        <v>1239923.1499999999</v>
      </c>
      <c r="K61" s="137">
        <v>520059.31000000006</v>
      </c>
      <c r="L61" s="137">
        <v>722990.89999999991</v>
      </c>
      <c r="M61" s="137">
        <v>618419.15999999992</v>
      </c>
      <c r="N61" s="137"/>
      <c r="O61" s="137"/>
      <c r="P61" s="137"/>
      <c r="Q61" s="137">
        <f t="shared" si="0"/>
        <v>6866437.2400000002</v>
      </c>
      <c r="R61" s="133"/>
      <c r="S61" s="134"/>
      <c r="T61" s="131"/>
      <c r="U61" s="13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6866437.2400000002</v>
      </c>
      <c r="V61" s="133"/>
    </row>
    <row r="62" spans="2:22" x14ac:dyDescent="0.2">
      <c r="B62" s="131"/>
      <c r="C62" s="135">
        <v>41503</v>
      </c>
      <c r="D62" s="136" t="s">
        <v>135</v>
      </c>
      <c r="E62" s="137">
        <v>277615.52</v>
      </c>
      <c r="F62" s="137">
        <v>539384.98</v>
      </c>
      <c r="G62" s="137">
        <v>339477.22</v>
      </c>
      <c r="H62" s="137">
        <v>593992.57000000007</v>
      </c>
      <c r="I62" s="137">
        <v>407237.16000000003</v>
      </c>
      <c r="J62" s="137">
        <v>494218.8000000001</v>
      </c>
      <c r="K62" s="137">
        <v>391920.00000000017</v>
      </c>
      <c r="L62" s="137">
        <v>521849.17</v>
      </c>
      <c r="M62" s="137">
        <v>605794.13</v>
      </c>
      <c r="N62" s="137"/>
      <c r="O62" s="137"/>
      <c r="P62" s="137"/>
      <c r="Q62" s="137">
        <f t="shared" si="0"/>
        <v>4171489.5500000003</v>
      </c>
      <c r="R62" s="133"/>
      <c r="S62" s="134"/>
      <c r="T62" s="131"/>
      <c r="U62" s="13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4171489.5500000003</v>
      </c>
      <c r="V62" s="133"/>
    </row>
    <row r="63" spans="2:22" x14ac:dyDescent="0.2">
      <c r="B63" s="131"/>
      <c r="C63" s="135">
        <v>41505</v>
      </c>
      <c r="D63" s="136" t="s">
        <v>128</v>
      </c>
      <c r="E63" s="137">
        <v>162448.65999999997</v>
      </c>
      <c r="F63" s="137">
        <v>1413331.8599999999</v>
      </c>
      <c r="G63" s="137">
        <v>1261531.2500000002</v>
      </c>
      <c r="H63" s="137">
        <v>2134589.0700000003</v>
      </c>
      <c r="I63" s="137">
        <v>2664566.5</v>
      </c>
      <c r="J63" s="137">
        <v>1156912.8299999998</v>
      </c>
      <c r="K63" s="137">
        <v>1063409.68</v>
      </c>
      <c r="L63" s="137">
        <v>1791642.1600000004</v>
      </c>
      <c r="M63" s="137">
        <v>659001.93000000005</v>
      </c>
      <c r="N63" s="137"/>
      <c r="O63" s="137"/>
      <c r="P63" s="137"/>
      <c r="Q63" s="137">
        <f t="shared" si="0"/>
        <v>12307433.939999999</v>
      </c>
      <c r="R63" s="133"/>
      <c r="S63" s="134"/>
      <c r="T63" s="131"/>
      <c r="U63" s="13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12307433.939999999</v>
      </c>
      <c r="V63" s="133"/>
    </row>
    <row r="64" spans="2:22" x14ac:dyDescent="0.2">
      <c r="B64" s="131"/>
      <c r="C64" s="135">
        <v>41506</v>
      </c>
      <c r="D64" s="136" t="s">
        <v>71</v>
      </c>
      <c r="E64" s="137">
        <v>0</v>
      </c>
      <c r="F64" s="137">
        <v>0</v>
      </c>
      <c r="G64" s="137">
        <v>0</v>
      </c>
      <c r="H64" s="137">
        <v>0</v>
      </c>
      <c r="I64" s="137">
        <v>0</v>
      </c>
      <c r="J64" s="137">
        <v>0</v>
      </c>
      <c r="K64" s="137">
        <v>0</v>
      </c>
      <c r="L64" s="137">
        <v>0</v>
      </c>
      <c r="M64" s="137">
        <v>0</v>
      </c>
      <c r="N64" s="137"/>
      <c r="O64" s="137"/>
      <c r="P64" s="137"/>
      <c r="Q64" s="137">
        <f t="shared" si="0"/>
        <v>0</v>
      </c>
      <c r="R64" s="133"/>
      <c r="S64" s="134"/>
      <c r="T64" s="131"/>
      <c r="U64" s="13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0</v>
      </c>
      <c r="V64" s="133"/>
    </row>
    <row r="65" spans="2:22" x14ac:dyDescent="0.2">
      <c r="B65" s="131"/>
      <c r="C65" s="135">
        <v>41601</v>
      </c>
      <c r="D65" s="136" t="s">
        <v>73</v>
      </c>
      <c r="E65" s="137">
        <v>18555997.530000001</v>
      </c>
      <c r="F65" s="137">
        <v>19383437.989999998</v>
      </c>
      <c r="G65" s="137">
        <v>19088552.019999996</v>
      </c>
      <c r="H65" s="137">
        <v>20621534</v>
      </c>
      <c r="I65" s="137">
        <v>19508399.559999995</v>
      </c>
      <c r="J65" s="137">
        <v>19561024.590000004</v>
      </c>
      <c r="K65" s="137">
        <v>19706703.750000007</v>
      </c>
      <c r="L65" s="137">
        <v>20111546.890000004</v>
      </c>
      <c r="M65" s="137">
        <v>110296.07999999999</v>
      </c>
      <c r="N65" s="137"/>
      <c r="O65" s="137"/>
      <c r="P65" s="137"/>
      <c r="Q65" s="137">
        <f t="shared" si="0"/>
        <v>156647492.41000003</v>
      </c>
      <c r="R65" s="133"/>
      <c r="S65" s="134"/>
      <c r="T65" s="131"/>
      <c r="U65" s="13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156647492.41000003</v>
      </c>
      <c r="V65" s="133"/>
    </row>
    <row r="66" spans="2:22" x14ac:dyDescent="0.2">
      <c r="B66" s="131"/>
      <c r="C66" s="135">
        <v>41603</v>
      </c>
      <c r="D66" s="136" t="s">
        <v>44</v>
      </c>
      <c r="E66" s="137">
        <v>1537.35</v>
      </c>
      <c r="F66" s="137">
        <v>4548.55</v>
      </c>
      <c r="G66" s="137">
        <v>4697.8300000000008</v>
      </c>
      <c r="H66" s="137">
        <v>4326.9500000000007</v>
      </c>
      <c r="I66" s="137">
        <v>4992.9500000000007</v>
      </c>
      <c r="J66" s="137">
        <v>1838.0499999999997</v>
      </c>
      <c r="K66" s="137">
        <v>10947.95</v>
      </c>
      <c r="L66" s="137">
        <v>1550.0000000000002</v>
      </c>
      <c r="M66" s="137">
        <v>4361.28</v>
      </c>
      <c r="N66" s="137"/>
      <c r="O66" s="137"/>
      <c r="P66" s="137"/>
      <c r="Q66" s="137">
        <f t="shared" si="0"/>
        <v>38800.910000000003</v>
      </c>
      <c r="R66" s="133"/>
      <c r="S66" s="134"/>
      <c r="T66" s="131"/>
      <c r="U66" s="13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38800.910000000003</v>
      </c>
      <c r="V66" s="133"/>
    </row>
    <row r="67" spans="2:22" x14ac:dyDescent="0.2">
      <c r="B67" s="131"/>
      <c r="C67" s="135">
        <v>41604</v>
      </c>
      <c r="D67" s="136" t="s">
        <v>45</v>
      </c>
      <c r="E67" s="137">
        <v>25565.360000000001</v>
      </c>
      <c r="F67" s="137">
        <v>25483.570000000007</v>
      </c>
      <c r="G67" s="137">
        <v>25482.93</v>
      </c>
      <c r="H67" s="137">
        <v>30694.750000000011</v>
      </c>
      <c r="I67" s="137">
        <v>34033</v>
      </c>
      <c r="J67" s="137">
        <v>36299.5</v>
      </c>
      <c r="K67" s="137">
        <v>30242.11</v>
      </c>
      <c r="L67" s="137">
        <v>23318.690000000006</v>
      </c>
      <c r="M67" s="137">
        <v>27852.27</v>
      </c>
      <c r="N67" s="137"/>
      <c r="O67" s="137"/>
      <c r="P67" s="137"/>
      <c r="Q67" s="137">
        <f t="shared" si="0"/>
        <v>258972.18000000002</v>
      </c>
      <c r="R67" s="133"/>
      <c r="S67" s="134"/>
      <c r="T67" s="131"/>
      <c r="U67" s="13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258972.18000000002</v>
      </c>
      <c r="V67" s="133"/>
    </row>
    <row r="68" spans="2:22" x14ac:dyDescent="0.2">
      <c r="B68" s="131"/>
      <c r="C68" s="135">
        <v>41801</v>
      </c>
      <c r="D68" s="136" t="s">
        <v>74</v>
      </c>
      <c r="E68" s="137">
        <v>91164.44</v>
      </c>
      <c r="F68" s="137">
        <v>157997.57999999999</v>
      </c>
      <c r="G68" s="137">
        <v>161878.35000000003</v>
      </c>
      <c r="H68" s="137">
        <v>251921.18999999997</v>
      </c>
      <c r="I68" s="137">
        <v>155291.51999999999</v>
      </c>
      <c r="J68" s="137">
        <v>144095.38</v>
      </c>
      <c r="K68" s="137">
        <v>190775.85</v>
      </c>
      <c r="L68" s="137">
        <v>259656.93</v>
      </c>
      <c r="M68" s="137">
        <v>217128.29999999993</v>
      </c>
      <c r="N68" s="137"/>
      <c r="O68" s="137"/>
      <c r="P68" s="137"/>
      <c r="Q68" s="137">
        <f t="shared" si="0"/>
        <v>1629909.54</v>
      </c>
      <c r="R68" s="133"/>
      <c r="S68" s="134"/>
      <c r="T68" s="131"/>
      <c r="U68" s="13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1629909.54</v>
      </c>
      <c r="V68" s="133"/>
    </row>
    <row r="69" spans="2:22" x14ac:dyDescent="0.2">
      <c r="B69" s="131"/>
      <c r="C69" s="135">
        <v>42001</v>
      </c>
      <c r="D69" s="136" t="s">
        <v>75</v>
      </c>
      <c r="E69" s="137">
        <v>128230.95</v>
      </c>
      <c r="F69" s="137">
        <v>299089.46000000002</v>
      </c>
      <c r="G69" s="137">
        <v>1495820.0799999998</v>
      </c>
      <c r="H69" s="137">
        <v>636849.5</v>
      </c>
      <c r="I69" s="137">
        <v>1013216.9700000001</v>
      </c>
      <c r="J69" s="137">
        <v>317405.85000000003</v>
      </c>
      <c r="K69" s="137">
        <v>932300.14999999991</v>
      </c>
      <c r="L69" s="137">
        <v>504921.14</v>
      </c>
      <c r="M69" s="137">
        <v>433249.63</v>
      </c>
      <c r="N69" s="137"/>
      <c r="O69" s="137"/>
      <c r="P69" s="137"/>
      <c r="Q69" s="137">
        <f t="shared" si="0"/>
        <v>5761083.7299999995</v>
      </c>
      <c r="R69" s="133"/>
      <c r="S69" s="134"/>
      <c r="T69" s="131"/>
      <c r="U69" s="13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5761083.7299999995</v>
      </c>
      <c r="V69" s="133"/>
    </row>
    <row r="70" spans="2:22" x14ac:dyDescent="0.2">
      <c r="B70" s="131"/>
      <c r="C70" s="135">
        <v>42002</v>
      </c>
      <c r="D70" s="136" t="s">
        <v>76</v>
      </c>
      <c r="E70" s="137">
        <v>91905.46</v>
      </c>
      <c r="F70" s="137">
        <v>129698.67999999998</v>
      </c>
      <c r="G70" s="137">
        <v>128955.41999999997</v>
      </c>
      <c r="H70" s="137">
        <v>145067.81999999998</v>
      </c>
      <c r="I70" s="137">
        <v>125439.43</v>
      </c>
      <c r="J70" s="137">
        <v>177335.78999999998</v>
      </c>
      <c r="K70" s="137">
        <v>179126.99999999997</v>
      </c>
      <c r="L70" s="137">
        <v>124434.75000000001</v>
      </c>
      <c r="M70" s="137">
        <v>137834.04000000004</v>
      </c>
      <c r="N70" s="137"/>
      <c r="O70" s="137"/>
      <c r="P70" s="137"/>
      <c r="Q70" s="137">
        <f t="shared" si="0"/>
        <v>1239798.3899999999</v>
      </c>
      <c r="R70" s="133"/>
      <c r="S70" s="134"/>
      <c r="T70" s="131"/>
      <c r="U70" s="13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1239798.3899999999</v>
      </c>
      <c r="V70" s="133"/>
    </row>
    <row r="71" spans="2:22" x14ac:dyDescent="0.2">
      <c r="B71" s="131"/>
      <c r="C71" s="135">
        <v>42004</v>
      </c>
      <c r="D71" s="136" t="s">
        <v>77</v>
      </c>
      <c r="E71" s="137">
        <v>437535.97</v>
      </c>
      <c r="F71" s="137">
        <v>583138.76</v>
      </c>
      <c r="G71" s="137">
        <v>580441.51000000013</v>
      </c>
      <c r="H71" s="137">
        <v>529350.55999999982</v>
      </c>
      <c r="I71" s="137">
        <v>535128.07999999984</v>
      </c>
      <c r="J71" s="137">
        <v>555830.47000000009</v>
      </c>
      <c r="K71" s="137">
        <v>613511.61000000022</v>
      </c>
      <c r="L71" s="137">
        <v>601028.19999999972</v>
      </c>
      <c r="M71" s="137">
        <v>652765.73999999987</v>
      </c>
      <c r="N71" s="137"/>
      <c r="O71" s="137"/>
      <c r="P71" s="137"/>
      <c r="Q71" s="137">
        <f t="shared" si="0"/>
        <v>5088730.9000000004</v>
      </c>
      <c r="R71" s="133"/>
      <c r="S71" s="134"/>
      <c r="T71" s="131"/>
      <c r="U71" s="13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5088730.9000000004</v>
      </c>
      <c r="V71" s="133"/>
    </row>
    <row r="72" spans="2:22" x14ac:dyDescent="0.2">
      <c r="B72" s="131"/>
      <c r="C72" s="135">
        <v>42101</v>
      </c>
      <c r="D72" s="136" t="s">
        <v>78</v>
      </c>
      <c r="E72" s="137">
        <v>41950.750000000007</v>
      </c>
      <c r="F72" s="137">
        <v>3416602.2399999998</v>
      </c>
      <c r="G72" s="137">
        <v>425330.23</v>
      </c>
      <c r="H72" s="137">
        <v>219740.05999999991</v>
      </c>
      <c r="I72" s="137">
        <v>728464.74</v>
      </c>
      <c r="J72" s="137">
        <v>302349.78999999986</v>
      </c>
      <c r="K72" s="137">
        <v>3785925.58</v>
      </c>
      <c r="L72" s="137">
        <v>497876.26</v>
      </c>
      <c r="M72" s="137">
        <v>492920.4499999999</v>
      </c>
      <c r="N72" s="137"/>
      <c r="O72" s="137"/>
      <c r="P72" s="137"/>
      <c r="Q72" s="137">
        <f t="shared" si="0"/>
        <v>9911160.0999999996</v>
      </c>
      <c r="R72" s="133"/>
      <c r="S72" s="134"/>
      <c r="T72" s="131"/>
      <c r="U72" s="13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9911160.0999999996</v>
      </c>
      <c r="V72" s="133"/>
    </row>
    <row r="73" spans="2:22" x14ac:dyDescent="0.2">
      <c r="B73" s="131"/>
      <c r="C73" s="135">
        <v>42401</v>
      </c>
      <c r="D73" s="136" t="s">
        <v>123</v>
      </c>
      <c r="E73" s="137">
        <v>133033.34</v>
      </c>
      <c r="F73" s="137">
        <v>679345.92999999993</v>
      </c>
      <c r="G73" s="137">
        <v>454233.48</v>
      </c>
      <c r="H73" s="137">
        <v>580893.55000000005</v>
      </c>
      <c r="I73" s="137">
        <v>2299327.1700000004</v>
      </c>
      <c r="J73" s="137">
        <v>323762.82</v>
      </c>
      <c r="K73" s="137">
        <v>290848.45999999996</v>
      </c>
      <c r="L73" s="137">
        <v>150185.26999999996</v>
      </c>
      <c r="M73" s="137">
        <v>82472.56</v>
      </c>
      <c r="N73" s="137"/>
      <c r="O73" s="137"/>
      <c r="P73" s="137"/>
      <c r="Q73" s="137">
        <f t="shared" ref="Q73:Q104" si="1">SUM(E73:P73)</f>
        <v>4994102.58</v>
      </c>
      <c r="R73" s="133"/>
      <c r="S73" s="134"/>
      <c r="T73" s="131"/>
      <c r="U73" s="13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4994102.58</v>
      </c>
      <c r="V73" s="133"/>
    </row>
    <row r="74" spans="2:22" x14ac:dyDescent="0.2">
      <c r="B74" s="131"/>
      <c r="C74" s="135">
        <v>42402</v>
      </c>
      <c r="D74" s="136" t="s">
        <v>57</v>
      </c>
      <c r="E74" s="137">
        <v>29654.100000000002</v>
      </c>
      <c r="F74" s="137">
        <v>171134.12</v>
      </c>
      <c r="G74" s="137">
        <v>185021.15</v>
      </c>
      <c r="H74" s="137">
        <v>302993.28000000003</v>
      </c>
      <c r="I74" s="137">
        <v>176605.28</v>
      </c>
      <c r="J74" s="137">
        <v>538705.30999999994</v>
      </c>
      <c r="K74" s="137">
        <v>477078.67</v>
      </c>
      <c r="L74" s="137">
        <v>248873.49999999997</v>
      </c>
      <c r="M74" s="137">
        <v>40684.400000000001</v>
      </c>
      <c r="N74" s="137"/>
      <c r="O74" s="137"/>
      <c r="P74" s="137"/>
      <c r="Q74" s="137">
        <f t="shared" si="1"/>
        <v>2170749.8099999996</v>
      </c>
      <c r="R74" s="133"/>
      <c r="S74" s="134"/>
      <c r="T74" s="131"/>
      <c r="U74" s="13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2170749.8099999996</v>
      </c>
      <c r="V74" s="133"/>
    </row>
    <row r="75" spans="2:22" x14ac:dyDescent="0.2">
      <c r="B75" s="131"/>
      <c r="C75" s="135">
        <v>42403</v>
      </c>
      <c r="D75" s="136" t="s">
        <v>70</v>
      </c>
      <c r="E75" s="137">
        <v>586072.27</v>
      </c>
      <c r="F75" s="137">
        <v>1895769.09</v>
      </c>
      <c r="G75" s="137">
        <v>237548.76999999993</v>
      </c>
      <c r="H75" s="137">
        <v>157551.09999999998</v>
      </c>
      <c r="I75" s="137">
        <v>169735.58000000005</v>
      </c>
      <c r="J75" s="137">
        <v>188392.01999999996</v>
      </c>
      <c r="K75" s="137">
        <v>234034.70000000004</v>
      </c>
      <c r="L75" s="137">
        <v>158134.25</v>
      </c>
      <c r="M75" s="137">
        <v>193034.4</v>
      </c>
      <c r="N75" s="137"/>
      <c r="O75" s="137"/>
      <c r="P75" s="137"/>
      <c r="Q75" s="137">
        <f t="shared" si="1"/>
        <v>3820272.1800000006</v>
      </c>
      <c r="R75" s="133"/>
      <c r="S75" s="134"/>
      <c r="T75" s="131"/>
      <c r="U75" s="13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3820272.1800000006</v>
      </c>
      <c r="V75" s="133"/>
    </row>
    <row r="76" spans="2:22" x14ac:dyDescent="0.2">
      <c r="B76" s="131"/>
      <c r="C76" s="135">
        <v>42404</v>
      </c>
      <c r="D76" s="136" t="s">
        <v>72</v>
      </c>
      <c r="E76" s="137">
        <v>117445.75999999999</v>
      </c>
      <c r="F76" s="137">
        <v>155146.25</v>
      </c>
      <c r="G76" s="137">
        <v>136756.92000000004</v>
      </c>
      <c r="H76" s="137">
        <v>152879.5</v>
      </c>
      <c r="I76" s="137">
        <v>155812.74000000002</v>
      </c>
      <c r="J76" s="137">
        <v>154708.09000000003</v>
      </c>
      <c r="K76" s="137">
        <v>136344.76999999999</v>
      </c>
      <c r="L76" s="137">
        <v>131386.15</v>
      </c>
      <c r="M76" s="137">
        <v>130434.00000000001</v>
      </c>
      <c r="N76" s="137"/>
      <c r="O76" s="137"/>
      <c r="P76" s="137"/>
      <c r="Q76" s="137">
        <f t="shared" si="1"/>
        <v>1270914.18</v>
      </c>
      <c r="R76" s="133"/>
      <c r="S76" s="134"/>
      <c r="T76" s="131"/>
      <c r="U76" s="13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1270914.18</v>
      </c>
      <c r="V76" s="133"/>
    </row>
    <row r="77" spans="2:22" x14ac:dyDescent="0.2">
      <c r="B77" s="131"/>
      <c r="C77" s="135">
        <v>42501</v>
      </c>
      <c r="D77" s="136" t="s">
        <v>124</v>
      </c>
      <c r="E77" s="137">
        <v>427050.17000000004</v>
      </c>
      <c r="F77" s="137">
        <v>86289.880000000019</v>
      </c>
      <c r="G77" s="137">
        <v>203428.4</v>
      </c>
      <c r="H77" s="137">
        <v>891906.21</v>
      </c>
      <c r="I77" s="137">
        <v>183298.95</v>
      </c>
      <c r="J77" s="137">
        <v>2563734.06</v>
      </c>
      <c r="K77" s="137">
        <v>167396.20000000001</v>
      </c>
      <c r="L77" s="137">
        <v>54994.13</v>
      </c>
      <c r="M77" s="137">
        <v>146979.96</v>
      </c>
      <c r="N77" s="137"/>
      <c r="O77" s="137"/>
      <c r="P77" s="137"/>
      <c r="Q77" s="137">
        <f t="shared" si="1"/>
        <v>4725077.96</v>
      </c>
      <c r="R77" s="133"/>
      <c r="S77" s="134"/>
      <c r="T77" s="131"/>
      <c r="U77" s="13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4725077.96</v>
      </c>
      <c r="V77" s="133"/>
    </row>
    <row r="78" spans="2:22" x14ac:dyDescent="0.2">
      <c r="B78" s="131"/>
      <c r="C78" s="135">
        <v>42502</v>
      </c>
      <c r="D78" s="136" t="s">
        <v>63</v>
      </c>
      <c r="E78" s="137">
        <v>10803.289999999999</v>
      </c>
      <c r="F78" s="137">
        <v>15907.499999999998</v>
      </c>
      <c r="G78" s="137">
        <v>13671.87</v>
      </c>
      <c r="H78" s="137">
        <v>10938.93</v>
      </c>
      <c r="I78" s="137">
        <v>14726.959999999997</v>
      </c>
      <c r="J78" s="137">
        <v>14223.059999999998</v>
      </c>
      <c r="K78" s="137">
        <v>23174.34</v>
      </c>
      <c r="L78" s="137">
        <v>12213.1</v>
      </c>
      <c r="M78" s="137">
        <v>12280.46</v>
      </c>
      <c r="N78" s="137"/>
      <c r="O78" s="137"/>
      <c r="P78" s="137"/>
      <c r="Q78" s="137">
        <f t="shared" si="1"/>
        <v>127939.50999999998</v>
      </c>
      <c r="R78" s="133"/>
      <c r="S78" s="134"/>
      <c r="T78" s="131"/>
      <c r="U78" s="13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127939.50999999998</v>
      </c>
      <c r="V78" s="133"/>
    </row>
    <row r="79" spans="2:22" x14ac:dyDescent="0.2">
      <c r="B79" s="131"/>
      <c r="C79" s="135">
        <v>42801</v>
      </c>
      <c r="D79" s="136" t="s">
        <v>136</v>
      </c>
      <c r="E79" s="137">
        <v>0</v>
      </c>
      <c r="F79" s="137">
        <v>0</v>
      </c>
      <c r="G79" s="137">
        <v>0</v>
      </c>
      <c r="H79" s="137">
        <v>0</v>
      </c>
      <c r="I79" s="137">
        <v>0</v>
      </c>
      <c r="J79" s="137">
        <v>0</v>
      </c>
      <c r="K79" s="137">
        <v>0</v>
      </c>
      <c r="L79" s="137">
        <v>0</v>
      </c>
      <c r="M79" s="137">
        <v>80613.350000000006</v>
      </c>
      <c r="N79" s="137"/>
      <c r="O79" s="137"/>
      <c r="P79" s="137"/>
      <c r="Q79" s="137">
        <f t="shared" si="1"/>
        <v>80613.350000000006</v>
      </c>
      <c r="R79" s="133"/>
      <c r="S79" s="134"/>
      <c r="T79" s="131"/>
      <c r="U79" s="13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80613.350000000006</v>
      </c>
      <c r="V79" s="133"/>
    </row>
    <row r="80" spans="2:22" x14ac:dyDescent="0.2">
      <c r="B80" s="131"/>
      <c r="C80" s="135">
        <v>42901</v>
      </c>
      <c r="D80" s="136" t="s">
        <v>137</v>
      </c>
      <c r="E80" s="137">
        <v>0</v>
      </c>
      <c r="F80" s="137">
        <v>0</v>
      </c>
      <c r="G80" s="137">
        <v>0</v>
      </c>
      <c r="H80" s="137">
        <v>0</v>
      </c>
      <c r="I80" s="137">
        <v>0</v>
      </c>
      <c r="J80" s="137">
        <v>0</v>
      </c>
      <c r="K80" s="137">
        <v>0</v>
      </c>
      <c r="L80" s="137">
        <v>0</v>
      </c>
      <c r="M80" s="137">
        <v>17507170.16</v>
      </c>
      <c r="N80" s="137"/>
      <c r="O80" s="137"/>
      <c r="P80" s="137"/>
      <c r="Q80" s="137">
        <f t="shared" si="1"/>
        <v>17507170.16</v>
      </c>
      <c r="R80" s="133"/>
      <c r="S80" s="134"/>
      <c r="T80" s="131"/>
      <c r="U80" s="13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17507170.16</v>
      </c>
      <c r="V80" s="133"/>
    </row>
    <row r="81" spans="2:22" ht="25.5" x14ac:dyDescent="0.2">
      <c r="B81" s="131"/>
      <c r="C81" s="135">
        <v>43001</v>
      </c>
      <c r="D81" s="136" t="s">
        <v>138</v>
      </c>
      <c r="E81" s="137">
        <v>0</v>
      </c>
      <c r="F81" s="137">
        <v>0</v>
      </c>
      <c r="G81" s="137">
        <v>0</v>
      </c>
      <c r="H81" s="137">
        <v>0</v>
      </c>
      <c r="I81" s="137">
        <v>0</v>
      </c>
      <c r="J81" s="137">
        <v>0</v>
      </c>
      <c r="K81" s="137">
        <v>0</v>
      </c>
      <c r="L81" s="137">
        <v>4545.87</v>
      </c>
      <c r="M81" s="137">
        <v>27701.78</v>
      </c>
      <c r="N81" s="137"/>
      <c r="O81" s="137"/>
      <c r="P81" s="137"/>
      <c r="Q81" s="137">
        <f t="shared" si="1"/>
        <v>32247.649999999998</v>
      </c>
      <c r="R81" s="133"/>
      <c r="S81" s="134"/>
      <c r="T81" s="131"/>
      <c r="U81" s="13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32247.649999999998</v>
      </c>
      <c r="V81" s="133"/>
    </row>
    <row r="82" spans="2:22" x14ac:dyDescent="0.2">
      <c r="B82" s="131"/>
      <c r="C82" s="135">
        <v>43201</v>
      </c>
      <c r="D82" s="136" t="s">
        <v>139</v>
      </c>
      <c r="E82" s="137">
        <v>0</v>
      </c>
      <c r="F82" s="137">
        <v>0</v>
      </c>
      <c r="G82" s="137">
        <v>0</v>
      </c>
      <c r="H82" s="137">
        <v>0</v>
      </c>
      <c r="I82" s="137">
        <v>0</v>
      </c>
      <c r="J82" s="137">
        <v>0</v>
      </c>
      <c r="K82" s="137">
        <v>0</v>
      </c>
      <c r="L82" s="137">
        <v>0</v>
      </c>
      <c r="M82" s="137">
        <v>63111.98</v>
      </c>
      <c r="N82" s="137"/>
      <c r="O82" s="137"/>
      <c r="P82" s="137"/>
      <c r="Q82" s="137">
        <f t="shared" si="1"/>
        <v>63111.98</v>
      </c>
      <c r="R82" s="133"/>
      <c r="S82" s="134"/>
      <c r="T82" s="131"/>
      <c r="U82" s="13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63111.98</v>
      </c>
      <c r="V82" s="133"/>
    </row>
    <row r="83" spans="2:22" x14ac:dyDescent="0.2">
      <c r="B83" s="131"/>
      <c r="C83" s="135">
        <v>43301</v>
      </c>
      <c r="D83" s="136" t="s">
        <v>140</v>
      </c>
      <c r="E83" s="137">
        <v>0</v>
      </c>
      <c r="F83" s="137">
        <v>0</v>
      </c>
      <c r="G83" s="137">
        <v>0</v>
      </c>
      <c r="H83" s="137">
        <v>0</v>
      </c>
      <c r="I83" s="137">
        <v>0</v>
      </c>
      <c r="J83" s="137">
        <v>0</v>
      </c>
      <c r="K83" s="137">
        <v>0</v>
      </c>
      <c r="L83" s="137">
        <v>4772.9100000000008</v>
      </c>
      <c r="M83" s="137">
        <v>77140.900000000009</v>
      </c>
      <c r="N83" s="137"/>
      <c r="O83" s="137"/>
      <c r="P83" s="137"/>
      <c r="Q83" s="137">
        <f t="shared" si="1"/>
        <v>81913.810000000012</v>
      </c>
      <c r="R83" s="133"/>
      <c r="S83" s="134"/>
      <c r="T83" s="131"/>
      <c r="U83" s="13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81913.810000000012</v>
      </c>
      <c r="V83" s="133"/>
    </row>
    <row r="84" spans="2:22" x14ac:dyDescent="0.2">
      <c r="B84" s="131"/>
      <c r="C84" s="135">
        <v>50201</v>
      </c>
      <c r="D84" s="136" t="s">
        <v>79</v>
      </c>
      <c r="E84" s="137">
        <v>46800.61</v>
      </c>
      <c r="F84" s="137">
        <v>60320.890000000014</v>
      </c>
      <c r="G84" s="137">
        <v>63050.550000000017</v>
      </c>
      <c r="H84" s="137">
        <v>62176.55</v>
      </c>
      <c r="I84" s="137">
        <v>66118.789999999994</v>
      </c>
      <c r="J84" s="137">
        <v>66055.790000000008</v>
      </c>
      <c r="K84" s="137">
        <v>63959.560000000005</v>
      </c>
      <c r="L84" s="137">
        <v>55976.630000000012</v>
      </c>
      <c r="M84" s="137">
        <v>60581.649999999987</v>
      </c>
      <c r="N84" s="137"/>
      <c r="O84" s="137"/>
      <c r="P84" s="137"/>
      <c r="Q84" s="137">
        <f t="shared" si="1"/>
        <v>545041.02</v>
      </c>
      <c r="R84" s="133"/>
      <c r="S84" s="134"/>
      <c r="T84" s="131"/>
      <c r="U84" s="13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545041.02</v>
      </c>
      <c r="V84" s="133"/>
    </row>
    <row r="85" spans="2:22" x14ac:dyDescent="0.2">
      <c r="B85" s="131"/>
      <c r="C85" s="135">
        <v>50301</v>
      </c>
      <c r="D85" s="136" t="s">
        <v>80</v>
      </c>
      <c r="E85" s="137">
        <v>157630.54000000004</v>
      </c>
      <c r="F85" s="137">
        <v>171504.35000000009</v>
      </c>
      <c r="G85" s="137">
        <v>179608.22000000003</v>
      </c>
      <c r="H85" s="137">
        <v>213990.08000000007</v>
      </c>
      <c r="I85" s="137">
        <v>177323.29000000007</v>
      </c>
      <c r="J85" s="137">
        <v>195630.34</v>
      </c>
      <c r="K85" s="137">
        <v>229871.19999999992</v>
      </c>
      <c r="L85" s="137">
        <v>170054.87999999998</v>
      </c>
      <c r="M85" s="137">
        <v>174297.72999999998</v>
      </c>
      <c r="N85" s="137"/>
      <c r="O85" s="137"/>
      <c r="P85" s="137"/>
      <c r="Q85" s="137">
        <f t="shared" si="1"/>
        <v>1669910.6300000001</v>
      </c>
      <c r="R85" s="133"/>
      <c r="S85" s="134"/>
      <c r="T85" s="131"/>
      <c r="U85" s="13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1669910.6300000001</v>
      </c>
      <c r="V85" s="133"/>
    </row>
    <row r="86" spans="2:22" x14ac:dyDescent="0.2">
      <c r="B86" s="131"/>
      <c r="C86" s="135">
        <v>50401</v>
      </c>
      <c r="D86" s="136" t="s">
        <v>81</v>
      </c>
      <c r="E86" s="137">
        <v>113881.1</v>
      </c>
      <c r="F86" s="137">
        <v>181340.53</v>
      </c>
      <c r="G86" s="137">
        <v>282174.88999999996</v>
      </c>
      <c r="H86" s="137">
        <v>183102.97999999998</v>
      </c>
      <c r="I86" s="137">
        <v>188167.33</v>
      </c>
      <c r="J86" s="137">
        <v>372669.44</v>
      </c>
      <c r="K86" s="137">
        <v>236516.08</v>
      </c>
      <c r="L86" s="137">
        <v>42363.93</v>
      </c>
      <c r="M86" s="137">
        <v>313361.93999999989</v>
      </c>
      <c r="N86" s="137"/>
      <c r="O86" s="137"/>
      <c r="P86" s="137"/>
      <c r="Q86" s="137">
        <f t="shared" si="1"/>
        <v>1913578.22</v>
      </c>
      <c r="R86" s="133"/>
      <c r="S86" s="134"/>
      <c r="T86" s="131"/>
      <c r="U86" s="13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1913578.22</v>
      </c>
      <c r="V86" s="133"/>
    </row>
    <row r="87" spans="2:22" x14ac:dyDescent="0.2">
      <c r="B87" s="131"/>
      <c r="C87" s="135">
        <v>50801</v>
      </c>
      <c r="D87" s="136" t="s">
        <v>82</v>
      </c>
      <c r="E87" s="137">
        <v>0</v>
      </c>
      <c r="F87" s="137">
        <v>78783.34</v>
      </c>
      <c r="G87" s="137">
        <v>39391.67</v>
      </c>
      <c r="H87" s="137">
        <v>39391.67</v>
      </c>
      <c r="I87" s="137">
        <v>39391.67</v>
      </c>
      <c r="J87" s="137">
        <v>39391.67</v>
      </c>
      <c r="K87" s="137">
        <v>39391.67</v>
      </c>
      <c r="L87" s="137">
        <v>39391.67</v>
      </c>
      <c r="M87" s="137">
        <v>39391.67</v>
      </c>
      <c r="N87" s="137"/>
      <c r="O87" s="137"/>
      <c r="P87" s="137"/>
      <c r="Q87" s="137">
        <f t="shared" si="1"/>
        <v>354525.02999999991</v>
      </c>
      <c r="R87" s="133"/>
      <c r="S87" s="134"/>
      <c r="T87" s="131"/>
      <c r="U87" s="13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354525.02999999991</v>
      </c>
      <c r="V87" s="133"/>
    </row>
    <row r="88" spans="2:22" x14ac:dyDescent="0.2">
      <c r="B88" s="131"/>
      <c r="C88" s="135">
        <v>50901</v>
      </c>
      <c r="D88" s="136" t="s">
        <v>83</v>
      </c>
      <c r="E88" s="137">
        <v>679230.62000000011</v>
      </c>
      <c r="F88" s="137">
        <v>858826.38999999966</v>
      </c>
      <c r="G88" s="137">
        <v>900940.57999999973</v>
      </c>
      <c r="H88" s="137">
        <v>826678.29000000027</v>
      </c>
      <c r="I88" s="137">
        <v>895148.41000000015</v>
      </c>
      <c r="J88" s="137">
        <v>1141091.6899999997</v>
      </c>
      <c r="K88" s="137">
        <v>1729722.1400000001</v>
      </c>
      <c r="L88" s="137">
        <v>1422605.34</v>
      </c>
      <c r="M88" s="137">
        <v>1200377.3299999996</v>
      </c>
      <c r="N88" s="137"/>
      <c r="O88" s="137"/>
      <c r="P88" s="137"/>
      <c r="Q88" s="137">
        <f t="shared" si="1"/>
        <v>9654620.7899999991</v>
      </c>
      <c r="R88" s="133"/>
      <c r="S88" s="134"/>
      <c r="T88" s="131"/>
      <c r="U88" s="13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9654620.7899999991</v>
      </c>
      <c r="V88" s="133"/>
    </row>
    <row r="89" spans="2:22" ht="25.5" x14ac:dyDescent="0.2">
      <c r="B89" s="131"/>
      <c r="C89" s="135">
        <v>51001</v>
      </c>
      <c r="D89" s="136" t="s">
        <v>84</v>
      </c>
      <c r="E89" s="137">
        <v>61941.31</v>
      </c>
      <c r="F89" s="137">
        <v>76561.010000000009</v>
      </c>
      <c r="G89" s="137">
        <v>90445.319999999992</v>
      </c>
      <c r="H89" s="137">
        <v>78710.729999999981</v>
      </c>
      <c r="I89" s="137">
        <v>89811.91</v>
      </c>
      <c r="J89" s="137">
        <v>95127.11</v>
      </c>
      <c r="K89" s="137">
        <v>124711.43999999999</v>
      </c>
      <c r="L89" s="137">
        <v>108200.68000000002</v>
      </c>
      <c r="M89" s="137">
        <v>97891.199999999997</v>
      </c>
      <c r="N89" s="137"/>
      <c r="O89" s="137"/>
      <c r="P89" s="137"/>
      <c r="Q89" s="137">
        <f t="shared" si="1"/>
        <v>823400.71</v>
      </c>
      <c r="R89" s="133"/>
      <c r="S89" s="134"/>
      <c r="T89" s="131"/>
      <c r="U89" s="13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823400.71</v>
      </c>
      <c r="V89" s="133"/>
    </row>
    <row r="90" spans="2:22" x14ac:dyDescent="0.2">
      <c r="B90" s="131"/>
      <c r="C90" s="135">
        <v>51101</v>
      </c>
      <c r="D90" s="136" t="s">
        <v>85</v>
      </c>
      <c r="E90" s="137">
        <v>0</v>
      </c>
      <c r="F90" s="137">
        <v>60000</v>
      </c>
      <c r="G90" s="137">
        <v>30000</v>
      </c>
      <c r="H90" s="137">
        <v>30000</v>
      </c>
      <c r="I90" s="137">
        <v>30000</v>
      </c>
      <c r="J90" s="137">
        <v>30000</v>
      </c>
      <c r="K90" s="137">
        <v>30000</v>
      </c>
      <c r="L90" s="137">
        <v>0</v>
      </c>
      <c r="M90" s="137">
        <v>0</v>
      </c>
      <c r="N90" s="137"/>
      <c r="O90" s="137"/>
      <c r="P90" s="137"/>
      <c r="Q90" s="137">
        <f t="shared" si="1"/>
        <v>210000</v>
      </c>
      <c r="R90" s="133"/>
      <c r="S90" s="134"/>
      <c r="T90" s="131"/>
      <c r="U90" s="13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210000</v>
      </c>
      <c r="V90" s="133"/>
    </row>
    <row r="91" spans="2:22" x14ac:dyDescent="0.2">
      <c r="B91" s="131"/>
      <c r="C91" s="135">
        <v>51301</v>
      </c>
      <c r="D91" s="136" t="s">
        <v>86</v>
      </c>
      <c r="E91" s="137">
        <v>14875.329999999998</v>
      </c>
      <c r="F91" s="137">
        <v>31286.91</v>
      </c>
      <c r="G91" s="137">
        <v>40415.81</v>
      </c>
      <c r="H91" s="137">
        <v>45045.71</v>
      </c>
      <c r="I91" s="137">
        <v>34748.89</v>
      </c>
      <c r="J91" s="137">
        <v>50111.01</v>
      </c>
      <c r="K91" s="137">
        <v>42062.64</v>
      </c>
      <c r="L91" s="137">
        <v>35072.57</v>
      </c>
      <c r="M91" s="137">
        <v>35860.100000000006</v>
      </c>
      <c r="N91" s="137"/>
      <c r="O91" s="137"/>
      <c r="P91" s="137"/>
      <c r="Q91" s="137">
        <f t="shared" si="1"/>
        <v>329478.96999999997</v>
      </c>
      <c r="R91" s="133"/>
      <c r="S91" s="134"/>
      <c r="T91" s="131"/>
      <c r="U91" s="13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329478.96999999997</v>
      </c>
      <c r="V91" s="133"/>
    </row>
    <row r="92" spans="2:22" x14ac:dyDescent="0.2">
      <c r="B92" s="131"/>
      <c r="C92" s="135">
        <v>51401</v>
      </c>
      <c r="D92" s="136" t="s">
        <v>87</v>
      </c>
      <c r="E92" s="137">
        <v>6933.4299999999994</v>
      </c>
      <c r="F92" s="137">
        <v>8238.6899999999987</v>
      </c>
      <c r="G92" s="137">
        <v>8580.239999999998</v>
      </c>
      <c r="H92" s="137">
        <v>7917.4499999999989</v>
      </c>
      <c r="I92" s="137">
        <v>8131.8300000000008</v>
      </c>
      <c r="J92" s="137">
        <v>6179.1200000000008</v>
      </c>
      <c r="K92" s="137">
        <v>6492.9999999999991</v>
      </c>
      <c r="L92" s="137">
        <v>6517.5900000000011</v>
      </c>
      <c r="M92" s="137">
        <v>6495.760000000002</v>
      </c>
      <c r="N92" s="137"/>
      <c r="O92" s="137"/>
      <c r="P92" s="137"/>
      <c r="Q92" s="137">
        <f t="shared" si="1"/>
        <v>65487.110000000008</v>
      </c>
      <c r="R92" s="133"/>
      <c r="S92" s="134"/>
      <c r="T92" s="131"/>
      <c r="U92" s="13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65487.110000000008</v>
      </c>
      <c r="V92" s="133"/>
    </row>
    <row r="93" spans="2:22" x14ac:dyDescent="0.2">
      <c r="B93" s="131"/>
      <c r="C93" s="135">
        <v>51601</v>
      </c>
      <c r="D93" s="136" t="s">
        <v>88</v>
      </c>
      <c r="E93" s="137">
        <v>32243.27</v>
      </c>
      <c r="F93" s="137">
        <v>37552.459999999992</v>
      </c>
      <c r="G93" s="137">
        <v>43127.320000000022</v>
      </c>
      <c r="H93" s="137">
        <v>37445.779999999992</v>
      </c>
      <c r="I93" s="137">
        <v>39609.119999999995</v>
      </c>
      <c r="J93" s="137">
        <v>43967.829999999987</v>
      </c>
      <c r="K93" s="137">
        <v>40311.099999999991</v>
      </c>
      <c r="L93" s="137">
        <v>39999.259999999987</v>
      </c>
      <c r="M93" s="137">
        <v>42878.14</v>
      </c>
      <c r="N93" s="137"/>
      <c r="O93" s="137"/>
      <c r="P93" s="137"/>
      <c r="Q93" s="137">
        <f t="shared" si="1"/>
        <v>357134.28</v>
      </c>
      <c r="R93" s="133"/>
      <c r="S93" s="134"/>
      <c r="T93" s="131"/>
      <c r="U93" s="13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357134.28</v>
      </c>
      <c r="V93" s="133"/>
    </row>
    <row r="94" spans="2:22" x14ac:dyDescent="0.2">
      <c r="B94" s="131"/>
      <c r="C94" s="135">
        <v>51801</v>
      </c>
      <c r="D94" s="136" t="s">
        <v>89</v>
      </c>
      <c r="E94" s="137">
        <v>0</v>
      </c>
      <c r="F94" s="137">
        <v>3118952.72</v>
      </c>
      <c r="G94" s="137">
        <v>1413625</v>
      </c>
      <c r="H94" s="137">
        <v>1705327.72</v>
      </c>
      <c r="I94" s="137">
        <v>1559476.36</v>
      </c>
      <c r="J94" s="137">
        <v>1559476.3599999999</v>
      </c>
      <c r="K94" s="137">
        <v>1559476.36</v>
      </c>
      <c r="L94" s="137">
        <v>1559476.36</v>
      </c>
      <c r="M94" s="137">
        <v>1559476.3599999999</v>
      </c>
      <c r="N94" s="137"/>
      <c r="O94" s="137"/>
      <c r="P94" s="137"/>
      <c r="Q94" s="137">
        <f t="shared" si="1"/>
        <v>14035287.239999998</v>
      </c>
      <c r="R94" s="133"/>
      <c r="S94" s="134"/>
      <c r="T94" s="131"/>
      <c r="U94" s="13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14035287.239999998</v>
      </c>
      <c r="V94" s="133"/>
    </row>
    <row r="95" spans="2:22" ht="25.5" x14ac:dyDescent="0.2">
      <c r="B95" s="131"/>
      <c r="C95" s="135">
        <v>51901</v>
      </c>
      <c r="D95" s="136" t="s">
        <v>90</v>
      </c>
      <c r="E95" s="137">
        <v>20469.059999999998</v>
      </c>
      <c r="F95" s="137">
        <v>49806.270000000004</v>
      </c>
      <c r="G95" s="137">
        <v>30973.430000000008</v>
      </c>
      <c r="H95" s="137">
        <v>41242.610000000022</v>
      </c>
      <c r="I95" s="137">
        <v>36132.780000000021</v>
      </c>
      <c r="J95" s="137">
        <v>36237.420000000013</v>
      </c>
      <c r="K95" s="137">
        <v>39657.360000000008</v>
      </c>
      <c r="L95" s="137">
        <v>39609.62000000001</v>
      </c>
      <c r="M95" s="137">
        <v>39669.039999999994</v>
      </c>
      <c r="N95" s="137"/>
      <c r="O95" s="137"/>
      <c r="P95" s="137"/>
      <c r="Q95" s="137">
        <f t="shared" si="1"/>
        <v>333797.59000000008</v>
      </c>
      <c r="R95" s="133"/>
      <c r="S95" s="134"/>
      <c r="T95" s="131"/>
      <c r="U95" s="13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333797.59000000008</v>
      </c>
      <c r="V95" s="133"/>
    </row>
    <row r="96" spans="2:22" x14ac:dyDescent="0.2">
      <c r="B96" s="131"/>
      <c r="C96" s="135">
        <v>52001</v>
      </c>
      <c r="D96" s="136" t="s">
        <v>91</v>
      </c>
      <c r="E96" s="137">
        <v>111779.54</v>
      </c>
      <c r="F96" s="137">
        <v>154965.41</v>
      </c>
      <c r="G96" s="137">
        <v>165720.90000000005</v>
      </c>
      <c r="H96" s="137">
        <v>115239.59999999999</v>
      </c>
      <c r="I96" s="137">
        <v>119919.00000000003</v>
      </c>
      <c r="J96" s="137">
        <v>105903.12000000004</v>
      </c>
      <c r="K96" s="137">
        <v>117735.42000000001</v>
      </c>
      <c r="L96" s="137">
        <v>79789.25</v>
      </c>
      <c r="M96" s="137">
        <v>129165.03000000003</v>
      </c>
      <c r="N96" s="137"/>
      <c r="O96" s="137"/>
      <c r="P96" s="137"/>
      <c r="Q96" s="137">
        <f t="shared" si="1"/>
        <v>1100217.27</v>
      </c>
      <c r="R96" s="133"/>
      <c r="S96" s="134"/>
      <c r="T96" s="131"/>
      <c r="U96" s="137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1100217.27</v>
      </c>
      <c r="V96" s="133"/>
    </row>
    <row r="97" spans="2:22" x14ac:dyDescent="0.2">
      <c r="B97" s="131"/>
      <c r="C97" s="135">
        <v>52301</v>
      </c>
      <c r="D97" s="136" t="s">
        <v>92</v>
      </c>
      <c r="E97" s="137">
        <v>27153.62</v>
      </c>
      <c r="F97" s="137">
        <v>31200.420000000002</v>
      </c>
      <c r="G97" s="137">
        <v>46597.55000000001</v>
      </c>
      <c r="H97" s="137">
        <v>38160.39</v>
      </c>
      <c r="I97" s="137">
        <v>35639.550000000003</v>
      </c>
      <c r="J97" s="137">
        <v>35118.920000000006</v>
      </c>
      <c r="K97" s="137">
        <v>34377.290000000015</v>
      </c>
      <c r="L97" s="137">
        <v>33591.300000000003</v>
      </c>
      <c r="M97" s="137">
        <v>30362.139999999996</v>
      </c>
      <c r="N97" s="137"/>
      <c r="O97" s="137"/>
      <c r="P97" s="137"/>
      <c r="Q97" s="137">
        <f t="shared" si="1"/>
        <v>312201.18000000005</v>
      </c>
      <c r="R97" s="133"/>
      <c r="S97" s="134"/>
      <c r="T97" s="131"/>
      <c r="U97" s="137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312201.18000000005</v>
      </c>
      <c r="V97" s="133"/>
    </row>
    <row r="98" spans="2:22" x14ac:dyDescent="0.2">
      <c r="B98" s="131"/>
      <c r="C98" s="135">
        <v>52401</v>
      </c>
      <c r="D98" s="136" t="s">
        <v>93</v>
      </c>
      <c r="E98" s="137">
        <v>0</v>
      </c>
      <c r="F98" s="137">
        <v>18214.559999999998</v>
      </c>
      <c r="G98" s="137">
        <v>0</v>
      </c>
      <c r="H98" s="137">
        <v>43158.25</v>
      </c>
      <c r="I98" s="137">
        <v>8214.56</v>
      </c>
      <c r="J98" s="137">
        <v>0</v>
      </c>
      <c r="K98" s="137">
        <v>0</v>
      </c>
      <c r="L98" s="137">
        <v>32858.240000000005</v>
      </c>
      <c r="M98" s="137">
        <v>8713.6</v>
      </c>
      <c r="N98" s="137"/>
      <c r="O98" s="137"/>
      <c r="P98" s="137"/>
      <c r="Q98" s="137">
        <f t="shared" si="1"/>
        <v>111159.21</v>
      </c>
      <c r="R98" s="133"/>
      <c r="S98" s="134"/>
      <c r="T98" s="131"/>
      <c r="U98" s="137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111159.21</v>
      </c>
      <c r="V98" s="133"/>
    </row>
    <row r="99" spans="2:22" x14ac:dyDescent="0.2">
      <c r="B99" s="131"/>
      <c r="C99" s="135">
        <v>52601</v>
      </c>
      <c r="D99" s="136" t="s">
        <v>94</v>
      </c>
      <c r="E99" s="137">
        <v>13406.569999999998</v>
      </c>
      <c r="F99" s="137">
        <v>35834.179999999993</v>
      </c>
      <c r="G99" s="137">
        <v>19031.509999999998</v>
      </c>
      <c r="H99" s="137">
        <v>36910.139999999992</v>
      </c>
      <c r="I99" s="137">
        <v>29412.830000000005</v>
      </c>
      <c r="J99" s="137">
        <v>30734.830000000005</v>
      </c>
      <c r="K99" s="137">
        <v>35383.279999999999</v>
      </c>
      <c r="L99" s="137">
        <v>28409.27</v>
      </c>
      <c r="M99" s="137">
        <v>28198.790000000005</v>
      </c>
      <c r="N99" s="137"/>
      <c r="O99" s="137"/>
      <c r="P99" s="137"/>
      <c r="Q99" s="137">
        <f t="shared" si="1"/>
        <v>257321.40000000002</v>
      </c>
      <c r="R99" s="133"/>
      <c r="S99" s="134"/>
      <c r="T99" s="131"/>
      <c r="U99" s="137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257321.40000000002</v>
      </c>
      <c r="V99" s="133"/>
    </row>
    <row r="100" spans="2:22" x14ac:dyDescent="0.2">
      <c r="B100" s="131"/>
      <c r="C100" s="135">
        <v>60101</v>
      </c>
      <c r="D100" s="136" t="s">
        <v>95</v>
      </c>
      <c r="E100" s="137">
        <v>50196321.829999998</v>
      </c>
      <c r="F100" s="137">
        <v>60762697.570000008</v>
      </c>
      <c r="G100" s="137">
        <v>61527975.640000001</v>
      </c>
      <c r="H100" s="137">
        <v>61514605.559999995</v>
      </c>
      <c r="I100" s="137">
        <v>61238391.089999989</v>
      </c>
      <c r="J100" s="137">
        <v>62283082.609999955</v>
      </c>
      <c r="K100" s="137">
        <v>61966306.849999957</v>
      </c>
      <c r="L100" s="137">
        <v>62484117.140000001</v>
      </c>
      <c r="M100" s="137">
        <v>62375483.459999964</v>
      </c>
      <c r="N100" s="137"/>
      <c r="O100" s="137"/>
      <c r="P100" s="137"/>
      <c r="Q100" s="137">
        <f t="shared" si="1"/>
        <v>544348981.74999988</v>
      </c>
      <c r="R100" s="133"/>
      <c r="S100" s="134"/>
      <c r="T100" s="131"/>
      <c r="U100" s="137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544348981.74999988</v>
      </c>
      <c r="V100" s="133"/>
    </row>
    <row r="101" spans="2:22" x14ac:dyDescent="0.2">
      <c r="B101" s="131"/>
      <c r="C101" s="135">
        <v>60201</v>
      </c>
      <c r="D101" s="136" t="s">
        <v>96</v>
      </c>
      <c r="E101" s="137">
        <v>17540068.339999996</v>
      </c>
      <c r="F101" s="137">
        <v>37587317.230000004</v>
      </c>
      <c r="G101" s="137">
        <v>36704277.379999995</v>
      </c>
      <c r="H101" s="137">
        <v>36821944.280000001</v>
      </c>
      <c r="I101" s="137">
        <v>34287752.449999996</v>
      </c>
      <c r="J101" s="137">
        <v>35749793.680000015</v>
      </c>
      <c r="K101" s="137">
        <v>39481719.549999982</v>
      </c>
      <c r="L101" s="137">
        <v>30313499.549999993</v>
      </c>
      <c r="M101" s="137">
        <v>37457151.879999988</v>
      </c>
      <c r="N101" s="137"/>
      <c r="O101" s="137"/>
      <c r="P101" s="137"/>
      <c r="Q101" s="137">
        <f t="shared" si="1"/>
        <v>305943524.33999997</v>
      </c>
      <c r="R101" s="133"/>
      <c r="S101" s="134"/>
      <c r="T101" s="131"/>
      <c r="U101" s="137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305943524.33999997</v>
      </c>
      <c r="V101" s="133"/>
    </row>
    <row r="102" spans="2:22" x14ac:dyDescent="0.2">
      <c r="B102" s="131"/>
      <c r="C102" s="135">
        <v>60301</v>
      </c>
      <c r="D102" s="136" t="s">
        <v>97</v>
      </c>
      <c r="E102" s="137">
        <v>1610157.3499999987</v>
      </c>
      <c r="F102" s="137">
        <v>5519046.3999999939</v>
      </c>
      <c r="G102" s="137">
        <v>5903367.0899999915</v>
      </c>
      <c r="H102" s="137">
        <v>4697367.4800000004</v>
      </c>
      <c r="I102" s="137">
        <v>4387795.1299999962</v>
      </c>
      <c r="J102" s="137">
        <v>5207660.1799999978</v>
      </c>
      <c r="K102" s="137">
        <v>5710181.589999998</v>
      </c>
      <c r="L102" s="137">
        <v>4419368.4600000009</v>
      </c>
      <c r="M102" s="137">
        <v>7065626.009999997</v>
      </c>
      <c r="N102" s="137"/>
      <c r="O102" s="137"/>
      <c r="P102" s="137"/>
      <c r="Q102" s="137">
        <f t="shared" si="1"/>
        <v>44520569.689999975</v>
      </c>
      <c r="R102" s="133"/>
      <c r="S102" s="134"/>
      <c r="T102" s="131"/>
      <c r="U102" s="137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44520569.689999975</v>
      </c>
      <c r="V102" s="133"/>
    </row>
    <row r="103" spans="2:22" x14ac:dyDescent="0.2">
      <c r="B103" s="131"/>
      <c r="C103" s="135">
        <v>60501</v>
      </c>
      <c r="D103" s="136" t="s">
        <v>98</v>
      </c>
      <c r="E103" s="137">
        <v>7906.9700000000012</v>
      </c>
      <c r="F103" s="137">
        <v>15933.31</v>
      </c>
      <c r="G103" s="137">
        <v>16568.879999999997</v>
      </c>
      <c r="H103" s="137">
        <v>17229.16</v>
      </c>
      <c r="I103" s="137">
        <v>14775.35</v>
      </c>
      <c r="J103" s="137">
        <v>19266.3</v>
      </c>
      <c r="K103" s="137">
        <v>7451961.9500000002</v>
      </c>
      <c r="L103" s="137">
        <v>14248.24</v>
      </c>
      <c r="M103" s="137">
        <v>14429.68</v>
      </c>
      <c r="N103" s="137"/>
      <c r="O103" s="137"/>
      <c r="P103" s="137"/>
      <c r="Q103" s="137">
        <f t="shared" si="1"/>
        <v>7572319.8399999999</v>
      </c>
      <c r="R103" s="133"/>
      <c r="S103" s="134"/>
      <c r="T103" s="131"/>
      <c r="U103" s="137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7572319.8399999999</v>
      </c>
      <c r="V103" s="133"/>
    </row>
    <row r="104" spans="2:22" x14ac:dyDescent="0.2">
      <c r="B104" s="131"/>
      <c r="C104" s="135">
        <v>60601</v>
      </c>
      <c r="D104" s="136" t="s">
        <v>99</v>
      </c>
      <c r="E104" s="137">
        <v>11388.289999999999</v>
      </c>
      <c r="F104" s="137">
        <v>38497.310000000005</v>
      </c>
      <c r="G104" s="137">
        <v>22934.589999999997</v>
      </c>
      <c r="H104" s="137">
        <v>23680.750000000004</v>
      </c>
      <c r="I104" s="137">
        <v>25941.560000000005</v>
      </c>
      <c r="J104" s="137">
        <v>22706.909999999996</v>
      </c>
      <c r="K104" s="137">
        <v>92635.88</v>
      </c>
      <c r="L104" s="137">
        <v>41857.380000000005</v>
      </c>
      <c r="M104" s="137">
        <v>128818.98</v>
      </c>
      <c r="N104" s="137"/>
      <c r="O104" s="137"/>
      <c r="P104" s="137"/>
      <c r="Q104" s="137">
        <f t="shared" si="1"/>
        <v>408461.65</v>
      </c>
      <c r="R104" s="133"/>
      <c r="S104" s="134"/>
      <c r="T104" s="131"/>
      <c r="U104" s="137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408461.65</v>
      </c>
      <c r="V104" s="133"/>
    </row>
    <row r="105" spans="2:22" ht="13.5" thickBot="1" x14ac:dyDescent="0.25">
      <c r="B105" s="106"/>
      <c r="C105" s="138"/>
      <c r="D105" s="139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12"/>
      <c r="S105" s="134"/>
      <c r="T105" s="106"/>
      <c r="U105" s="140"/>
      <c r="V105" s="112"/>
    </row>
    <row r="106" spans="2:22" ht="13.5" thickTop="1" x14ac:dyDescent="0.2"/>
    <row r="108" spans="2:22" ht="13.5" thickBot="1" x14ac:dyDescent="0.25"/>
    <row r="109" spans="2:22" s="124" customFormat="1" ht="14.25" thickTop="1" thickBot="1" x14ac:dyDescent="0.25">
      <c r="B109" s="34"/>
      <c r="C109" s="36"/>
      <c r="D109" s="36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40"/>
      <c r="S109" s="123"/>
      <c r="T109" s="34"/>
      <c r="U109" s="122"/>
      <c r="V109" s="40"/>
    </row>
    <row r="110" spans="2:22" s="124" customFormat="1" ht="19.5" thickBot="1" x14ac:dyDescent="0.25">
      <c r="B110" s="51"/>
      <c r="C110" s="53"/>
      <c r="D110" s="53"/>
      <c r="E110" s="178" t="s">
        <v>126</v>
      </c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80"/>
      <c r="R110" s="55"/>
      <c r="S110" s="123"/>
      <c r="T110" s="51"/>
      <c r="V110" s="55"/>
    </row>
    <row r="111" spans="2:22" s="124" customFormat="1" x14ac:dyDescent="0.2">
      <c r="B111" s="51"/>
      <c r="C111" s="53"/>
      <c r="D111" s="53"/>
      <c r="E111" s="125" t="s">
        <v>9</v>
      </c>
      <c r="F111" s="125" t="s">
        <v>100</v>
      </c>
      <c r="G111" s="125" t="s">
        <v>101</v>
      </c>
      <c r="H111" s="125" t="s">
        <v>102</v>
      </c>
      <c r="I111" s="125" t="s">
        <v>103</v>
      </c>
      <c r="J111" s="125" t="s">
        <v>104</v>
      </c>
      <c r="K111" s="125" t="s">
        <v>105</v>
      </c>
      <c r="L111" s="125" t="s">
        <v>106</v>
      </c>
      <c r="M111" s="125" t="s">
        <v>107</v>
      </c>
      <c r="N111" s="125" t="s">
        <v>108</v>
      </c>
      <c r="O111" s="125" t="s">
        <v>109</v>
      </c>
      <c r="P111" s="125" t="s">
        <v>110</v>
      </c>
      <c r="Q111" s="125" t="s">
        <v>111</v>
      </c>
      <c r="R111" s="55"/>
      <c r="S111" s="123"/>
      <c r="T111" s="51"/>
      <c r="U111" s="125" t="s">
        <v>111</v>
      </c>
      <c r="V111" s="55"/>
    </row>
    <row r="112" spans="2:22" s="130" customFormat="1" ht="13.5" thickBot="1" x14ac:dyDescent="0.3">
      <c r="B112" s="67"/>
      <c r="C112" s="126" t="s">
        <v>114</v>
      </c>
      <c r="D112" s="127" t="s">
        <v>112</v>
      </c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72"/>
      <c r="S112" s="129"/>
      <c r="T112" s="67"/>
      <c r="U112" s="128"/>
      <c r="V112" s="72"/>
    </row>
    <row r="113" spans="2:22" ht="13.5" thickBot="1" x14ac:dyDescent="0.25">
      <c r="B113" s="131"/>
      <c r="C113" s="184" t="s">
        <v>117</v>
      </c>
      <c r="D113" s="185"/>
      <c r="E113" s="132">
        <f t="shared" ref="E113:Q113" si="2">SUM(E114:E210)</f>
        <v>218634976.23000002</v>
      </c>
      <c r="F113" s="132">
        <f t="shared" si="2"/>
        <v>216888372.37000003</v>
      </c>
      <c r="G113" s="132">
        <f t="shared" si="2"/>
        <v>284705733.53000009</v>
      </c>
      <c r="H113" s="132">
        <f t="shared" si="2"/>
        <v>348800863.02000004</v>
      </c>
      <c r="I113" s="132">
        <f t="shared" si="2"/>
        <v>285781177.75999999</v>
      </c>
      <c r="J113" s="132">
        <f t="shared" si="2"/>
        <v>269860260.65999997</v>
      </c>
      <c r="K113" s="132">
        <f t="shared" si="2"/>
        <v>284626702.51999998</v>
      </c>
      <c r="L113" s="132">
        <f t="shared" si="2"/>
        <v>203635256.55000004</v>
      </c>
      <c r="M113" s="132">
        <f t="shared" si="2"/>
        <v>364575713.23000002</v>
      </c>
      <c r="N113" s="132">
        <f t="shared" si="2"/>
        <v>347940075.93999994</v>
      </c>
      <c r="O113" s="132">
        <f t="shared" si="2"/>
        <v>347940075.92999995</v>
      </c>
      <c r="P113" s="132">
        <f t="shared" si="2"/>
        <v>347940046.2700001</v>
      </c>
      <c r="Q113" s="132">
        <f t="shared" si="2"/>
        <v>3521329254.0099998</v>
      </c>
      <c r="R113" s="133"/>
      <c r="S113" s="134"/>
      <c r="T113" s="131"/>
      <c r="U113" s="132">
        <f>SUM(U114:U210)</f>
        <v>2477509055.8700004</v>
      </c>
      <c r="V113" s="133"/>
    </row>
    <row r="114" spans="2:22" x14ac:dyDescent="0.2">
      <c r="B114" s="131"/>
      <c r="C114" s="135">
        <v>10101</v>
      </c>
      <c r="D114" s="136" t="s">
        <v>20</v>
      </c>
      <c r="E114" s="137">
        <v>146887.60999999999</v>
      </c>
      <c r="F114" s="137">
        <v>122248.79999999999</v>
      </c>
      <c r="G114" s="137">
        <v>138843.75</v>
      </c>
      <c r="H114" s="137">
        <v>235107.34000000003</v>
      </c>
      <c r="I114" s="137">
        <v>148194.39000000001</v>
      </c>
      <c r="J114" s="137">
        <v>100562</v>
      </c>
      <c r="K114" s="137">
        <v>98638.60000000002</v>
      </c>
      <c r="L114" s="137">
        <v>89875.749999999985</v>
      </c>
      <c r="M114" s="137">
        <v>93870.299999999988</v>
      </c>
      <c r="N114" s="137">
        <v>93870.299999999988</v>
      </c>
      <c r="O114" s="137">
        <v>93870.299999999988</v>
      </c>
      <c r="P114" s="137">
        <v>93870.220000000016</v>
      </c>
      <c r="Q114" s="137">
        <f>SUM(E114:P114)</f>
        <v>1455839.36</v>
      </c>
      <c r="R114" s="133"/>
      <c r="S114" s="134"/>
      <c r="T114" s="131"/>
      <c r="U114" s="13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1174228.54</v>
      </c>
      <c r="V114" s="133"/>
    </row>
    <row r="115" spans="2:22" x14ac:dyDescent="0.2">
      <c r="B115" s="131"/>
      <c r="C115" s="135">
        <v>20101</v>
      </c>
      <c r="D115" s="136" t="s">
        <v>21</v>
      </c>
      <c r="E115" s="137">
        <v>733053.36</v>
      </c>
      <c r="F115" s="137">
        <v>1096730.6499999999</v>
      </c>
      <c r="G115" s="137">
        <v>990580.60000000009</v>
      </c>
      <c r="H115" s="137">
        <v>1223659.1199999999</v>
      </c>
      <c r="I115" s="137">
        <v>820613.61</v>
      </c>
      <c r="J115" s="137">
        <v>900344.53999999992</v>
      </c>
      <c r="K115" s="137">
        <v>946053.7699999999</v>
      </c>
      <c r="L115" s="137">
        <v>858605.62999999989</v>
      </c>
      <c r="M115" s="137">
        <v>954225.4</v>
      </c>
      <c r="N115" s="137">
        <v>953925.4800000001</v>
      </c>
      <c r="O115" s="137">
        <v>953925.4800000001</v>
      </c>
      <c r="P115" s="137">
        <v>953925.38</v>
      </c>
      <c r="Q115" s="137">
        <f t="shared" ref="Q115:Q178" si="3">SUM(E115:P115)</f>
        <v>11385643.020000001</v>
      </c>
      <c r="R115" s="133"/>
      <c r="S115" s="134"/>
      <c r="T115" s="131"/>
      <c r="U115" s="13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8523866.6799999997</v>
      </c>
      <c r="V115" s="133"/>
    </row>
    <row r="116" spans="2:22" x14ac:dyDescent="0.2">
      <c r="B116" s="131"/>
      <c r="C116" s="135">
        <v>20102</v>
      </c>
      <c r="D116" s="136" t="s">
        <v>22</v>
      </c>
      <c r="E116" s="137">
        <v>36855.360000000001</v>
      </c>
      <c r="F116" s="137">
        <v>36515.360000000001</v>
      </c>
      <c r="G116" s="137">
        <v>31294.780000000002</v>
      </c>
      <c r="H116" s="137">
        <v>33672.61</v>
      </c>
      <c r="I116" s="137">
        <v>36578.920000000006</v>
      </c>
      <c r="J116" s="137">
        <v>42172.280000000006</v>
      </c>
      <c r="K116" s="137">
        <v>34220.850000000006</v>
      </c>
      <c r="L116" s="137">
        <v>26475.239999999998</v>
      </c>
      <c r="M116" s="137">
        <v>54898.920000000006</v>
      </c>
      <c r="N116" s="137">
        <v>54898.920000000006</v>
      </c>
      <c r="O116" s="137">
        <v>54898.920000000006</v>
      </c>
      <c r="P116" s="137">
        <v>54898.839999999989</v>
      </c>
      <c r="Q116" s="137">
        <f t="shared" si="3"/>
        <v>497380.99999999994</v>
      </c>
      <c r="R116" s="133"/>
      <c r="S116" s="134"/>
      <c r="T116" s="131"/>
      <c r="U116" s="13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332684.32</v>
      </c>
      <c r="V116" s="133"/>
    </row>
    <row r="117" spans="2:22" x14ac:dyDescent="0.2">
      <c r="B117" s="131"/>
      <c r="C117" s="135">
        <v>20105</v>
      </c>
      <c r="D117" s="136" t="s">
        <v>23</v>
      </c>
      <c r="E117" s="137">
        <v>3658.34</v>
      </c>
      <c r="F117" s="137">
        <v>3658.34</v>
      </c>
      <c r="G117" s="137">
        <v>91.67</v>
      </c>
      <c r="H117" s="137">
        <v>6891.67</v>
      </c>
      <c r="I117" s="137">
        <v>3491.67</v>
      </c>
      <c r="J117" s="137">
        <v>4491.67</v>
      </c>
      <c r="K117" s="137">
        <v>3491.67</v>
      </c>
      <c r="L117" s="137">
        <v>3400</v>
      </c>
      <c r="M117" s="137">
        <v>3681.5</v>
      </c>
      <c r="N117" s="137">
        <v>3681.5</v>
      </c>
      <c r="O117" s="137">
        <v>3681.5</v>
      </c>
      <c r="P117" s="137">
        <v>3681.4700000000003</v>
      </c>
      <c r="Q117" s="137">
        <f t="shared" si="3"/>
        <v>43901</v>
      </c>
      <c r="R117" s="133"/>
      <c r="S117" s="134"/>
      <c r="T117" s="131"/>
      <c r="U117" s="13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32856.53</v>
      </c>
      <c r="V117" s="133"/>
    </row>
    <row r="118" spans="2:22" x14ac:dyDescent="0.2">
      <c r="B118" s="131"/>
      <c r="C118" s="135">
        <v>30101</v>
      </c>
      <c r="D118" s="136" t="s">
        <v>24</v>
      </c>
      <c r="E118" s="137">
        <v>92144.090000000011</v>
      </c>
      <c r="F118" s="137">
        <v>87780.410000000018</v>
      </c>
      <c r="G118" s="137">
        <v>99269.530000000013</v>
      </c>
      <c r="H118" s="137">
        <v>88351.130000000019</v>
      </c>
      <c r="I118" s="137">
        <v>85848.46</v>
      </c>
      <c r="J118" s="137">
        <v>99629.110000000015</v>
      </c>
      <c r="K118" s="137">
        <v>78172.09</v>
      </c>
      <c r="L118" s="137">
        <v>91861.229999999981</v>
      </c>
      <c r="M118" s="137">
        <v>142930.63</v>
      </c>
      <c r="N118" s="137">
        <v>142930.63</v>
      </c>
      <c r="O118" s="137">
        <v>142930.63</v>
      </c>
      <c r="P118" s="137">
        <v>142930.57000000004</v>
      </c>
      <c r="Q118" s="137">
        <f t="shared" si="3"/>
        <v>1294778.51</v>
      </c>
      <c r="R118" s="133"/>
      <c r="S118" s="134"/>
      <c r="T118" s="131"/>
      <c r="U118" s="13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865986.68</v>
      </c>
      <c r="V118" s="133"/>
    </row>
    <row r="119" spans="2:22" x14ac:dyDescent="0.2">
      <c r="B119" s="131"/>
      <c r="C119" s="135">
        <v>30201</v>
      </c>
      <c r="D119" s="136" t="s">
        <v>25</v>
      </c>
      <c r="E119" s="137">
        <v>2458817.0000000056</v>
      </c>
      <c r="F119" s="137">
        <v>2569671.0000000079</v>
      </c>
      <c r="G119" s="137">
        <v>2462464.4400000018</v>
      </c>
      <c r="H119" s="137">
        <v>2353898.100000001</v>
      </c>
      <c r="I119" s="137">
        <v>2354652.6099999989</v>
      </c>
      <c r="J119" s="137">
        <v>2457663.060000001</v>
      </c>
      <c r="K119" s="137">
        <v>2960527.9000000008</v>
      </c>
      <c r="L119" s="137">
        <v>2520920.330000001</v>
      </c>
      <c r="M119" s="137">
        <v>3203485.4199999929</v>
      </c>
      <c r="N119" s="137">
        <v>3125935.6799999927</v>
      </c>
      <c r="O119" s="137">
        <v>3125935.6799999927</v>
      </c>
      <c r="P119" s="137">
        <v>3125932.939999992</v>
      </c>
      <c r="Q119" s="137">
        <f t="shared" si="3"/>
        <v>32719904.159999989</v>
      </c>
      <c r="R119" s="133"/>
      <c r="S119" s="134"/>
      <c r="T119" s="131"/>
      <c r="U119" s="13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23342099.860000014</v>
      </c>
      <c r="V119" s="133"/>
    </row>
    <row r="120" spans="2:22" x14ac:dyDescent="0.2">
      <c r="B120" s="131"/>
      <c r="C120" s="135">
        <v>30301</v>
      </c>
      <c r="D120" s="136" t="s">
        <v>26</v>
      </c>
      <c r="E120" s="137">
        <v>888575.23000000021</v>
      </c>
      <c r="F120" s="137">
        <v>946014.68999999983</v>
      </c>
      <c r="G120" s="137">
        <v>988191.99000000034</v>
      </c>
      <c r="H120" s="137">
        <v>887562.00999999978</v>
      </c>
      <c r="I120" s="137">
        <v>911176.10000000009</v>
      </c>
      <c r="J120" s="137">
        <v>1071036.4100000006</v>
      </c>
      <c r="K120" s="137">
        <v>857666.84999999974</v>
      </c>
      <c r="L120" s="137">
        <v>913115.58000000019</v>
      </c>
      <c r="M120" s="137">
        <v>1600513.7399999981</v>
      </c>
      <c r="N120" s="137">
        <v>1554451.7300000002</v>
      </c>
      <c r="O120" s="137">
        <v>1554451.7300000002</v>
      </c>
      <c r="P120" s="137">
        <v>1554449.7999999996</v>
      </c>
      <c r="Q120" s="137">
        <f t="shared" si="3"/>
        <v>13727205.859999998</v>
      </c>
      <c r="R120" s="133"/>
      <c r="S120" s="134"/>
      <c r="T120" s="131"/>
      <c r="U120" s="13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9063852.5999999978</v>
      </c>
      <c r="V120" s="133"/>
    </row>
    <row r="121" spans="2:22" x14ac:dyDescent="0.2">
      <c r="B121" s="131"/>
      <c r="C121" s="135">
        <v>30401</v>
      </c>
      <c r="D121" s="136" t="s">
        <v>27</v>
      </c>
      <c r="E121" s="137">
        <v>42897.15</v>
      </c>
      <c r="F121" s="137">
        <v>56788.060000000005</v>
      </c>
      <c r="G121" s="137">
        <v>82515.940000000017</v>
      </c>
      <c r="H121" s="137">
        <v>53801.950000000004</v>
      </c>
      <c r="I121" s="137">
        <v>60337.270000000004</v>
      </c>
      <c r="J121" s="137">
        <v>60718.83</v>
      </c>
      <c r="K121" s="137">
        <v>78671.790000000008</v>
      </c>
      <c r="L121" s="137">
        <v>38070.36</v>
      </c>
      <c r="M121" s="137">
        <v>81283.67</v>
      </c>
      <c r="N121" s="137">
        <v>81283.67</v>
      </c>
      <c r="O121" s="137">
        <v>81283.67</v>
      </c>
      <c r="P121" s="137">
        <v>81283.519999999975</v>
      </c>
      <c r="Q121" s="137">
        <f t="shared" si="3"/>
        <v>798935.88000000024</v>
      </c>
      <c r="R121" s="133"/>
      <c r="S121" s="134"/>
      <c r="T121" s="131"/>
      <c r="U121" s="13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555085.02000000014</v>
      </c>
      <c r="V121" s="133"/>
    </row>
    <row r="122" spans="2:22" x14ac:dyDescent="0.2">
      <c r="B122" s="131"/>
      <c r="C122" s="135">
        <v>40101</v>
      </c>
      <c r="D122" s="136" t="s">
        <v>28</v>
      </c>
      <c r="E122" s="137">
        <v>440193.76000000007</v>
      </c>
      <c r="F122" s="137">
        <v>581369.22000000009</v>
      </c>
      <c r="G122" s="137">
        <v>530446.59999999986</v>
      </c>
      <c r="H122" s="137">
        <v>483071.04</v>
      </c>
      <c r="I122" s="137">
        <v>544480.31999999995</v>
      </c>
      <c r="J122" s="137">
        <v>506711.12999999995</v>
      </c>
      <c r="K122" s="137">
        <v>425205.56999999977</v>
      </c>
      <c r="L122" s="137">
        <v>360138.08999999985</v>
      </c>
      <c r="M122" s="137">
        <v>490723.13000000024</v>
      </c>
      <c r="N122" s="137">
        <v>490723.13000000024</v>
      </c>
      <c r="O122" s="137">
        <v>490723.13000000024</v>
      </c>
      <c r="P122" s="137">
        <v>490722.62999999995</v>
      </c>
      <c r="Q122" s="137">
        <f t="shared" si="3"/>
        <v>5834507.7499999991</v>
      </c>
      <c r="R122" s="133"/>
      <c r="S122" s="134"/>
      <c r="T122" s="131"/>
      <c r="U122" s="13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4362338.8599999994</v>
      </c>
      <c r="V122" s="133"/>
    </row>
    <row r="123" spans="2:22" x14ac:dyDescent="0.2">
      <c r="B123" s="131"/>
      <c r="C123" s="135">
        <v>40102</v>
      </c>
      <c r="D123" s="136" t="s">
        <v>29</v>
      </c>
      <c r="E123" s="137">
        <v>85699.44</v>
      </c>
      <c r="F123" s="137">
        <v>87182.37000000001</v>
      </c>
      <c r="G123" s="137">
        <v>88210.11</v>
      </c>
      <c r="H123" s="137">
        <v>74284.38</v>
      </c>
      <c r="I123" s="137">
        <v>79549.73000000001</v>
      </c>
      <c r="J123" s="137">
        <v>111083.80999999998</v>
      </c>
      <c r="K123" s="137">
        <v>105399.34</v>
      </c>
      <c r="L123" s="137">
        <v>61644.49</v>
      </c>
      <c r="M123" s="137">
        <v>112310.74</v>
      </c>
      <c r="N123" s="137">
        <v>112310.74</v>
      </c>
      <c r="O123" s="137">
        <v>112310.74</v>
      </c>
      <c r="P123" s="137">
        <v>112310.74</v>
      </c>
      <c r="Q123" s="137">
        <f t="shared" si="3"/>
        <v>1142296.6299999999</v>
      </c>
      <c r="R123" s="133"/>
      <c r="S123" s="134"/>
      <c r="T123" s="131"/>
      <c r="U123" s="13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805364.40999999992</v>
      </c>
      <c r="V123" s="133"/>
    </row>
    <row r="124" spans="2:22" x14ac:dyDescent="0.2">
      <c r="B124" s="131"/>
      <c r="C124" s="135">
        <v>40103</v>
      </c>
      <c r="D124" s="136" t="s">
        <v>30</v>
      </c>
      <c r="E124" s="137">
        <v>41849.050000000003</v>
      </c>
      <c r="F124" s="137">
        <v>60042.03</v>
      </c>
      <c r="G124" s="137">
        <v>68267.680000000008</v>
      </c>
      <c r="H124" s="137">
        <v>40899.200000000004</v>
      </c>
      <c r="I124" s="137">
        <v>54416.66</v>
      </c>
      <c r="J124" s="137">
        <v>40949.840000000004</v>
      </c>
      <c r="K124" s="137">
        <v>47715.94</v>
      </c>
      <c r="L124" s="137">
        <v>27333.33</v>
      </c>
      <c r="M124" s="137">
        <v>46756.82</v>
      </c>
      <c r="N124" s="137">
        <v>46756.82</v>
      </c>
      <c r="O124" s="137">
        <v>46756.82</v>
      </c>
      <c r="P124" s="137">
        <v>46756.80999999999</v>
      </c>
      <c r="Q124" s="137">
        <f t="shared" si="3"/>
        <v>568501</v>
      </c>
      <c r="R124" s="133"/>
      <c r="S124" s="134"/>
      <c r="T124" s="131"/>
      <c r="U124" s="13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428230.55000000005</v>
      </c>
      <c r="V124" s="133"/>
    </row>
    <row r="125" spans="2:22" x14ac:dyDescent="0.2">
      <c r="B125" s="131"/>
      <c r="C125" s="135">
        <v>40105</v>
      </c>
      <c r="D125" s="136" t="s">
        <v>31</v>
      </c>
      <c r="E125" s="137">
        <v>29133.66</v>
      </c>
      <c r="F125" s="137">
        <v>31576.07</v>
      </c>
      <c r="G125" s="137">
        <v>45275.37</v>
      </c>
      <c r="H125" s="137">
        <v>29327.970000000005</v>
      </c>
      <c r="I125" s="137">
        <v>30037.74</v>
      </c>
      <c r="J125" s="137">
        <v>39742.94000000001</v>
      </c>
      <c r="K125" s="137">
        <v>36078.12000000001</v>
      </c>
      <c r="L125" s="137">
        <v>28988.45</v>
      </c>
      <c r="M125" s="137">
        <v>48683.85</v>
      </c>
      <c r="N125" s="137">
        <v>48683.85</v>
      </c>
      <c r="O125" s="137">
        <v>48683.85</v>
      </c>
      <c r="P125" s="137">
        <v>48683.77</v>
      </c>
      <c r="Q125" s="137">
        <f t="shared" si="3"/>
        <v>464895.63999999996</v>
      </c>
      <c r="R125" s="133"/>
      <c r="S125" s="134"/>
      <c r="T125" s="131"/>
      <c r="U125" s="13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318844.17</v>
      </c>
      <c r="V125" s="133"/>
    </row>
    <row r="126" spans="2:22" x14ac:dyDescent="0.2">
      <c r="B126" s="131"/>
      <c r="C126" s="135">
        <v>40116</v>
      </c>
      <c r="D126" s="136" t="s">
        <v>32</v>
      </c>
      <c r="E126" s="137">
        <v>3246.05</v>
      </c>
      <c r="F126" s="137">
        <v>3265.8100000000004</v>
      </c>
      <c r="G126" s="137">
        <v>488.16</v>
      </c>
      <c r="H126" s="137">
        <v>6492.1</v>
      </c>
      <c r="I126" s="137">
        <v>7.92</v>
      </c>
      <c r="J126" s="137">
        <v>6107.92</v>
      </c>
      <c r="K126" s="137">
        <v>3246.05</v>
      </c>
      <c r="L126" s="137">
        <v>3246.05</v>
      </c>
      <c r="M126" s="137">
        <v>3361.87</v>
      </c>
      <c r="N126" s="137">
        <v>3361.87</v>
      </c>
      <c r="O126" s="137">
        <v>3361.87</v>
      </c>
      <c r="P126" s="137">
        <v>3361.83</v>
      </c>
      <c r="Q126" s="137">
        <f t="shared" si="3"/>
        <v>39547.5</v>
      </c>
      <c r="R126" s="133"/>
      <c r="S126" s="134"/>
      <c r="T126" s="131"/>
      <c r="U126" s="13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29461.929999999997</v>
      </c>
      <c r="V126" s="133"/>
    </row>
    <row r="127" spans="2:22" x14ac:dyDescent="0.2">
      <c r="B127" s="131"/>
      <c r="C127" s="135">
        <v>40122</v>
      </c>
      <c r="D127" s="136" t="s">
        <v>33</v>
      </c>
      <c r="E127" s="137">
        <v>0</v>
      </c>
      <c r="F127" s="137">
        <v>0</v>
      </c>
      <c r="G127" s="137">
        <v>0</v>
      </c>
      <c r="H127" s="137">
        <v>0</v>
      </c>
      <c r="I127" s="137">
        <v>0</v>
      </c>
      <c r="J127" s="137">
        <v>0</v>
      </c>
      <c r="K127" s="137">
        <v>0</v>
      </c>
      <c r="L127" s="137">
        <v>0</v>
      </c>
      <c r="M127" s="137">
        <v>3150</v>
      </c>
      <c r="N127" s="137">
        <v>3150</v>
      </c>
      <c r="O127" s="137">
        <v>3150</v>
      </c>
      <c r="P127" s="137">
        <v>3150</v>
      </c>
      <c r="Q127" s="137">
        <f t="shared" si="3"/>
        <v>12600</v>
      </c>
      <c r="R127" s="133"/>
      <c r="S127" s="134"/>
      <c r="T127" s="131"/>
      <c r="U127" s="13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3150</v>
      </c>
      <c r="V127" s="133"/>
    </row>
    <row r="128" spans="2:22" x14ac:dyDescent="0.2">
      <c r="B128" s="131"/>
      <c r="C128" s="135">
        <v>40201</v>
      </c>
      <c r="D128" s="136" t="s">
        <v>34</v>
      </c>
      <c r="E128" s="137">
        <v>242486.91999999998</v>
      </c>
      <c r="F128" s="137">
        <v>541627.02</v>
      </c>
      <c r="G128" s="137">
        <v>519879.43999999994</v>
      </c>
      <c r="H128" s="137">
        <v>270468.55</v>
      </c>
      <c r="I128" s="137">
        <v>312416.53999999998</v>
      </c>
      <c r="J128" s="137">
        <v>300390.99999999994</v>
      </c>
      <c r="K128" s="137">
        <v>225433.26999999996</v>
      </c>
      <c r="L128" s="137">
        <v>127715.65000000001</v>
      </c>
      <c r="M128" s="137">
        <v>1038569.2999999999</v>
      </c>
      <c r="N128" s="137">
        <v>1038002.6</v>
      </c>
      <c r="O128" s="137">
        <v>1038002.6</v>
      </c>
      <c r="P128" s="137">
        <v>1038002.1999999998</v>
      </c>
      <c r="Q128" s="137">
        <f t="shared" si="3"/>
        <v>6692995.0899999989</v>
      </c>
      <c r="R128" s="133"/>
      <c r="S128" s="134"/>
      <c r="T128" s="131"/>
      <c r="U128" s="13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3578987.6899999995</v>
      </c>
      <c r="V128" s="133"/>
    </row>
    <row r="129" spans="2:22" x14ac:dyDescent="0.2">
      <c r="B129" s="131"/>
      <c r="C129" s="135">
        <v>40202</v>
      </c>
      <c r="D129" s="136" t="s">
        <v>35</v>
      </c>
      <c r="E129" s="137">
        <v>1139748.3600000001</v>
      </c>
      <c r="F129" s="137">
        <v>1230107.3900000001</v>
      </c>
      <c r="G129" s="137">
        <v>1178611.9700000002</v>
      </c>
      <c r="H129" s="137">
        <v>1115713.6900000004</v>
      </c>
      <c r="I129" s="137">
        <v>1143915.1600000001</v>
      </c>
      <c r="J129" s="137">
        <v>1213884.1300000004</v>
      </c>
      <c r="K129" s="137">
        <v>1140454.6600000001</v>
      </c>
      <c r="L129" s="137">
        <v>1073132.53</v>
      </c>
      <c r="M129" s="137">
        <v>1582369.6099999996</v>
      </c>
      <c r="N129" s="137">
        <v>1582369.6099999996</v>
      </c>
      <c r="O129" s="137">
        <v>1582369.6099999996</v>
      </c>
      <c r="P129" s="137">
        <v>1582369.3199999998</v>
      </c>
      <c r="Q129" s="137">
        <f t="shared" si="3"/>
        <v>15565046.039999999</v>
      </c>
      <c r="R129" s="133"/>
      <c r="S129" s="134"/>
      <c r="T129" s="131"/>
      <c r="U129" s="13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10817937.5</v>
      </c>
      <c r="V129" s="133"/>
    </row>
    <row r="130" spans="2:22" x14ac:dyDescent="0.2">
      <c r="B130" s="131"/>
      <c r="C130" s="135">
        <v>40204</v>
      </c>
      <c r="D130" s="136" t="s">
        <v>36</v>
      </c>
      <c r="E130" s="137">
        <v>33750.980000000003</v>
      </c>
      <c r="F130" s="137">
        <v>62631.200000000004</v>
      </c>
      <c r="G130" s="137">
        <v>48249.340000000004</v>
      </c>
      <c r="H130" s="137">
        <v>54288.54</v>
      </c>
      <c r="I130" s="137">
        <v>38490.680000000008</v>
      </c>
      <c r="J130" s="137">
        <v>33812.510000000009</v>
      </c>
      <c r="K130" s="137">
        <v>37182.1</v>
      </c>
      <c r="L130" s="137">
        <v>30152.590000000007</v>
      </c>
      <c r="M130" s="137">
        <v>39877.07999999998</v>
      </c>
      <c r="N130" s="137">
        <v>39877.07999999998</v>
      </c>
      <c r="O130" s="137">
        <v>39877.07999999998</v>
      </c>
      <c r="P130" s="137">
        <v>39877.06</v>
      </c>
      <c r="Q130" s="137">
        <f t="shared" si="3"/>
        <v>498066.23999999993</v>
      </c>
      <c r="R130" s="133"/>
      <c r="S130" s="134"/>
      <c r="T130" s="131"/>
      <c r="U130" s="13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378435.02</v>
      </c>
      <c r="V130" s="133"/>
    </row>
    <row r="131" spans="2:22" x14ac:dyDescent="0.2">
      <c r="B131" s="131"/>
      <c r="C131" s="135">
        <v>40301</v>
      </c>
      <c r="D131" s="136" t="s">
        <v>37</v>
      </c>
      <c r="E131" s="137">
        <v>8088097.0000000009</v>
      </c>
      <c r="F131" s="137">
        <v>11269943.939999996</v>
      </c>
      <c r="G131" s="137">
        <v>11125746.02</v>
      </c>
      <c r="H131" s="137">
        <v>10728450.580000009</v>
      </c>
      <c r="I131" s="137">
        <v>9661884.5900000036</v>
      </c>
      <c r="J131" s="137">
        <v>11525582.920000011</v>
      </c>
      <c r="K131" s="137">
        <v>10953248.570000002</v>
      </c>
      <c r="L131" s="137">
        <v>8058132.0799999954</v>
      </c>
      <c r="M131" s="137">
        <v>11267389.880000012</v>
      </c>
      <c r="N131" s="137">
        <v>11177025.64000001</v>
      </c>
      <c r="O131" s="137">
        <v>11177025.64000001</v>
      </c>
      <c r="P131" s="137">
        <v>11177024.240000008</v>
      </c>
      <c r="Q131" s="137">
        <f t="shared" si="3"/>
        <v>126209551.10000007</v>
      </c>
      <c r="R131" s="133"/>
      <c r="S131" s="134"/>
      <c r="T131" s="131"/>
      <c r="U131" s="13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92678475.580000028</v>
      </c>
      <c r="V131" s="133"/>
    </row>
    <row r="132" spans="2:22" x14ac:dyDescent="0.2">
      <c r="B132" s="131"/>
      <c r="C132" s="135">
        <v>40401</v>
      </c>
      <c r="D132" s="136" t="s">
        <v>38</v>
      </c>
      <c r="E132" s="137">
        <v>5171496.7200000007</v>
      </c>
      <c r="F132" s="137">
        <v>4751645.6599999974</v>
      </c>
      <c r="G132" s="137">
        <v>5015090.379999999</v>
      </c>
      <c r="H132" s="137">
        <v>6032932.8999999994</v>
      </c>
      <c r="I132" s="137">
        <v>5619658.2999999989</v>
      </c>
      <c r="J132" s="137">
        <v>5801889.4200000009</v>
      </c>
      <c r="K132" s="137">
        <v>4901460.3100000015</v>
      </c>
      <c r="L132" s="137">
        <v>4196760.4099999983</v>
      </c>
      <c r="M132" s="137">
        <v>9090039.4700000025</v>
      </c>
      <c r="N132" s="137">
        <v>9086706.1400000006</v>
      </c>
      <c r="O132" s="137">
        <v>9086706.1400000006</v>
      </c>
      <c r="P132" s="137">
        <v>9086705.4700000007</v>
      </c>
      <c r="Q132" s="137">
        <f t="shared" si="3"/>
        <v>77841091.319999993</v>
      </c>
      <c r="R132" s="133"/>
      <c r="S132" s="134"/>
      <c r="T132" s="131"/>
      <c r="U132" s="13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50580973.569999993</v>
      </c>
      <c r="V132" s="133"/>
    </row>
    <row r="133" spans="2:22" x14ac:dyDescent="0.2">
      <c r="B133" s="131"/>
      <c r="C133" s="135">
        <v>40402</v>
      </c>
      <c r="D133" s="136" t="s">
        <v>39</v>
      </c>
      <c r="E133" s="137">
        <v>36599.480000000003</v>
      </c>
      <c r="F133" s="137">
        <v>66403.549999999988</v>
      </c>
      <c r="G133" s="137">
        <v>62378.18</v>
      </c>
      <c r="H133" s="137">
        <v>32555.49</v>
      </c>
      <c r="I133" s="137">
        <v>34876.859999999993</v>
      </c>
      <c r="J133" s="137">
        <v>52085.55</v>
      </c>
      <c r="K133" s="137">
        <v>43880.73</v>
      </c>
      <c r="L133" s="137">
        <v>62786.64</v>
      </c>
      <c r="M133" s="137">
        <v>76019.63</v>
      </c>
      <c r="N133" s="137">
        <v>76019.63</v>
      </c>
      <c r="O133" s="137">
        <v>76019.63</v>
      </c>
      <c r="P133" s="137">
        <v>76019.53</v>
      </c>
      <c r="Q133" s="137">
        <f t="shared" si="3"/>
        <v>695644.9</v>
      </c>
      <c r="R133" s="133"/>
      <c r="S133" s="134"/>
      <c r="T133" s="131"/>
      <c r="U133" s="13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467586.11</v>
      </c>
      <c r="V133" s="133"/>
    </row>
    <row r="134" spans="2:22" x14ac:dyDescent="0.2">
      <c r="B134" s="131"/>
      <c r="C134" s="135">
        <v>40501</v>
      </c>
      <c r="D134" s="136" t="s">
        <v>1</v>
      </c>
      <c r="E134" s="137">
        <v>42060828.039999999</v>
      </c>
      <c r="F134" s="137">
        <v>12767457.610000001</v>
      </c>
      <c r="G134" s="137">
        <v>73664377.669999987</v>
      </c>
      <c r="H134" s="137">
        <v>135233723.25999999</v>
      </c>
      <c r="I134" s="137">
        <v>79821622.74000001</v>
      </c>
      <c r="J134" s="137">
        <v>57257833.539999999</v>
      </c>
      <c r="K134" s="137">
        <v>55547593.670000002</v>
      </c>
      <c r="L134" s="137">
        <v>17145939.880000003</v>
      </c>
      <c r="M134" s="137">
        <v>86862026.810000002</v>
      </c>
      <c r="N134" s="137">
        <v>75671959.219999999</v>
      </c>
      <c r="O134" s="137">
        <v>75671959.219999999</v>
      </c>
      <c r="P134" s="137">
        <v>75671958.620000005</v>
      </c>
      <c r="Q134" s="137">
        <f t="shared" si="3"/>
        <v>787377280.28000009</v>
      </c>
      <c r="R134" s="133"/>
      <c r="S134" s="134"/>
      <c r="T134" s="131"/>
      <c r="U134" s="13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560361403.22000003</v>
      </c>
      <c r="V134" s="133"/>
    </row>
    <row r="135" spans="2:22" x14ac:dyDescent="0.2">
      <c r="B135" s="131"/>
      <c r="C135" s="135">
        <v>40503</v>
      </c>
      <c r="D135" s="136" t="s">
        <v>131</v>
      </c>
      <c r="E135" s="137">
        <v>807209.53000000014</v>
      </c>
      <c r="F135" s="137">
        <v>838017.96</v>
      </c>
      <c r="G135" s="137">
        <v>929554.79</v>
      </c>
      <c r="H135" s="137">
        <v>886008.29</v>
      </c>
      <c r="I135" s="137">
        <v>879698.84000000008</v>
      </c>
      <c r="J135" s="137">
        <v>1020220.8099999998</v>
      </c>
      <c r="K135" s="137">
        <v>869710.45000000019</v>
      </c>
      <c r="L135" s="137">
        <v>761974.77</v>
      </c>
      <c r="M135" s="137">
        <v>1145465.02</v>
      </c>
      <c r="N135" s="137">
        <v>1145465.02</v>
      </c>
      <c r="O135" s="137">
        <v>1145465.02</v>
      </c>
      <c r="P135" s="137">
        <v>1145464.7399999998</v>
      </c>
      <c r="Q135" s="137">
        <f t="shared" si="3"/>
        <v>11574255.239999998</v>
      </c>
      <c r="R135" s="133"/>
      <c r="S135" s="134"/>
      <c r="T135" s="131"/>
      <c r="U135" s="13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8137860.459999999</v>
      </c>
      <c r="V135" s="133"/>
    </row>
    <row r="136" spans="2:22" x14ac:dyDescent="0.2">
      <c r="B136" s="131"/>
      <c r="C136" s="135">
        <v>40504</v>
      </c>
      <c r="D136" s="136" t="s">
        <v>127</v>
      </c>
      <c r="E136" s="137">
        <v>875797.11999999953</v>
      </c>
      <c r="F136" s="137">
        <v>975558.42999999935</v>
      </c>
      <c r="G136" s="137">
        <v>886315.76999999967</v>
      </c>
      <c r="H136" s="137">
        <v>858096.83999999939</v>
      </c>
      <c r="I136" s="137">
        <v>891115.67999999959</v>
      </c>
      <c r="J136" s="137">
        <v>897965.19</v>
      </c>
      <c r="K136" s="137">
        <v>879167.96999999951</v>
      </c>
      <c r="L136" s="137">
        <v>634066.72</v>
      </c>
      <c r="M136" s="137">
        <v>1077472.4000000004</v>
      </c>
      <c r="N136" s="137">
        <v>1069932.5000000002</v>
      </c>
      <c r="O136" s="137">
        <v>1069932.5000000002</v>
      </c>
      <c r="P136" s="137">
        <v>1069932.1300000004</v>
      </c>
      <c r="Q136" s="137">
        <f t="shared" si="3"/>
        <v>11185353.249999998</v>
      </c>
      <c r="R136" s="133"/>
      <c r="S136" s="134"/>
      <c r="T136" s="131"/>
      <c r="U136" s="13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7975556.1199999973</v>
      </c>
      <c r="V136" s="133"/>
    </row>
    <row r="137" spans="2:22" x14ac:dyDescent="0.2">
      <c r="B137" s="131"/>
      <c r="C137" s="135">
        <v>40510</v>
      </c>
      <c r="D137" s="136" t="s">
        <v>40</v>
      </c>
      <c r="E137" s="137">
        <v>5593700.5499999998</v>
      </c>
      <c r="F137" s="137">
        <v>159442.38999999998</v>
      </c>
      <c r="G137" s="137">
        <v>217938.81999999998</v>
      </c>
      <c r="H137" s="137">
        <v>168454.66</v>
      </c>
      <c r="I137" s="137">
        <v>219256.86000000007</v>
      </c>
      <c r="J137" s="137">
        <v>201741.51000000007</v>
      </c>
      <c r="K137" s="137">
        <v>208184.50000000003</v>
      </c>
      <c r="L137" s="137">
        <v>153940.31</v>
      </c>
      <c r="M137" s="137">
        <v>1060844.0899999999</v>
      </c>
      <c r="N137" s="137">
        <v>1029344.09</v>
      </c>
      <c r="O137" s="137">
        <v>1029344.09</v>
      </c>
      <c r="P137" s="137">
        <v>1029343.6999999997</v>
      </c>
      <c r="Q137" s="137">
        <f t="shared" si="3"/>
        <v>11071535.569999998</v>
      </c>
      <c r="R137" s="133"/>
      <c r="S137" s="134"/>
      <c r="T137" s="131"/>
      <c r="U137" s="13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7983503.6899999995</v>
      </c>
      <c r="V137" s="133"/>
    </row>
    <row r="138" spans="2:22" x14ac:dyDescent="0.2">
      <c r="B138" s="131"/>
      <c r="C138" s="135">
        <v>40514</v>
      </c>
      <c r="D138" s="136" t="s">
        <v>41</v>
      </c>
      <c r="E138" s="137">
        <v>27023.999999999996</v>
      </c>
      <c r="F138" s="137">
        <v>46004.49</v>
      </c>
      <c r="G138" s="137">
        <v>57094.880000000012</v>
      </c>
      <c r="H138" s="137">
        <v>40192.46</v>
      </c>
      <c r="I138" s="137">
        <v>47410.780000000013</v>
      </c>
      <c r="J138" s="137">
        <v>28872.300000000003</v>
      </c>
      <c r="K138" s="137">
        <v>36355.530000000006</v>
      </c>
      <c r="L138" s="137">
        <v>32242.15</v>
      </c>
      <c r="M138" s="137">
        <v>82899.12</v>
      </c>
      <c r="N138" s="137">
        <v>82899.12</v>
      </c>
      <c r="O138" s="137">
        <v>82899.12</v>
      </c>
      <c r="P138" s="137">
        <v>82898.929999999978</v>
      </c>
      <c r="Q138" s="137">
        <f t="shared" si="3"/>
        <v>646792.87999999989</v>
      </c>
      <c r="R138" s="133"/>
      <c r="S138" s="134"/>
      <c r="T138" s="131"/>
      <c r="U138" s="13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398095.71</v>
      </c>
      <c r="V138" s="133"/>
    </row>
    <row r="139" spans="2:22" x14ac:dyDescent="0.2">
      <c r="B139" s="131"/>
      <c r="C139" s="135">
        <v>40515</v>
      </c>
      <c r="D139" s="136" t="s">
        <v>42</v>
      </c>
      <c r="E139" s="137">
        <v>134991.66</v>
      </c>
      <c r="F139" s="137">
        <v>82343.950000000012</v>
      </c>
      <c r="G139" s="137">
        <v>74679.139999999985</v>
      </c>
      <c r="H139" s="137">
        <v>72451.22</v>
      </c>
      <c r="I139" s="137">
        <v>67542.309999999983</v>
      </c>
      <c r="J139" s="137">
        <v>85613.98000000001</v>
      </c>
      <c r="K139" s="137">
        <v>87890.549999999959</v>
      </c>
      <c r="L139" s="137">
        <v>56227.37</v>
      </c>
      <c r="M139" s="137">
        <v>95401.400000000023</v>
      </c>
      <c r="N139" s="137">
        <v>95401.390000000029</v>
      </c>
      <c r="O139" s="137">
        <v>95401.390000000029</v>
      </c>
      <c r="P139" s="137">
        <v>95401.300000000017</v>
      </c>
      <c r="Q139" s="137">
        <f t="shared" si="3"/>
        <v>1043345.66</v>
      </c>
      <c r="R139" s="133"/>
      <c r="S139" s="134"/>
      <c r="T139" s="131"/>
      <c r="U139" s="13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757141.58</v>
      </c>
      <c r="V139" s="133"/>
    </row>
    <row r="140" spans="2:22" x14ac:dyDescent="0.2">
      <c r="B140" s="131"/>
      <c r="C140" s="135">
        <v>40516</v>
      </c>
      <c r="D140" s="136" t="s">
        <v>43</v>
      </c>
      <c r="E140" s="137">
        <v>41375.450000000004</v>
      </c>
      <c r="F140" s="137">
        <v>53708.719999999994</v>
      </c>
      <c r="G140" s="137">
        <v>59358.160000000011</v>
      </c>
      <c r="H140" s="137">
        <v>54899.929999999986</v>
      </c>
      <c r="I140" s="137">
        <v>57984.950000000004</v>
      </c>
      <c r="J140" s="137">
        <v>57195.66</v>
      </c>
      <c r="K140" s="137">
        <v>48323.829999999994</v>
      </c>
      <c r="L140" s="137">
        <v>40566.89</v>
      </c>
      <c r="M140" s="137">
        <v>101331.46999999996</v>
      </c>
      <c r="N140" s="137">
        <v>101331.46999999996</v>
      </c>
      <c r="O140" s="137">
        <v>101331.46999999996</v>
      </c>
      <c r="P140" s="137">
        <v>101331.34</v>
      </c>
      <c r="Q140" s="137">
        <f t="shared" si="3"/>
        <v>818739.33999999985</v>
      </c>
      <c r="R140" s="133"/>
      <c r="S140" s="134"/>
      <c r="T140" s="131"/>
      <c r="U140" s="13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514745.06</v>
      </c>
      <c r="V140" s="133"/>
    </row>
    <row r="141" spans="2:22" x14ac:dyDescent="0.2">
      <c r="B141" s="131"/>
      <c r="C141" s="135">
        <v>40601</v>
      </c>
      <c r="D141" s="136" t="s">
        <v>46</v>
      </c>
      <c r="E141" s="137">
        <v>1828259.1000000003</v>
      </c>
      <c r="F141" s="137">
        <v>1625302.67</v>
      </c>
      <c r="G141" s="137">
        <v>1805958.7399999995</v>
      </c>
      <c r="H141" s="137">
        <v>1703538.1700000004</v>
      </c>
      <c r="I141" s="137">
        <v>1568758.8399999999</v>
      </c>
      <c r="J141" s="137">
        <v>1606650.6400000001</v>
      </c>
      <c r="K141" s="137">
        <v>1460529.77</v>
      </c>
      <c r="L141" s="137">
        <v>1473616.19</v>
      </c>
      <c r="M141" s="137">
        <v>2046579.2499999984</v>
      </c>
      <c r="N141" s="137">
        <v>2027140.0499999984</v>
      </c>
      <c r="O141" s="137">
        <v>2027140.0399999984</v>
      </c>
      <c r="P141" s="137">
        <v>2027139.3499999985</v>
      </c>
      <c r="Q141" s="137">
        <f t="shared" si="3"/>
        <v>21200612.809999991</v>
      </c>
      <c r="R141" s="133"/>
      <c r="S141" s="134"/>
      <c r="T141" s="131"/>
      <c r="U141" s="13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15119193.369999997</v>
      </c>
      <c r="V141" s="133"/>
    </row>
    <row r="142" spans="2:22" x14ac:dyDescent="0.2">
      <c r="B142" s="131"/>
      <c r="C142" s="135">
        <v>40603</v>
      </c>
      <c r="D142" s="136" t="s">
        <v>47</v>
      </c>
      <c r="E142" s="137">
        <v>23314.030000000002</v>
      </c>
      <c r="F142" s="137">
        <v>29391.94</v>
      </c>
      <c r="G142" s="137">
        <v>31446.779999999995</v>
      </c>
      <c r="H142" s="137">
        <v>29585.03</v>
      </c>
      <c r="I142" s="137">
        <v>30850.63</v>
      </c>
      <c r="J142" s="137">
        <v>50479.88</v>
      </c>
      <c r="K142" s="137">
        <v>95223.449999999983</v>
      </c>
      <c r="L142" s="137">
        <v>16930.820000000003</v>
      </c>
      <c r="M142" s="137">
        <v>165919.4</v>
      </c>
      <c r="N142" s="137">
        <v>165919.4</v>
      </c>
      <c r="O142" s="137">
        <v>165919.4</v>
      </c>
      <c r="P142" s="137">
        <v>165919.22999999998</v>
      </c>
      <c r="Q142" s="137">
        <f t="shared" si="3"/>
        <v>970899.99</v>
      </c>
      <c r="R142" s="133"/>
      <c r="S142" s="134"/>
      <c r="T142" s="131"/>
      <c r="U142" s="13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473141.95999999996</v>
      </c>
      <c r="V142" s="133"/>
    </row>
    <row r="143" spans="2:22" x14ac:dyDescent="0.2">
      <c r="B143" s="131"/>
      <c r="C143" s="135">
        <v>40701</v>
      </c>
      <c r="D143" s="136" t="s">
        <v>132</v>
      </c>
      <c r="E143" s="137">
        <v>20274623.100000001</v>
      </c>
      <c r="F143" s="137">
        <v>24871340.409999993</v>
      </c>
      <c r="G143" s="137">
        <v>24647524.930000018</v>
      </c>
      <c r="H143" s="137">
        <v>24743417.229999993</v>
      </c>
      <c r="I143" s="137">
        <v>25032186.960000008</v>
      </c>
      <c r="J143" s="137">
        <v>28325697.320000011</v>
      </c>
      <c r="K143" s="137">
        <v>24142549.250000004</v>
      </c>
      <c r="L143" s="137">
        <v>24293440.590000015</v>
      </c>
      <c r="M143" s="137">
        <v>29810848.189999983</v>
      </c>
      <c r="N143" s="137">
        <v>28947099.659999985</v>
      </c>
      <c r="O143" s="137">
        <v>28947099.659999985</v>
      </c>
      <c r="P143" s="137">
        <v>28947098.869999971</v>
      </c>
      <c r="Q143" s="137">
        <f t="shared" si="3"/>
        <v>312982926.16999996</v>
      </c>
      <c r="R143" s="133"/>
      <c r="S143" s="134"/>
      <c r="T143" s="131"/>
      <c r="U143" s="13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226141627.98000002</v>
      </c>
      <c r="V143" s="133"/>
    </row>
    <row r="144" spans="2:22" x14ac:dyDescent="0.2">
      <c r="B144" s="131"/>
      <c r="C144" s="135">
        <v>40704</v>
      </c>
      <c r="D144" s="136" t="s">
        <v>48</v>
      </c>
      <c r="E144" s="137">
        <v>141838.73000000001</v>
      </c>
      <c r="F144" s="137">
        <v>168835.96</v>
      </c>
      <c r="G144" s="137">
        <v>181298.09000000003</v>
      </c>
      <c r="H144" s="137">
        <v>165208.06999999998</v>
      </c>
      <c r="I144" s="137">
        <v>145872.67000000004</v>
      </c>
      <c r="J144" s="137">
        <v>148307.18000000002</v>
      </c>
      <c r="K144" s="137">
        <v>95641.49</v>
      </c>
      <c r="L144" s="137">
        <v>80092.67</v>
      </c>
      <c r="M144" s="137">
        <v>183977.62000000002</v>
      </c>
      <c r="N144" s="137">
        <v>183977.62000000002</v>
      </c>
      <c r="O144" s="137">
        <v>183977.62000000002</v>
      </c>
      <c r="P144" s="137">
        <v>183977.41999999995</v>
      </c>
      <c r="Q144" s="137">
        <f t="shared" si="3"/>
        <v>1863005.1400000004</v>
      </c>
      <c r="R144" s="133"/>
      <c r="S144" s="134"/>
      <c r="T144" s="131"/>
      <c r="U144" s="13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1311072.4800000002</v>
      </c>
      <c r="V144" s="133"/>
    </row>
    <row r="145" spans="2:22" x14ac:dyDescent="0.2">
      <c r="B145" s="131"/>
      <c r="C145" s="135">
        <v>40705</v>
      </c>
      <c r="D145" s="136" t="s">
        <v>49</v>
      </c>
      <c r="E145" s="137">
        <v>59833.62</v>
      </c>
      <c r="F145" s="137">
        <v>76772.55</v>
      </c>
      <c r="G145" s="137">
        <v>102158.33</v>
      </c>
      <c r="H145" s="137">
        <v>109469.60999999999</v>
      </c>
      <c r="I145" s="137">
        <v>87698.01999999999</v>
      </c>
      <c r="J145" s="137">
        <v>60320.220000000008</v>
      </c>
      <c r="K145" s="137">
        <v>163114.88</v>
      </c>
      <c r="L145" s="137">
        <v>83628.899999999994</v>
      </c>
      <c r="M145" s="137">
        <v>139893.44</v>
      </c>
      <c r="N145" s="137">
        <v>139893.44</v>
      </c>
      <c r="O145" s="137">
        <v>139893.44</v>
      </c>
      <c r="P145" s="137">
        <v>139893.34</v>
      </c>
      <c r="Q145" s="137">
        <f t="shared" si="3"/>
        <v>1302569.79</v>
      </c>
      <c r="R145" s="133"/>
      <c r="S145" s="134"/>
      <c r="T145" s="131"/>
      <c r="U145" s="13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882889.57000000007</v>
      </c>
      <c r="V145" s="133"/>
    </row>
    <row r="146" spans="2:22" x14ac:dyDescent="0.2">
      <c r="B146" s="131"/>
      <c r="C146" s="135">
        <v>40709</v>
      </c>
      <c r="D146" s="136" t="s">
        <v>50</v>
      </c>
      <c r="E146" s="137">
        <v>51328.08</v>
      </c>
      <c r="F146" s="137">
        <v>48053.450000000004</v>
      </c>
      <c r="G146" s="137">
        <v>46991.31</v>
      </c>
      <c r="H146" s="137">
        <v>60432.939999999988</v>
      </c>
      <c r="I146" s="137">
        <v>71507.12</v>
      </c>
      <c r="J146" s="137">
        <v>53133.659999999996</v>
      </c>
      <c r="K146" s="137">
        <v>68679.44</v>
      </c>
      <c r="L146" s="137">
        <v>46445.329999999994</v>
      </c>
      <c r="M146" s="137">
        <v>79011.50999999998</v>
      </c>
      <c r="N146" s="137">
        <v>79011.50999999998</v>
      </c>
      <c r="O146" s="137">
        <v>79011.50999999998</v>
      </c>
      <c r="P146" s="137">
        <v>79011.340000000011</v>
      </c>
      <c r="Q146" s="137">
        <f t="shared" si="3"/>
        <v>762617.2</v>
      </c>
      <c r="R146" s="133"/>
      <c r="S146" s="134"/>
      <c r="T146" s="131"/>
      <c r="U146" s="13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525582.84</v>
      </c>
      <c r="V146" s="133"/>
    </row>
    <row r="147" spans="2:22" x14ac:dyDescent="0.2">
      <c r="B147" s="131"/>
      <c r="C147" s="135">
        <v>40710</v>
      </c>
      <c r="D147" s="136" t="s">
        <v>51</v>
      </c>
      <c r="E147" s="137">
        <v>29246.85</v>
      </c>
      <c r="F147" s="137">
        <v>25844.18</v>
      </c>
      <c r="G147" s="137">
        <v>27510.68</v>
      </c>
      <c r="H147" s="137">
        <v>30942.42</v>
      </c>
      <c r="I147" s="137">
        <v>30044.730000000003</v>
      </c>
      <c r="J147" s="137">
        <v>30953.85</v>
      </c>
      <c r="K147" s="137">
        <v>38530.900000000016</v>
      </c>
      <c r="L147" s="137">
        <v>24332.780000000002</v>
      </c>
      <c r="M147" s="137">
        <v>50979.929999999993</v>
      </c>
      <c r="N147" s="137">
        <v>50784.5</v>
      </c>
      <c r="O147" s="137">
        <v>50784.5</v>
      </c>
      <c r="P147" s="137">
        <v>50784.31</v>
      </c>
      <c r="Q147" s="137">
        <f t="shared" si="3"/>
        <v>440739.63</v>
      </c>
      <c r="R147" s="133"/>
      <c r="S147" s="134"/>
      <c r="T147" s="131"/>
      <c r="U147" s="13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288386.32</v>
      </c>
      <c r="V147" s="133"/>
    </row>
    <row r="148" spans="2:22" x14ac:dyDescent="0.2">
      <c r="B148" s="131"/>
      <c r="C148" s="135">
        <v>40801</v>
      </c>
      <c r="D148" s="136" t="s">
        <v>54</v>
      </c>
      <c r="E148" s="137">
        <v>1275849.6199999994</v>
      </c>
      <c r="F148" s="137">
        <v>1279339.2000000004</v>
      </c>
      <c r="G148" s="137">
        <v>1782637.7399999998</v>
      </c>
      <c r="H148" s="137">
        <v>1619781.1100000003</v>
      </c>
      <c r="I148" s="137">
        <v>1654094.9499999993</v>
      </c>
      <c r="J148" s="137">
        <v>1613533.0200000003</v>
      </c>
      <c r="K148" s="137">
        <v>2630866.6599999992</v>
      </c>
      <c r="L148" s="137">
        <v>1307145.4299999992</v>
      </c>
      <c r="M148" s="137">
        <v>4096677.089999998</v>
      </c>
      <c r="N148" s="137">
        <v>4096677.089999998</v>
      </c>
      <c r="O148" s="137">
        <v>4096677.089999998</v>
      </c>
      <c r="P148" s="137">
        <v>4096675.0299999989</v>
      </c>
      <c r="Q148" s="137">
        <f t="shared" si="3"/>
        <v>29549954.029999983</v>
      </c>
      <c r="R148" s="133"/>
      <c r="S148" s="134"/>
      <c r="T148" s="131"/>
      <c r="U148" s="13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17259924.819999993</v>
      </c>
      <c r="V148" s="133"/>
    </row>
    <row r="149" spans="2:22" x14ac:dyDescent="0.2">
      <c r="B149" s="131"/>
      <c r="C149" s="135">
        <v>40802</v>
      </c>
      <c r="D149" s="136" t="s">
        <v>52</v>
      </c>
      <c r="E149" s="137">
        <v>181014.54</v>
      </c>
      <c r="F149" s="137">
        <v>163830.14999999997</v>
      </c>
      <c r="G149" s="137">
        <v>196384.67999999996</v>
      </c>
      <c r="H149" s="137">
        <v>162859.69999999998</v>
      </c>
      <c r="I149" s="137">
        <v>168126.95999999996</v>
      </c>
      <c r="J149" s="137">
        <v>203777.79000000007</v>
      </c>
      <c r="K149" s="137">
        <v>190907.98</v>
      </c>
      <c r="L149" s="137">
        <v>164497.70000000001</v>
      </c>
      <c r="M149" s="137">
        <v>335109.67000000004</v>
      </c>
      <c r="N149" s="137">
        <v>335109.67000000004</v>
      </c>
      <c r="O149" s="137">
        <v>335109.67000000004</v>
      </c>
      <c r="P149" s="137">
        <v>335109.53000000009</v>
      </c>
      <c r="Q149" s="137">
        <f t="shared" si="3"/>
        <v>2771838.04</v>
      </c>
      <c r="R149" s="133"/>
      <c r="S149" s="134"/>
      <c r="T149" s="131"/>
      <c r="U149" s="13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1766509.17</v>
      </c>
      <c r="V149" s="133"/>
    </row>
    <row r="150" spans="2:22" x14ac:dyDescent="0.2">
      <c r="B150" s="131"/>
      <c r="C150" s="135">
        <v>40817</v>
      </c>
      <c r="D150" s="136" t="s">
        <v>53</v>
      </c>
      <c r="E150" s="137">
        <v>52982.47</v>
      </c>
      <c r="F150" s="137">
        <v>42729.69000000001</v>
      </c>
      <c r="G150" s="137">
        <v>45242.54</v>
      </c>
      <c r="H150" s="137">
        <v>59966.150000000016</v>
      </c>
      <c r="I150" s="137">
        <v>49261.560000000012</v>
      </c>
      <c r="J150" s="137">
        <v>53351.320000000014</v>
      </c>
      <c r="K150" s="137">
        <v>250747.86000000002</v>
      </c>
      <c r="L150" s="137">
        <v>46966.060000000019</v>
      </c>
      <c r="M150" s="137">
        <v>149436.32999999999</v>
      </c>
      <c r="N150" s="137">
        <v>149436.32999999999</v>
      </c>
      <c r="O150" s="137">
        <v>149436.32999999999</v>
      </c>
      <c r="P150" s="137">
        <v>149436.16999999998</v>
      </c>
      <c r="Q150" s="137">
        <f t="shared" si="3"/>
        <v>1198992.81</v>
      </c>
      <c r="R150" s="133"/>
      <c r="S150" s="134"/>
      <c r="T150" s="131"/>
      <c r="U150" s="13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750683.9800000001</v>
      </c>
      <c r="V150" s="133"/>
    </row>
    <row r="151" spans="2:22" x14ac:dyDescent="0.2">
      <c r="B151" s="131"/>
      <c r="C151" s="135">
        <v>40901</v>
      </c>
      <c r="D151" s="136" t="s">
        <v>133</v>
      </c>
      <c r="E151" s="137">
        <v>447941.2900000001</v>
      </c>
      <c r="F151" s="137">
        <v>560701.80000000005</v>
      </c>
      <c r="G151" s="137">
        <v>2414508.3400000003</v>
      </c>
      <c r="H151" s="137">
        <v>323214.62000000017</v>
      </c>
      <c r="I151" s="137">
        <v>371308.95999999996</v>
      </c>
      <c r="J151" s="137">
        <v>339871.19000000006</v>
      </c>
      <c r="K151" s="137">
        <v>306308.24</v>
      </c>
      <c r="L151" s="137">
        <v>257153.93000000002</v>
      </c>
      <c r="M151" s="137">
        <v>1853752.22</v>
      </c>
      <c r="N151" s="137">
        <v>1853482.22</v>
      </c>
      <c r="O151" s="137">
        <v>1853482.22</v>
      </c>
      <c r="P151" s="137">
        <v>1853481.4899999995</v>
      </c>
      <c r="Q151" s="137">
        <f t="shared" si="3"/>
        <v>12435206.520000001</v>
      </c>
      <c r="R151" s="133"/>
      <c r="S151" s="134"/>
      <c r="T151" s="131"/>
      <c r="U151" s="13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6874760.5900000008</v>
      </c>
      <c r="V151" s="133"/>
    </row>
    <row r="152" spans="2:22" x14ac:dyDescent="0.2">
      <c r="B152" s="131"/>
      <c r="C152" s="135">
        <v>40903</v>
      </c>
      <c r="D152" s="136" t="s">
        <v>71</v>
      </c>
      <c r="E152" s="137">
        <v>607788.87</v>
      </c>
      <c r="F152" s="137">
        <v>5136660.5100000007</v>
      </c>
      <c r="G152" s="137">
        <v>7720873.7299999995</v>
      </c>
      <c r="H152" s="137">
        <v>8331038.46</v>
      </c>
      <c r="I152" s="137">
        <v>3722912.83</v>
      </c>
      <c r="J152" s="137">
        <v>6976905.660000002</v>
      </c>
      <c r="K152" s="137">
        <v>8869375.5499999989</v>
      </c>
      <c r="L152" s="137">
        <v>2816197.1699999995</v>
      </c>
      <c r="M152" s="137">
        <v>19954616.770000007</v>
      </c>
      <c r="N152" s="137">
        <v>19479778.210000012</v>
      </c>
      <c r="O152" s="137">
        <v>19479778.210000012</v>
      </c>
      <c r="P152" s="137">
        <v>19479778.500000011</v>
      </c>
      <c r="Q152" s="137">
        <f t="shared" si="3"/>
        <v>122575704.47000004</v>
      </c>
      <c r="R152" s="133"/>
      <c r="S152" s="134"/>
      <c r="T152" s="131"/>
      <c r="U152" s="13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64136369.550000012</v>
      </c>
      <c r="V152" s="133"/>
    </row>
    <row r="153" spans="2:22" x14ac:dyDescent="0.2">
      <c r="B153" s="131"/>
      <c r="C153" s="135">
        <v>40904</v>
      </c>
      <c r="D153" s="136" t="s">
        <v>55</v>
      </c>
      <c r="E153" s="137">
        <v>62235.56</v>
      </c>
      <c r="F153" s="137">
        <v>86526.250000000015</v>
      </c>
      <c r="G153" s="137">
        <v>86680.459999999992</v>
      </c>
      <c r="H153" s="137">
        <v>83263.839999999997</v>
      </c>
      <c r="I153" s="137">
        <v>71845.570000000022</v>
      </c>
      <c r="J153" s="137">
        <v>88329.760000000024</v>
      </c>
      <c r="K153" s="137">
        <v>80649.88</v>
      </c>
      <c r="L153" s="137">
        <v>88171.62</v>
      </c>
      <c r="M153" s="137">
        <v>114785.27999999997</v>
      </c>
      <c r="N153" s="137">
        <v>108121.64999999998</v>
      </c>
      <c r="O153" s="137">
        <v>108121.64999999998</v>
      </c>
      <c r="P153" s="137">
        <v>108121.55999999998</v>
      </c>
      <c r="Q153" s="137">
        <f t="shared" si="3"/>
        <v>1086853.08</v>
      </c>
      <c r="R153" s="133"/>
      <c r="S153" s="134"/>
      <c r="T153" s="131"/>
      <c r="U153" s="13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762488.22</v>
      </c>
      <c r="V153" s="133"/>
    </row>
    <row r="154" spans="2:22" x14ac:dyDescent="0.2">
      <c r="B154" s="131"/>
      <c r="C154" s="135">
        <v>40911</v>
      </c>
      <c r="D154" s="136" t="s">
        <v>56</v>
      </c>
      <c r="E154" s="137">
        <v>54551.020000000011</v>
      </c>
      <c r="F154" s="137">
        <v>60981.299999999996</v>
      </c>
      <c r="G154" s="137">
        <v>66557.239999999991</v>
      </c>
      <c r="H154" s="137">
        <v>57944.860000000015</v>
      </c>
      <c r="I154" s="137">
        <v>62499.8</v>
      </c>
      <c r="J154" s="137">
        <v>63271.100000000006</v>
      </c>
      <c r="K154" s="137">
        <v>64747.44000000001</v>
      </c>
      <c r="L154" s="137">
        <v>53510.75</v>
      </c>
      <c r="M154" s="137">
        <v>88090.86000000003</v>
      </c>
      <c r="N154" s="137">
        <v>87840.850000000035</v>
      </c>
      <c r="O154" s="137">
        <v>87840.850000000035</v>
      </c>
      <c r="P154" s="137">
        <v>87840.7</v>
      </c>
      <c r="Q154" s="137">
        <f t="shared" si="3"/>
        <v>835676.77000000025</v>
      </c>
      <c r="R154" s="133"/>
      <c r="S154" s="134"/>
      <c r="T154" s="131"/>
      <c r="U154" s="13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572154.37000000011</v>
      </c>
      <c r="V154" s="133"/>
    </row>
    <row r="155" spans="2:22" x14ac:dyDescent="0.2">
      <c r="B155" s="131"/>
      <c r="C155" s="135">
        <v>40913</v>
      </c>
      <c r="D155" s="136" t="s">
        <v>58</v>
      </c>
      <c r="E155" s="137">
        <v>38821.079999999994</v>
      </c>
      <c r="F155" s="137">
        <v>34532.219999999994</v>
      </c>
      <c r="G155" s="137">
        <v>52600.03</v>
      </c>
      <c r="H155" s="137">
        <v>39727.99</v>
      </c>
      <c r="I155" s="137">
        <v>78569.58</v>
      </c>
      <c r="J155" s="137">
        <v>67659.91</v>
      </c>
      <c r="K155" s="137">
        <v>46230.229999999996</v>
      </c>
      <c r="L155" s="137">
        <v>34388.43</v>
      </c>
      <c r="M155" s="137">
        <v>63944.160000000011</v>
      </c>
      <c r="N155" s="137">
        <v>63944.160000000011</v>
      </c>
      <c r="O155" s="137">
        <v>63944.160000000011</v>
      </c>
      <c r="P155" s="137">
        <v>63944.049999999996</v>
      </c>
      <c r="Q155" s="137">
        <f t="shared" si="3"/>
        <v>648306</v>
      </c>
      <c r="R155" s="133"/>
      <c r="S155" s="134"/>
      <c r="T155" s="131"/>
      <c r="U155" s="13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456473.62999999995</v>
      </c>
      <c r="V155" s="133"/>
    </row>
    <row r="156" spans="2:22" x14ac:dyDescent="0.2">
      <c r="B156" s="131"/>
      <c r="C156" s="135">
        <v>41001</v>
      </c>
      <c r="D156" s="136" t="s">
        <v>130</v>
      </c>
      <c r="E156" s="137">
        <v>227428.94000000009</v>
      </c>
      <c r="F156" s="137">
        <v>266264.47000000003</v>
      </c>
      <c r="G156" s="137">
        <v>308940.59999999998</v>
      </c>
      <c r="H156" s="137">
        <v>331932.57000000012</v>
      </c>
      <c r="I156" s="137">
        <v>254967.78999999995</v>
      </c>
      <c r="J156" s="137">
        <v>302110.59000000003</v>
      </c>
      <c r="K156" s="137">
        <v>283377.4800000001</v>
      </c>
      <c r="L156" s="137">
        <v>168853.51999999996</v>
      </c>
      <c r="M156" s="137">
        <v>308707.00000000017</v>
      </c>
      <c r="N156" s="137">
        <v>308707.00000000017</v>
      </c>
      <c r="O156" s="137">
        <v>308707.00000000017</v>
      </c>
      <c r="P156" s="137">
        <v>308706.31000000006</v>
      </c>
      <c r="Q156" s="137">
        <f t="shared" si="3"/>
        <v>3378703.2700000005</v>
      </c>
      <c r="R156" s="133"/>
      <c r="S156" s="134"/>
      <c r="T156" s="131"/>
      <c r="U156" s="13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2452582.9600000004</v>
      </c>
      <c r="V156" s="133"/>
    </row>
    <row r="157" spans="2:22" x14ac:dyDescent="0.2">
      <c r="B157" s="131"/>
      <c r="C157" s="135">
        <v>41002</v>
      </c>
      <c r="D157" s="136" t="s">
        <v>59</v>
      </c>
      <c r="E157" s="137">
        <v>92731.88</v>
      </c>
      <c r="F157" s="137">
        <v>87375.299999999988</v>
      </c>
      <c r="G157" s="137">
        <v>115452.59000000003</v>
      </c>
      <c r="H157" s="137">
        <v>140272.69000000003</v>
      </c>
      <c r="I157" s="137">
        <v>114845.20999999999</v>
      </c>
      <c r="J157" s="137">
        <v>94543.23</v>
      </c>
      <c r="K157" s="137">
        <v>93764.210000000021</v>
      </c>
      <c r="L157" s="137">
        <v>93717.77</v>
      </c>
      <c r="M157" s="137">
        <v>202810.89</v>
      </c>
      <c r="N157" s="137">
        <v>202652.55000000005</v>
      </c>
      <c r="O157" s="137">
        <v>202652.55000000005</v>
      </c>
      <c r="P157" s="137">
        <v>202652.36000000002</v>
      </c>
      <c r="Q157" s="137">
        <f t="shared" si="3"/>
        <v>1643471.2300000004</v>
      </c>
      <c r="R157" s="133"/>
      <c r="S157" s="134"/>
      <c r="T157" s="131"/>
      <c r="U157" s="13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1035513.7700000001</v>
      </c>
      <c r="V157" s="133"/>
    </row>
    <row r="158" spans="2:22" x14ac:dyDescent="0.2">
      <c r="B158" s="131"/>
      <c r="C158" s="135">
        <v>41003</v>
      </c>
      <c r="D158" s="136" t="s">
        <v>60</v>
      </c>
      <c r="E158" s="137">
        <v>197041.42</v>
      </c>
      <c r="F158" s="137">
        <v>5410110.3700000001</v>
      </c>
      <c r="G158" s="137">
        <v>3575532.8499999996</v>
      </c>
      <c r="H158" s="137">
        <v>7441182.7200000007</v>
      </c>
      <c r="I158" s="137">
        <v>5810053.79</v>
      </c>
      <c r="J158" s="137">
        <v>3496468.6900000004</v>
      </c>
      <c r="K158" s="137">
        <v>6418239.8499999996</v>
      </c>
      <c r="L158" s="137">
        <v>2423626.83</v>
      </c>
      <c r="M158" s="137">
        <v>24551468.149999995</v>
      </c>
      <c r="N158" s="137">
        <v>23768675.789999995</v>
      </c>
      <c r="O158" s="137">
        <v>23768675.789999995</v>
      </c>
      <c r="P158" s="137">
        <v>23768675.43</v>
      </c>
      <c r="Q158" s="137">
        <f t="shared" si="3"/>
        <v>130629751.67999998</v>
      </c>
      <c r="R158" s="133"/>
      <c r="S158" s="134"/>
      <c r="T158" s="131"/>
      <c r="U158" s="13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59323724.670000002</v>
      </c>
      <c r="V158" s="133"/>
    </row>
    <row r="159" spans="2:22" x14ac:dyDescent="0.2">
      <c r="B159" s="131"/>
      <c r="C159" s="135">
        <v>41005</v>
      </c>
      <c r="D159" s="136" t="s">
        <v>61</v>
      </c>
      <c r="E159" s="137">
        <v>14394.02</v>
      </c>
      <c r="F159" s="137">
        <v>910666.69</v>
      </c>
      <c r="G159" s="137">
        <v>3393517.05</v>
      </c>
      <c r="H159" s="137">
        <v>2274518.41</v>
      </c>
      <c r="I159" s="137">
        <v>562853.1</v>
      </c>
      <c r="J159" s="137">
        <v>1381921.25</v>
      </c>
      <c r="K159" s="137">
        <v>3111741.8899999997</v>
      </c>
      <c r="L159" s="137">
        <v>1507314.56</v>
      </c>
      <c r="M159" s="137">
        <v>3621043.58</v>
      </c>
      <c r="N159" s="137">
        <v>2264809.19</v>
      </c>
      <c r="O159" s="137">
        <v>2264809.19</v>
      </c>
      <c r="P159" s="137">
        <v>2264809.1100000003</v>
      </c>
      <c r="Q159" s="137">
        <f t="shared" si="3"/>
        <v>23572398.040000003</v>
      </c>
      <c r="R159" s="133"/>
      <c r="S159" s="134"/>
      <c r="T159" s="131"/>
      <c r="U159" s="13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16777970.550000001</v>
      </c>
      <c r="V159" s="133"/>
    </row>
    <row r="160" spans="2:22" ht="38.25" x14ac:dyDescent="0.2">
      <c r="B160" s="131"/>
      <c r="C160" s="135">
        <v>41007</v>
      </c>
      <c r="D160" s="136" t="s">
        <v>62</v>
      </c>
      <c r="E160" s="137">
        <v>0</v>
      </c>
      <c r="F160" s="137">
        <v>2648.06</v>
      </c>
      <c r="G160" s="137">
        <v>1848.37</v>
      </c>
      <c r="H160" s="137">
        <v>12880.85</v>
      </c>
      <c r="I160" s="137">
        <v>6039.61</v>
      </c>
      <c r="J160" s="137">
        <v>4247.49</v>
      </c>
      <c r="K160" s="137">
        <v>7204.6699999999992</v>
      </c>
      <c r="L160" s="137">
        <v>3408.95</v>
      </c>
      <c r="M160" s="137">
        <v>9773.7000000000007</v>
      </c>
      <c r="N160" s="137">
        <v>9066.3700000000008</v>
      </c>
      <c r="O160" s="137">
        <v>9066.3700000000008</v>
      </c>
      <c r="P160" s="137">
        <v>9066.25</v>
      </c>
      <c r="Q160" s="137">
        <f t="shared" si="3"/>
        <v>75250.69</v>
      </c>
      <c r="R160" s="133"/>
      <c r="S160" s="134"/>
      <c r="T160" s="131"/>
      <c r="U160" s="13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48051.7</v>
      </c>
      <c r="V160" s="133"/>
    </row>
    <row r="161" spans="2:22" x14ac:dyDescent="0.2">
      <c r="B161" s="131"/>
      <c r="C161" s="135">
        <v>41101</v>
      </c>
      <c r="D161" s="136" t="s">
        <v>64</v>
      </c>
      <c r="E161" s="137">
        <v>2028183.0000000002</v>
      </c>
      <c r="F161" s="137">
        <v>1632846.0200000005</v>
      </c>
      <c r="G161" s="137">
        <v>6643734.4400000004</v>
      </c>
      <c r="H161" s="137">
        <v>4455491.3499999996</v>
      </c>
      <c r="I161" s="137">
        <v>5748767.1499999994</v>
      </c>
      <c r="J161" s="137">
        <v>3702619.8000000007</v>
      </c>
      <c r="K161" s="137">
        <v>5618301.2800000003</v>
      </c>
      <c r="L161" s="137">
        <v>635972.19000000018</v>
      </c>
      <c r="M161" s="137">
        <v>7425970.2200000007</v>
      </c>
      <c r="N161" s="137">
        <v>7425970.2200000007</v>
      </c>
      <c r="O161" s="137">
        <v>7425970.2200000007</v>
      </c>
      <c r="P161" s="137">
        <v>7425969.5199999996</v>
      </c>
      <c r="Q161" s="137">
        <f t="shared" si="3"/>
        <v>60169795.409999996</v>
      </c>
      <c r="R161" s="133"/>
      <c r="S161" s="134"/>
      <c r="T161" s="131"/>
      <c r="U161" s="13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37891885.450000003</v>
      </c>
      <c r="V161" s="133"/>
    </row>
    <row r="162" spans="2:22" x14ac:dyDescent="0.2">
      <c r="B162" s="131"/>
      <c r="C162" s="135">
        <v>41103</v>
      </c>
      <c r="D162" s="136" t="s">
        <v>65</v>
      </c>
      <c r="E162" s="137">
        <v>376268.05999999988</v>
      </c>
      <c r="F162" s="137">
        <v>501806.64000000013</v>
      </c>
      <c r="G162" s="137">
        <v>508588.44000000012</v>
      </c>
      <c r="H162" s="137">
        <v>508994.25000000006</v>
      </c>
      <c r="I162" s="137">
        <v>537507.69999999995</v>
      </c>
      <c r="J162" s="137">
        <v>542280.97</v>
      </c>
      <c r="K162" s="137">
        <v>714639.5</v>
      </c>
      <c r="L162" s="137">
        <v>545528.69999999995</v>
      </c>
      <c r="M162" s="137">
        <v>639572.28999999992</v>
      </c>
      <c r="N162" s="137">
        <v>639572.28999999992</v>
      </c>
      <c r="O162" s="137">
        <v>639572.28999999992</v>
      </c>
      <c r="P162" s="137">
        <v>639572.11000000022</v>
      </c>
      <c r="Q162" s="137">
        <f t="shared" si="3"/>
        <v>6793903.2400000002</v>
      </c>
      <c r="R162" s="133"/>
      <c r="S162" s="134"/>
      <c r="T162" s="131"/>
      <c r="U162" s="13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4875186.55</v>
      </c>
      <c r="V162" s="133"/>
    </row>
    <row r="163" spans="2:22" x14ac:dyDescent="0.2">
      <c r="B163" s="131"/>
      <c r="C163" s="135">
        <v>41104</v>
      </c>
      <c r="D163" s="136" t="s">
        <v>66</v>
      </c>
      <c r="E163" s="137">
        <v>12799.220000000001</v>
      </c>
      <c r="F163" s="137">
        <v>15664.77</v>
      </c>
      <c r="G163" s="137">
        <v>37100.049999999996</v>
      </c>
      <c r="H163" s="137">
        <v>14233.11</v>
      </c>
      <c r="I163" s="137">
        <v>64840.01</v>
      </c>
      <c r="J163" s="137">
        <v>75867.27</v>
      </c>
      <c r="K163" s="137">
        <v>139120.32000000001</v>
      </c>
      <c r="L163" s="137">
        <v>14774.490000000003</v>
      </c>
      <c r="M163" s="137">
        <v>96831.439999999988</v>
      </c>
      <c r="N163" s="137">
        <v>96831.439999999988</v>
      </c>
      <c r="O163" s="137">
        <v>96831.439999999988</v>
      </c>
      <c r="P163" s="137">
        <v>96831.32</v>
      </c>
      <c r="Q163" s="137">
        <f t="shared" si="3"/>
        <v>761724.87999999989</v>
      </c>
      <c r="R163" s="133"/>
      <c r="S163" s="134"/>
      <c r="T163" s="131"/>
      <c r="U163" s="13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471230.68</v>
      </c>
      <c r="V163" s="133"/>
    </row>
    <row r="164" spans="2:22" x14ac:dyDescent="0.2">
      <c r="B164" s="131"/>
      <c r="C164" s="135">
        <v>41107</v>
      </c>
      <c r="D164" s="136" t="s">
        <v>67</v>
      </c>
      <c r="E164" s="137">
        <v>323870.14</v>
      </c>
      <c r="F164" s="137">
        <v>410236.35</v>
      </c>
      <c r="G164" s="137">
        <v>269231.50999999995</v>
      </c>
      <c r="H164" s="137">
        <v>341136.72999999992</v>
      </c>
      <c r="I164" s="137">
        <v>538150.20000000007</v>
      </c>
      <c r="J164" s="137">
        <v>390220.88999999996</v>
      </c>
      <c r="K164" s="137">
        <v>389205.2</v>
      </c>
      <c r="L164" s="137">
        <v>125451.81999999999</v>
      </c>
      <c r="M164" s="137">
        <v>546242.65</v>
      </c>
      <c r="N164" s="137">
        <v>541936.21000000008</v>
      </c>
      <c r="O164" s="137">
        <v>541936.21000000008</v>
      </c>
      <c r="P164" s="137">
        <v>541936.04</v>
      </c>
      <c r="Q164" s="137">
        <f t="shared" si="3"/>
        <v>4959553.95</v>
      </c>
      <c r="R164" s="133"/>
      <c r="S164" s="134"/>
      <c r="T164" s="131"/>
      <c r="U164" s="13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3333745.49</v>
      </c>
      <c r="V164" s="133"/>
    </row>
    <row r="165" spans="2:22" x14ac:dyDescent="0.2">
      <c r="B165" s="131"/>
      <c r="C165" s="135">
        <v>41301</v>
      </c>
      <c r="D165" s="136" t="s">
        <v>68</v>
      </c>
      <c r="E165" s="137">
        <v>378636.17</v>
      </c>
      <c r="F165" s="137">
        <v>690003.4099999998</v>
      </c>
      <c r="G165" s="137">
        <v>495459.25</v>
      </c>
      <c r="H165" s="137">
        <v>427361.74000000011</v>
      </c>
      <c r="I165" s="137">
        <v>172242.22000000006</v>
      </c>
      <c r="J165" s="137">
        <v>171091.17000000004</v>
      </c>
      <c r="K165" s="137">
        <v>220118.72000000003</v>
      </c>
      <c r="L165" s="137">
        <v>101677.92000000001</v>
      </c>
      <c r="M165" s="137">
        <v>744280.89</v>
      </c>
      <c r="N165" s="137">
        <v>744280.89</v>
      </c>
      <c r="O165" s="137">
        <v>744280.89</v>
      </c>
      <c r="P165" s="137">
        <v>744280.50000000012</v>
      </c>
      <c r="Q165" s="137">
        <f t="shared" si="3"/>
        <v>5633713.7700000005</v>
      </c>
      <c r="R165" s="133"/>
      <c r="S165" s="134"/>
      <c r="T165" s="131"/>
      <c r="U165" s="13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3400871.49</v>
      </c>
      <c r="V165" s="133"/>
    </row>
    <row r="166" spans="2:22" x14ac:dyDescent="0.2">
      <c r="B166" s="131"/>
      <c r="C166" s="135">
        <v>41401</v>
      </c>
      <c r="D166" s="136" t="s">
        <v>69</v>
      </c>
      <c r="E166" s="137">
        <v>172880.71000000002</v>
      </c>
      <c r="F166" s="137">
        <v>195337.80000000002</v>
      </c>
      <c r="G166" s="137">
        <v>175072.58999999997</v>
      </c>
      <c r="H166" s="137">
        <v>159409.21999999997</v>
      </c>
      <c r="I166" s="137">
        <v>201405.09999999998</v>
      </c>
      <c r="J166" s="137">
        <v>199478.40000000002</v>
      </c>
      <c r="K166" s="137">
        <v>2758270.2899999996</v>
      </c>
      <c r="L166" s="137">
        <v>153184.63</v>
      </c>
      <c r="M166" s="137">
        <v>199974.53999999998</v>
      </c>
      <c r="N166" s="137">
        <v>199974.53999999998</v>
      </c>
      <c r="O166" s="137">
        <v>199974.53999999998</v>
      </c>
      <c r="P166" s="137">
        <v>199974.30999999994</v>
      </c>
      <c r="Q166" s="137">
        <f t="shared" si="3"/>
        <v>4814936.669999999</v>
      </c>
      <c r="R166" s="133"/>
      <c r="S166" s="134"/>
      <c r="T166" s="131"/>
      <c r="U166" s="13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4215013.2799999993</v>
      </c>
      <c r="V166" s="133"/>
    </row>
    <row r="167" spans="2:22" x14ac:dyDescent="0.2">
      <c r="B167" s="131"/>
      <c r="C167" s="135">
        <v>41501</v>
      </c>
      <c r="D167" s="136" t="s">
        <v>134</v>
      </c>
      <c r="E167" s="137">
        <v>281315.42000000004</v>
      </c>
      <c r="F167" s="137">
        <v>694185.95</v>
      </c>
      <c r="G167" s="137">
        <v>376586.64999999997</v>
      </c>
      <c r="H167" s="137">
        <v>342483.59000000008</v>
      </c>
      <c r="I167" s="137">
        <v>945262.89999999991</v>
      </c>
      <c r="J167" s="137">
        <v>458167.28</v>
      </c>
      <c r="K167" s="137">
        <v>682787.80999999982</v>
      </c>
      <c r="L167" s="137">
        <v>364230.73999999993</v>
      </c>
      <c r="M167" s="137">
        <v>1114211.2599999998</v>
      </c>
      <c r="N167" s="137">
        <v>1112711.2399999998</v>
      </c>
      <c r="O167" s="137">
        <v>1112711.2399999998</v>
      </c>
      <c r="P167" s="137">
        <v>1112710.8599999999</v>
      </c>
      <c r="Q167" s="137">
        <f t="shared" si="3"/>
        <v>8597364.9399999995</v>
      </c>
      <c r="R167" s="133"/>
      <c r="S167" s="134"/>
      <c r="T167" s="131"/>
      <c r="U167" s="13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5259231.5999999996</v>
      </c>
      <c r="V167" s="133"/>
    </row>
    <row r="168" spans="2:22" x14ac:dyDescent="0.2">
      <c r="B168" s="131"/>
      <c r="C168" s="135">
        <v>41503</v>
      </c>
      <c r="D168" s="136" t="s">
        <v>135</v>
      </c>
      <c r="E168" s="137">
        <v>409165.58999999979</v>
      </c>
      <c r="F168" s="137">
        <v>453820.59999999986</v>
      </c>
      <c r="G168" s="137">
        <v>543737.67000000004</v>
      </c>
      <c r="H168" s="137">
        <v>564794.4600000002</v>
      </c>
      <c r="I168" s="137">
        <v>546087.40000000014</v>
      </c>
      <c r="J168" s="137">
        <v>510155.50999999989</v>
      </c>
      <c r="K168" s="137">
        <v>552338.50000000023</v>
      </c>
      <c r="L168" s="137">
        <v>527128.49000000011</v>
      </c>
      <c r="M168" s="137">
        <v>728442.59999999986</v>
      </c>
      <c r="N168" s="137">
        <v>728442.59999999986</v>
      </c>
      <c r="O168" s="137">
        <v>728442.59999999986</v>
      </c>
      <c r="P168" s="137">
        <v>728442.18</v>
      </c>
      <c r="Q168" s="137">
        <f t="shared" si="3"/>
        <v>7020998.1999999993</v>
      </c>
      <c r="R168" s="133"/>
      <c r="S168" s="134"/>
      <c r="T168" s="131"/>
      <c r="U168" s="13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4835670.82</v>
      </c>
      <c r="V168" s="133"/>
    </row>
    <row r="169" spans="2:22" x14ac:dyDescent="0.2">
      <c r="B169" s="131"/>
      <c r="C169" s="135">
        <v>41505</v>
      </c>
      <c r="D169" s="136" t="s">
        <v>128</v>
      </c>
      <c r="E169" s="137">
        <v>2020316.02</v>
      </c>
      <c r="F169" s="137">
        <v>2025609.5499999998</v>
      </c>
      <c r="G169" s="137">
        <v>2030389.8099999998</v>
      </c>
      <c r="H169" s="137">
        <v>1271116.4599999997</v>
      </c>
      <c r="I169" s="137">
        <v>2841563.82</v>
      </c>
      <c r="J169" s="137">
        <v>1420784.4099999997</v>
      </c>
      <c r="K169" s="137">
        <v>1443538.5699999998</v>
      </c>
      <c r="L169" s="137">
        <v>1264850.0399999998</v>
      </c>
      <c r="M169" s="137">
        <v>2737513.46</v>
      </c>
      <c r="N169" s="137">
        <v>2737513.46</v>
      </c>
      <c r="O169" s="137">
        <v>2737513.46</v>
      </c>
      <c r="P169" s="137">
        <v>2737513.36</v>
      </c>
      <c r="Q169" s="137">
        <f t="shared" si="3"/>
        <v>25268222.420000002</v>
      </c>
      <c r="R169" s="133"/>
      <c r="S169" s="134"/>
      <c r="T169" s="131"/>
      <c r="U169" s="13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17055682.140000001</v>
      </c>
      <c r="V169" s="133"/>
    </row>
    <row r="170" spans="2:22" x14ac:dyDescent="0.2">
      <c r="B170" s="131"/>
      <c r="C170" s="135">
        <v>41506</v>
      </c>
      <c r="D170" s="136" t="s">
        <v>71</v>
      </c>
      <c r="E170" s="137">
        <v>0</v>
      </c>
      <c r="F170" s="137">
        <v>0</v>
      </c>
      <c r="G170" s="137">
        <v>0</v>
      </c>
      <c r="H170" s="137">
        <v>0</v>
      </c>
      <c r="I170" s="137">
        <v>0</v>
      </c>
      <c r="J170" s="137">
        <v>0</v>
      </c>
      <c r="K170" s="137">
        <v>0</v>
      </c>
      <c r="L170" s="137">
        <v>0</v>
      </c>
      <c r="M170" s="137">
        <v>0</v>
      </c>
      <c r="N170" s="137">
        <v>0</v>
      </c>
      <c r="O170" s="137">
        <v>0</v>
      </c>
      <c r="P170" s="137">
        <v>0</v>
      </c>
      <c r="Q170" s="137">
        <f t="shared" si="3"/>
        <v>0</v>
      </c>
      <c r="R170" s="133"/>
      <c r="S170" s="134"/>
      <c r="T170" s="131"/>
      <c r="U170" s="13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0</v>
      </c>
      <c r="V170" s="133"/>
    </row>
    <row r="171" spans="2:22" x14ac:dyDescent="0.2">
      <c r="B171" s="131"/>
      <c r="C171" s="135">
        <v>41601</v>
      </c>
      <c r="D171" s="136" t="s">
        <v>73</v>
      </c>
      <c r="E171" s="137">
        <v>19217676.640000008</v>
      </c>
      <c r="F171" s="137">
        <v>20067581.990000006</v>
      </c>
      <c r="G171" s="137">
        <v>18475195.710000005</v>
      </c>
      <c r="H171" s="137">
        <v>21038181.940000001</v>
      </c>
      <c r="I171" s="137">
        <v>18697927.520000003</v>
      </c>
      <c r="J171" s="137">
        <v>19893575.09</v>
      </c>
      <c r="K171" s="137">
        <v>19121856.450000003</v>
      </c>
      <c r="L171" s="137">
        <v>19919455.340000004</v>
      </c>
      <c r="M171" s="137">
        <v>238314.57</v>
      </c>
      <c r="N171" s="137">
        <v>238217.69</v>
      </c>
      <c r="O171" s="137">
        <v>238217.69</v>
      </c>
      <c r="P171" s="137">
        <v>238217.12000000008</v>
      </c>
      <c r="Q171" s="137">
        <f t="shared" si="3"/>
        <v>157384417.75000003</v>
      </c>
      <c r="R171" s="133"/>
      <c r="S171" s="134"/>
      <c r="T171" s="131"/>
      <c r="U171" s="13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156669765.25000003</v>
      </c>
      <c r="V171" s="133"/>
    </row>
    <row r="172" spans="2:22" x14ac:dyDescent="0.2">
      <c r="B172" s="131"/>
      <c r="C172" s="135">
        <v>41603</v>
      </c>
      <c r="D172" s="136" t="s">
        <v>44</v>
      </c>
      <c r="E172" s="137">
        <v>5704.26</v>
      </c>
      <c r="F172" s="137">
        <v>6293.58</v>
      </c>
      <c r="G172" s="137">
        <v>6199.26</v>
      </c>
      <c r="H172" s="137">
        <v>5247.76</v>
      </c>
      <c r="I172" s="137">
        <v>5247.76</v>
      </c>
      <c r="J172" s="137">
        <v>11099.33</v>
      </c>
      <c r="K172" s="137">
        <v>2378.27</v>
      </c>
      <c r="L172" s="137">
        <v>1550.0000000000002</v>
      </c>
      <c r="M172" s="137">
        <v>8407.36</v>
      </c>
      <c r="N172" s="137">
        <v>8407.36</v>
      </c>
      <c r="O172" s="137">
        <v>8407.36</v>
      </c>
      <c r="P172" s="137">
        <v>8407.31</v>
      </c>
      <c r="Q172" s="137">
        <f t="shared" si="3"/>
        <v>77349.61</v>
      </c>
      <c r="R172" s="133"/>
      <c r="S172" s="134"/>
      <c r="T172" s="131"/>
      <c r="U172" s="13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52127.58</v>
      </c>
      <c r="V172" s="133"/>
    </row>
    <row r="173" spans="2:22" x14ac:dyDescent="0.2">
      <c r="B173" s="131"/>
      <c r="C173" s="135">
        <v>41604</v>
      </c>
      <c r="D173" s="136" t="s">
        <v>45</v>
      </c>
      <c r="E173" s="137">
        <v>27078.100000000006</v>
      </c>
      <c r="F173" s="137">
        <v>31315.680000000004</v>
      </c>
      <c r="G173" s="137">
        <v>27744.300000000003</v>
      </c>
      <c r="H173" s="137">
        <v>27251.920000000009</v>
      </c>
      <c r="I173" s="137">
        <v>33527.94000000001</v>
      </c>
      <c r="J173" s="137">
        <v>35557.760000000002</v>
      </c>
      <c r="K173" s="137">
        <v>27498.130000000008</v>
      </c>
      <c r="L173" s="137">
        <v>26124.680000000004</v>
      </c>
      <c r="M173" s="137">
        <v>43169.290000000008</v>
      </c>
      <c r="N173" s="137">
        <v>43169.290000000008</v>
      </c>
      <c r="O173" s="137">
        <v>43169.290000000008</v>
      </c>
      <c r="P173" s="137">
        <v>43169.180000000008</v>
      </c>
      <c r="Q173" s="137">
        <f t="shared" si="3"/>
        <v>408775.56000000011</v>
      </c>
      <c r="R173" s="133"/>
      <c r="S173" s="134"/>
      <c r="T173" s="131"/>
      <c r="U173" s="13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279267.80000000005</v>
      </c>
      <c r="V173" s="133"/>
    </row>
    <row r="174" spans="2:22" x14ac:dyDescent="0.2">
      <c r="B174" s="131"/>
      <c r="C174" s="135">
        <v>41801</v>
      </c>
      <c r="D174" s="136" t="s">
        <v>74</v>
      </c>
      <c r="E174" s="137">
        <v>101156.76999999999</v>
      </c>
      <c r="F174" s="137">
        <v>153236.65999999997</v>
      </c>
      <c r="G174" s="137">
        <v>139121.12</v>
      </c>
      <c r="H174" s="137">
        <v>239916.24000000002</v>
      </c>
      <c r="I174" s="137">
        <v>160926.80000000002</v>
      </c>
      <c r="J174" s="137">
        <v>130522.66000000005</v>
      </c>
      <c r="K174" s="137">
        <v>249837.62</v>
      </c>
      <c r="L174" s="137">
        <v>185064.29</v>
      </c>
      <c r="M174" s="137">
        <v>242837.20000000007</v>
      </c>
      <c r="N174" s="137">
        <v>242837.20000000007</v>
      </c>
      <c r="O174" s="137">
        <v>242837.20000000007</v>
      </c>
      <c r="P174" s="137">
        <v>242836.66999999995</v>
      </c>
      <c r="Q174" s="137">
        <f t="shared" si="3"/>
        <v>2331130.4300000006</v>
      </c>
      <c r="R174" s="133"/>
      <c r="S174" s="134"/>
      <c r="T174" s="131"/>
      <c r="U174" s="13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1602619.3600000003</v>
      </c>
      <c r="V174" s="133"/>
    </row>
    <row r="175" spans="2:22" x14ac:dyDescent="0.2">
      <c r="B175" s="131"/>
      <c r="C175" s="135">
        <v>42001</v>
      </c>
      <c r="D175" s="136" t="s">
        <v>75</v>
      </c>
      <c r="E175" s="137">
        <v>255536.18</v>
      </c>
      <c r="F175" s="137">
        <v>198829.51999999996</v>
      </c>
      <c r="G175" s="137">
        <v>2562228.0700000003</v>
      </c>
      <c r="H175" s="137">
        <v>880477.48</v>
      </c>
      <c r="I175" s="137">
        <v>568296.80000000005</v>
      </c>
      <c r="J175" s="137">
        <v>1194069.0299999998</v>
      </c>
      <c r="K175" s="137">
        <v>507484.93999999994</v>
      </c>
      <c r="L175" s="137">
        <v>260823.27999999997</v>
      </c>
      <c r="M175" s="137">
        <v>1121329.55</v>
      </c>
      <c r="N175" s="137">
        <v>1117303.0099999998</v>
      </c>
      <c r="O175" s="137">
        <v>1117303.0099999998</v>
      </c>
      <c r="P175" s="137">
        <v>1117302.7100000002</v>
      </c>
      <c r="Q175" s="137">
        <f t="shared" si="3"/>
        <v>10900983.58</v>
      </c>
      <c r="R175" s="133"/>
      <c r="S175" s="134"/>
      <c r="T175" s="131"/>
      <c r="U175" s="13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7549074.8499999996</v>
      </c>
      <c r="V175" s="133"/>
    </row>
    <row r="176" spans="2:22" x14ac:dyDescent="0.2">
      <c r="B176" s="131"/>
      <c r="C176" s="135">
        <v>42002</v>
      </c>
      <c r="D176" s="136" t="s">
        <v>76</v>
      </c>
      <c r="E176" s="137">
        <v>154951.31000000006</v>
      </c>
      <c r="F176" s="137">
        <v>158086.79000000004</v>
      </c>
      <c r="G176" s="137">
        <v>165100.93000000002</v>
      </c>
      <c r="H176" s="137">
        <v>166362.02000000002</v>
      </c>
      <c r="I176" s="137">
        <v>196383.35000000003</v>
      </c>
      <c r="J176" s="137">
        <v>146001.74</v>
      </c>
      <c r="K176" s="137">
        <v>156736.72</v>
      </c>
      <c r="L176" s="137">
        <v>105591.19000000003</v>
      </c>
      <c r="M176" s="137">
        <v>228799.41000000003</v>
      </c>
      <c r="N176" s="137">
        <v>228799.41000000003</v>
      </c>
      <c r="O176" s="137">
        <v>228799.41000000003</v>
      </c>
      <c r="P176" s="137">
        <v>228799.3</v>
      </c>
      <c r="Q176" s="137">
        <f t="shared" si="3"/>
        <v>2164411.58</v>
      </c>
      <c r="R176" s="133"/>
      <c r="S176" s="134"/>
      <c r="T176" s="131"/>
      <c r="U176" s="13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1478013.46</v>
      </c>
      <c r="V176" s="133"/>
    </row>
    <row r="177" spans="2:22" x14ac:dyDescent="0.2">
      <c r="B177" s="131"/>
      <c r="C177" s="135">
        <v>42004</v>
      </c>
      <c r="D177" s="136" t="s">
        <v>77</v>
      </c>
      <c r="E177" s="137">
        <v>533339.03</v>
      </c>
      <c r="F177" s="137">
        <v>571895.38</v>
      </c>
      <c r="G177" s="137">
        <v>576986.43999999983</v>
      </c>
      <c r="H177" s="137">
        <v>554827.49000000011</v>
      </c>
      <c r="I177" s="137">
        <v>539924.56000000006</v>
      </c>
      <c r="J177" s="137">
        <v>573935.81999999995</v>
      </c>
      <c r="K177" s="137">
        <v>708786.07999999984</v>
      </c>
      <c r="L177" s="137">
        <v>586314.93000000005</v>
      </c>
      <c r="M177" s="137">
        <v>655361.55999999982</v>
      </c>
      <c r="N177" s="137">
        <v>655361.55999999982</v>
      </c>
      <c r="O177" s="137">
        <v>655361.55999999982</v>
      </c>
      <c r="P177" s="137">
        <v>655361.45999999985</v>
      </c>
      <c r="Q177" s="137">
        <f t="shared" si="3"/>
        <v>7267455.8699999982</v>
      </c>
      <c r="R177" s="133"/>
      <c r="S177" s="134"/>
      <c r="T177" s="131"/>
      <c r="U177" s="13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5301371.2899999991</v>
      </c>
      <c r="V177" s="133"/>
    </row>
    <row r="178" spans="2:22" x14ac:dyDescent="0.2">
      <c r="B178" s="131"/>
      <c r="C178" s="135">
        <v>42101</v>
      </c>
      <c r="D178" s="136" t="s">
        <v>78</v>
      </c>
      <c r="E178" s="137">
        <v>277899.78000000003</v>
      </c>
      <c r="F178" s="137">
        <v>3345837.68</v>
      </c>
      <c r="G178" s="137">
        <v>564684.32999999996</v>
      </c>
      <c r="H178" s="137">
        <v>364661.43</v>
      </c>
      <c r="I178" s="137">
        <v>1280672.3799999999</v>
      </c>
      <c r="J178" s="137">
        <v>517839.74</v>
      </c>
      <c r="K178" s="137">
        <v>3423272.27</v>
      </c>
      <c r="L178" s="137">
        <v>850433.24</v>
      </c>
      <c r="M178" s="137">
        <v>475607.61</v>
      </c>
      <c r="N178" s="137">
        <v>475607.61</v>
      </c>
      <c r="O178" s="137">
        <v>475607.61</v>
      </c>
      <c r="P178" s="137">
        <v>475607.51</v>
      </c>
      <c r="Q178" s="137">
        <f t="shared" si="3"/>
        <v>12527731.189999998</v>
      </c>
      <c r="R178" s="133"/>
      <c r="S178" s="134"/>
      <c r="T178" s="131"/>
      <c r="U178" s="13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11100908.459999999</v>
      </c>
      <c r="V178" s="133"/>
    </row>
    <row r="179" spans="2:22" x14ac:dyDescent="0.2">
      <c r="B179" s="131"/>
      <c r="C179" s="135">
        <v>42401</v>
      </c>
      <c r="D179" s="136" t="s">
        <v>123</v>
      </c>
      <c r="E179" s="137">
        <v>463136.43000000005</v>
      </c>
      <c r="F179" s="137">
        <v>446143.04999999993</v>
      </c>
      <c r="G179" s="137">
        <v>586631.09</v>
      </c>
      <c r="H179" s="137">
        <v>629669.17000000004</v>
      </c>
      <c r="I179" s="137">
        <v>2235708.15</v>
      </c>
      <c r="J179" s="137">
        <v>281622.81000000006</v>
      </c>
      <c r="K179" s="137">
        <v>179137.05000000005</v>
      </c>
      <c r="L179" s="137">
        <v>116316.69999999997</v>
      </c>
      <c r="M179" s="137">
        <v>624876.01999999979</v>
      </c>
      <c r="N179" s="137">
        <v>624876.01999999979</v>
      </c>
      <c r="O179" s="137">
        <v>624876.01999999979</v>
      </c>
      <c r="P179" s="137">
        <v>624875.55999999959</v>
      </c>
      <c r="Q179" s="137">
        <f t="shared" ref="Q179:Q210" si="4">SUM(E179:P179)</f>
        <v>7437868.0699999975</v>
      </c>
      <c r="R179" s="133"/>
      <c r="S179" s="134"/>
      <c r="T179" s="131"/>
      <c r="U179" s="13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5563240.4699999988</v>
      </c>
      <c r="V179" s="133"/>
    </row>
    <row r="180" spans="2:22" x14ac:dyDescent="0.2">
      <c r="B180" s="131"/>
      <c r="C180" s="135">
        <v>42402</v>
      </c>
      <c r="D180" s="136" t="s">
        <v>57</v>
      </c>
      <c r="E180" s="137">
        <v>49178.320000000007</v>
      </c>
      <c r="F180" s="137">
        <v>270726.89999999997</v>
      </c>
      <c r="G180" s="137">
        <v>130242.09999999999</v>
      </c>
      <c r="H180" s="137">
        <v>167725.15999999997</v>
      </c>
      <c r="I180" s="137">
        <v>165621.37</v>
      </c>
      <c r="J180" s="137">
        <v>538705.30999999994</v>
      </c>
      <c r="K180" s="137">
        <v>477078.67</v>
      </c>
      <c r="L180" s="137">
        <v>248873.49999999997</v>
      </c>
      <c r="M180" s="137">
        <v>279392.51000000007</v>
      </c>
      <c r="N180" s="137">
        <v>279392.51000000007</v>
      </c>
      <c r="O180" s="137">
        <v>279392.51000000007</v>
      </c>
      <c r="P180" s="137">
        <v>279392.50000000006</v>
      </c>
      <c r="Q180" s="137">
        <f t="shared" si="4"/>
        <v>3165721.3600000003</v>
      </c>
      <c r="R180" s="133"/>
      <c r="S180" s="134"/>
      <c r="T180" s="131"/>
      <c r="U180" s="13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2327543.84</v>
      </c>
      <c r="V180" s="133"/>
    </row>
    <row r="181" spans="2:22" x14ac:dyDescent="0.2">
      <c r="B181" s="131"/>
      <c r="C181" s="135">
        <v>42403</v>
      </c>
      <c r="D181" s="136" t="s">
        <v>70</v>
      </c>
      <c r="E181" s="137">
        <v>204256.61000000004</v>
      </c>
      <c r="F181" s="137">
        <v>79476.210000000006</v>
      </c>
      <c r="G181" s="137">
        <v>241719.32</v>
      </c>
      <c r="H181" s="137">
        <v>217552.96</v>
      </c>
      <c r="I181" s="137">
        <v>203090.86</v>
      </c>
      <c r="J181" s="137">
        <v>218013.34000000005</v>
      </c>
      <c r="K181" s="137">
        <v>201992.37</v>
      </c>
      <c r="L181" s="137">
        <v>81679.42</v>
      </c>
      <c r="M181" s="137">
        <v>300929.70000000007</v>
      </c>
      <c r="N181" s="137">
        <v>300513.03000000003</v>
      </c>
      <c r="O181" s="137">
        <v>300513.03000000003</v>
      </c>
      <c r="P181" s="137">
        <v>300512.87999999995</v>
      </c>
      <c r="Q181" s="137">
        <f t="shared" si="4"/>
        <v>2650249.73</v>
      </c>
      <c r="R181" s="133"/>
      <c r="S181" s="134"/>
      <c r="T181" s="131"/>
      <c r="U181" s="13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1748710.79</v>
      </c>
      <c r="V181" s="133"/>
    </row>
    <row r="182" spans="2:22" x14ac:dyDescent="0.2">
      <c r="B182" s="131"/>
      <c r="C182" s="135">
        <v>42404</v>
      </c>
      <c r="D182" s="136" t="s">
        <v>72</v>
      </c>
      <c r="E182" s="137">
        <v>157889.63000000012</v>
      </c>
      <c r="F182" s="137">
        <v>183212.17000000007</v>
      </c>
      <c r="G182" s="137">
        <v>157445.99000000002</v>
      </c>
      <c r="H182" s="137">
        <v>148122.29</v>
      </c>
      <c r="I182" s="137">
        <v>162080.92000000004</v>
      </c>
      <c r="J182" s="137">
        <v>153837.17000000007</v>
      </c>
      <c r="K182" s="137">
        <v>151081.37000000008</v>
      </c>
      <c r="L182" s="137">
        <v>146225.26</v>
      </c>
      <c r="M182" s="137">
        <v>179580.52000000019</v>
      </c>
      <c r="N182" s="137">
        <v>173217.98999999993</v>
      </c>
      <c r="O182" s="137">
        <v>173217.98999999993</v>
      </c>
      <c r="P182" s="137">
        <v>173217.69999999984</v>
      </c>
      <c r="Q182" s="137">
        <f t="shared" si="4"/>
        <v>1959129.0000000005</v>
      </c>
      <c r="R182" s="133"/>
      <c r="S182" s="134"/>
      <c r="T182" s="131"/>
      <c r="U182" s="13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1439475.3200000005</v>
      </c>
      <c r="V182" s="133"/>
    </row>
    <row r="183" spans="2:22" x14ac:dyDescent="0.2">
      <c r="B183" s="131"/>
      <c r="C183" s="135">
        <v>42501</v>
      </c>
      <c r="D183" s="136" t="s">
        <v>124</v>
      </c>
      <c r="E183" s="137">
        <v>65917.199999999983</v>
      </c>
      <c r="F183" s="137">
        <v>75203.420000000013</v>
      </c>
      <c r="G183" s="137">
        <v>180883.25999999998</v>
      </c>
      <c r="H183" s="137">
        <v>113108.56999999999</v>
      </c>
      <c r="I183" s="137">
        <v>649002.29</v>
      </c>
      <c r="J183" s="137">
        <v>132379.82</v>
      </c>
      <c r="K183" s="137">
        <v>115986.93999999999</v>
      </c>
      <c r="L183" s="137">
        <v>47338.95</v>
      </c>
      <c r="M183" s="137">
        <v>460797.81</v>
      </c>
      <c r="N183" s="137">
        <v>460797.81</v>
      </c>
      <c r="O183" s="137">
        <v>460797.81</v>
      </c>
      <c r="P183" s="137">
        <v>460797.32000000007</v>
      </c>
      <c r="Q183" s="137">
        <f t="shared" si="4"/>
        <v>3223011.2</v>
      </c>
      <c r="R183" s="133"/>
      <c r="S183" s="134"/>
      <c r="T183" s="131"/>
      <c r="U183" s="13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1840618.26</v>
      </c>
      <c r="V183" s="133"/>
    </row>
    <row r="184" spans="2:22" x14ac:dyDescent="0.2">
      <c r="B184" s="131"/>
      <c r="C184" s="135">
        <v>42502</v>
      </c>
      <c r="D184" s="136" t="s">
        <v>63</v>
      </c>
      <c r="E184" s="137">
        <v>38800.699999999997</v>
      </c>
      <c r="F184" s="137">
        <v>46467</v>
      </c>
      <c r="G184" s="137">
        <v>20607.000000000004</v>
      </c>
      <c r="H184" s="137">
        <v>20753.800000000003</v>
      </c>
      <c r="I184" s="137">
        <v>12488.189999999999</v>
      </c>
      <c r="J184" s="137">
        <v>23368.880000000001</v>
      </c>
      <c r="K184" s="137">
        <v>22748.050000000003</v>
      </c>
      <c r="L184" s="137">
        <v>12336.63</v>
      </c>
      <c r="M184" s="137">
        <v>87518.929999999978</v>
      </c>
      <c r="N184" s="137">
        <v>87518.929999999978</v>
      </c>
      <c r="O184" s="137">
        <v>87518.929999999978</v>
      </c>
      <c r="P184" s="137">
        <v>87518.73000000004</v>
      </c>
      <c r="Q184" s="137">
        <f t="shared" si="4"/>
        <v>547645.77</v>
      </c>
      <c r="R184" s="133"/>
      <c r="S184" s="134"/>
      <c r="T184" s="131"/>
      <c r="U184" s="13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285089.18</v>
      </c>
      <c r="V184" s="133"/>
    </row>
    <row r="185" spans="2:22" x14ac:dyDescent="0.2">
      <c r="B185" s="131"/>
      <c r="C185" s="135">
        <v>42801</v>
      </c>
      <c r="D185" s="136" t="s">
        <v>136</v>
      </c>
      <c r="E185" s="137">
        <v>0</v>
      </c>
      <c r="F185" s="137">
        <v>0</v>
      </c>
      <c r="G185" s="137">
        <v>0</v>
      </c>
      <c r="H185" s="137">
        <v>0</v>
      </c>
      <c r="I185" s="137">
        <v>0</v>
      </c>
      <c r="J185" s="137">
        <v>0</v>
      </c>
      <c r="K185" s="137">
        <v>0</v>
      </c>
      <c r="L185" s="137">
        <v>0</v>
      </c>
      <c r="M185" s="137">
        <v>240922.70999999996</v>
      </c>
      <c r="N185" s="137">
        <v>240922.70999999996</v>
      </c>
      <c r="O185" s="137">
        <v>240922.70999999996</v>
      </c>
      <c r="P185" s="137">
        <v>240922.43</v>
      </c>
      <c r="Q185" s="137">
        <f t="shared" si="4"/>
        <v>963690.55999999982</v>
      </c>
      <c r="R185" s="133"/>
      <c r="S185" s="134"/>
      <c r="T185" s="131"/>
      <c r="U185" s="13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240922.70999999996</v>
      </c>
      <c r="V185" s="133"/>
    </row>
    <row r="186" spans="2:22" x14ac:dyDescent="0.2">
      <c r="B186" s="131"/>
      <c r="C186" s="135">
        <v>42901</v>
      </c>
      <c r="D186" s="136" t="s">
        <v>137</v>
      </c>
      <c r="E186" s="137">
        <v>0</v>
      </c>
      <c r="F186" s="137">
        <v>0</v>
      </c>
      <c r="G186" s="137">
        <v>0</v>
      </c>
      <c r="H186" s="137">
        <v>0</v>
      </c>
      <c r="I186" s="137">
        <v>0</v>
      </c>
      <c r="J186" s="137">
        <v>0</v>
      </c>
      <c r="K186" s="137">
        <v>0</v>
      </c>
      <c r="L186" s="137">
        <v>0</v>
      </c>
      <c r="M186" s="137">
        <v>21858784.429999996</v>
      </c>
      <c r="N186" s="137">
        <v>21858784.429999996</v>
      </c>
      <c r="O186" s="137">
        <v>21858784.429999996</v>
      </c>
      <c r="P186" s="137">
        <v>21858782.389999997</v>
      </c>
      <c r="Q186" s="137">
        <f t="shared" si="4"/>
        <v>87435135.679999992</v>
      </c>
      <c r="R186" s="133"/>
      <c r="S186" s="134"/>
      <c r="T186" s="131"/>
      <c r="U186" s="13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21858784.429999996</v>
      </c>
      <c r="V186" s="133"/>
    </row>
    <row r="187" spans="2:22" ht="25.5" x14ac:dyDescent="0.2">
      <c r="B187" s="131"/>
      <c r="C187" s="135">
        <v>43001</v>
      </c>
      <c r="D187" s="136" t="s">
        <v>138</v>
      </c>
      <c r="E187" s="137">
        <v>0</v>
      </c>
      <c r="F187" s="137">
        <v>0</v>
      </c>
      <c r="G187" s="137">
        <v>0</v>
      </c>
      <c r="H187" s="137">
        <v>0</v>
      </c>
      <c r="I187" s="137">
        <v>0</v>
      </c>
      <c r="J187" s="137">
        <v>0</v>
      </c>
      <c r="K187" s="137">
        <v>0</v>
      </c>
      <c r="L187" s="137">
        <v>0</v>
      </c>
      <c r="M187" s="137">
        <v>366904.73</v>
      </c>
      <c r="N187" s="137">
        <v>366904.73</v>
      </c>
      <c r="O187" s="137">
        <v>366904.73</v>
      </c>
      <c r="P187" s="137">
        <v>366904.56000000006</v>
      </c>
      <c r="Q187" s="137">
        <f t="shared" si="4"/>
        <v>1467618.75</v>
      </c>
      <c r="R187" s="133"/>
      <c r="S187" s="134"/>
      <c r="T187" s="131"/>
      <c r="U187" s="13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366904.73</v>
      </c>
      <c r="V187" s="133"/>
    </row>
    <row r="188" spans="2:22" x14ac:dyDescent="0.2">
      <c r="B188" s="131"/>
      <c r="C188" s="135">
        <v>43201</v>
      </c>
      <c r="D188" s="136" t="s">
        <v>139</v>
      </c>
      <c r="E188" s="137">
        <v>0</v>
      </c>
      <c r="F188" s="137">
        <v>0</v>
      </c>
      <c r="G188" s="137">
        <v>0</v>
      </c>
      <c r="H188" s="137">
        <v>0</v>
      </c>
      <c r="I188" s="137">
        <v>0</v>
      </c>
      <c r="J188" s="137">
        <v>0</v>
      </c>
      <c r="K188" s="137">
        <v>0</v>
      </c>
      <c r="L188" s="137">
        <v>0</v>
      </c>
      <c r="M188" s="137">
        <v>588138.92000000004</v>
      </c>
      <c r="N188" s="137">
        <v>588138.92000000004</v>
      </c>
      <c r="O188" s="137">
        <v>588138.92000000004</v>
      </c>
      <c r="P188" s="137">
        <v>588138.76</v>
      </c>
      <c r="Q188" s="137">
        <f t="shared" si="4"/>
        <v>2352555.5200000005</v>
      </c>
      <c r="R188" s="133"/>
      <c r="S188" s="134"/>
      <c r="T188" s="131"/>
      <c r="U188" s="13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588138.92000000004</v>
      </c>
      <c r="V188" s="133"/>
    </row>
    <row r="189" spans="2:22" x14ac:dyDescent="0.2">
      <c r="B189" s="131"/>
      <c r="C189" s="135">
        <v>43301</v>
      </c>
      <c r="D189" s="136" t="s">
        <v>140</v>
      </c>
      <c r="E189" s="137">
        <v>0</v>
      </c>
      <c r="F189" s="137">
        <v>0</v>
      </c>
      <c r="G189" s="137">
        <v>0</v>
      </c>
      <c r="H189" s="137">
        <v>0</v>
      </c>
      <c r="I189" s="137">
        <v>0</v>
      </c>
      <c r="J189" s="137">
        <v>0</v>
      </c>
      <c r="K189" s="137">
        <v>0</v>
      </c>
      <c r="L189" s="137">
        <v>0</v>
      </c>
      <c r="M189" s="137">
        <v>415845.15</v>
      </c>
      <c r="N189" s="137">
        <v>415845.15</v>
      </c>
      <c r="O189" s="137">
        <v>415845.15</v>
      </c>
      <c r="P189" s="137">
        <v>415844.61000000004</v>
      </c>
      <c r="Q189" s="137">
        <f t="shared" si="4"/>
        <v>1663380.0600000003</v>
      </c>
      <c r="R189" s="133"/>
      <c r="S189" s="134"/>
      <c r="T189" s="131"/>
      <c r="U189" s="13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415845.15</v>
      </c>
      <c r="V189" s="133"/>
    </row>
    <row r="190" spans="2:22" x14ac:dyDescent="0.2">
      <c r="B190" s="131"/>
      <c r="C190" s="135">
        <v>50201</v>
      </c>
      <c r="D190" s="136" t="s">
        <v>79</v>
      </c>
      <c r="E190" s="137">
        <v>46800.61</v>
      </c>
      <c r="F190" s="137">
        <v>63476.660000000011</v>
      </c>
      <c r="G190" s="137">
        <v>69408.69</v>
      </c>
      <c r="H190" s="137">
        <v>64978.360000000015</v>
      </c>
      <c r="I190" s="137">
        <v>65804.570000000007</v>
      </c>
      <c r="J190" s="137">
        <v>66098.16</v>
      </c>
      <c r="K190" s="137">
        <v>71458.889999999985</v>
      </c>
      <c r="L190" s="137">
        <v>49846.77</v>
      </c>
      <c r="M190" s="137">
        <v>93726.360000000015</v>
      </c>
      <c r="N190" s="137">
        <v>93048.200000000012</v>
      </c>
      <c r="O190" s="137">
        <v>93048.200000000012</v>
      </c>
      <c r="P190" s="137">
        <v>93048.11000000003</v>
      </c>
      <c r="Q190" s="137">
        <f t="shared" si="4"/>
        <v>870743.58</v>
      </c>
      <c r="R190" s="133"/>
      <c r="S190" s="134"/>
      <c r="T190" s="131"/>
      <c r="U190" s="13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591599.07000000007</v>
      </c>
      <c r="V190" s="133"/>
    </row>
    <row r="191" spans="2:22" x14ac:dyDescent="0.2">
      <c r="B191" s="131"/>
      <c r="C191" s="135">
        <v>50301</v>
      </c>
      <c r="D191" s="136" t="s">
        <v>80</v>
      </c>
      <c r="E191" s="137">
        <v>184073.08000000002</v>
      </c>
      <c r="F191" s="137">
        <v>231313.40000000002</v>
      </c>
      <c r="G191" s="137">
        <v>308466.96999999997</v>
      </c>
      <c r="H191" s="137">
        <v>257039.42</v>
      </c>
      <c r="I191" s="137">
        <v>197226.13000000003</v>
      </c>
      <c r="J191" s="137">
        <v>186635.7</v>
      </c>
      <c r="K191" s="137">
        <v>218878.23000000004</v>
      </c>
      <c r="L191" s="137">
        <v>167551.80999999997</v>
      </c>
      <c r="M191" s="137">
        <v>393656.30000000005</v>
      </c>
      <c r="N191" s="137">
        <v>392472.97000000003</v>
      </c>
      <c r="O191" s="137">
        <v>392472.97000000003</v>
      </c>
      <c r="P191" s="137">
        <v>392472.66999999993</v>
      </c>
      <c r="Q191" s="137">
        <f t="shared" si="4"/>
        <v>3322259.6500000004</v>
      </c>
      <c r="R191" s="133"/>
      <c r="S191" s="134"/>
      <c r="T191" s="131"/>
      <c r="U191" s="13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2144841.04</v>
      </c>
      <c r="V191" s="133"/>
    </row>
    <row r="192" spans="2:22" x14ac:dyDescent="0.2">
      <c r="B192" s="131"/>
      <c r="C192" s="135">
        <v>50401</v>
      </c>
      <c r="D192" s="136" t="s">
        <v>81</v>
      </c>
      <c r="E192" s="137">
        <v>183610.63999999998</v>
      </c>
      <c r="F192" s="137">
        <v>184959.44999999998</v>
      </c>
      <c r="G192" s="137">
        <v>208826.43</v>
      </c>
      <c r="H192" s="137">
        <v>149476.77999999997</v>
      </c>
      <c r="I192" s="137">
        <v>188364.72999999998</v>
      </c>
      <c r="J192" s="137">
        <v>333077.48999999993</v>
      </c>
      <c r="K192" s="137">
        <v>309864.53999999992</v>
      </c>
      <c r="L192" s="137">
        <v>117141.48999999999</v>
      </c>
      <c r="M192" s="137">
        <v>300351.93999999994</v>
      </c>
      <c r="N192" s="137">
        <v>300351.93999999994</v>
      </c>
      <c r="O192" s="137">
        <v>300351.93999999994</v>
      </c>
      <c r="P192" s="137">
        <v>300351.74999999988</v>
      </c>
      <c r="Q192" s="137">
        <f t="shared" si="4"/>
        <v>2876729.1199999996</v>
      </c>
      <c r="R192" s="133"/>
      <c r="S192" s="134"/>
      <c r="T192" s="131"/>
      <c r="U192" s="13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1975673.49</v>
      </c>
      <c r="V192" s="133"/>
    </row>
    <row r="193" spans="2:22" x14ac:dyDescent="0.2">
      <c r="B193" s="131"/>
      <c r="C193" s="135">
        <v>50801</v>
      </c>
      <c r="D193" s="136" t="s">
        <v>82</v>
      </c>
      <c r="E193" s="137">
        <v>39391.67</v>
      </c>
      <c r="F193" s="137">
        <v>39391.67</v>
      </c>
      <c r="G193" s="137">
        <v>39391.67</v>
      </c>
      <c r="H193" s="137">
        <v>39391.67</v>
      </c>
      <c r="I193" s="137">
        <v>39391.67</v>
      </c>
      <c r="J193" s="137">
        <v>39391.67</v>
      </c>
      <c r="K193" s="137">
        <v>39391.67</v>
      </c>
      <c r="L193" s="137">
        <v>39391.67</v>
      </c>
      <c r="M193" s="137">
        <v>39391.67</v>
      </c>
      <c r="N193" s="137">
        <v>39391.660000000003</v>
      </c>
      <c r="O193" s="137">
        <v>39391.660000000003</v>
      </c>
      <c r="P193" s="137">
        <v>39391.65</v>
      </c>
      <c r="Q193" s="137">
        <f t="shared" si="4"/>
        <v>472700</v>
      </c>
      <c r="R193" s="133"/>
      <c r="S193" s="134"/>
      <c r="T193" s="131"/>
      <c r="U193" s="137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354525.02999999991</v>
      </c>
      <c r="V193" s="133"/>
    </row>
    <row r="194" spans="2:22" x14ac:dyDescent="0.2">
      <c r="B194" s="131"/>
      <c r="C194" s="135">
        <v>50901</v>
      </c>
      <c r="D194" s="136" t="s">
        <v>83</v>
      </c>
      <c r="E194" s="137">
        <v>721686.04999999958</v>
      </c>
      <c r="F194" s="137">
        <v>884510.91999999969</v>
      </c>
      <c r="G194" s="137">
        <v>961323</v>
      </c>
      <c r="H194" s="137">
        <v>976936.3400000002</v>
      </c>
      <c r="I194" s="137">
        <v>941427.39000000025</v>
      </c>
      <c r="J194" s="137">
        <v>1977501.4199999995</v>
      </c>
      <c r="K194" s="137">
        <v>1950599.54</v>
      </c>
      <c r="L194" s="137">
        <v>756010.97</v>
      </c>
      <c r="M194" s="137">
        <v>1822031.01</v>
      </c>
      <c r="N194" s="137">
        <v>1822031.01</v>
      </c>
      <c r="O194" s="137">
        <v>1822031.01</v>
      </c>
      <c r="P194" s="137">
        <v>1822030.6399999997</v>
      </c>
      <c r="Q194" s="137">
        <f t="shared" si="4"/>
        <v>16458119.300000001</v>
      </c>
      <c r="R194" s="133"/>
      <c r="S194" s="134"/>
      <c r="T194" s="131"/>
      <c r="U194" s="137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10992026.640000001</v>
      </c>
      <c r="V194" s="133"/>
    </row>
    <row r="195" spans="2:22" ht="25.5" x14ac:dyDescent="0.2">
      <c r="B195" s="131"/>
      <c r="C195" s="135">
        <v>51001</v>
      </c>
      <c r="D195" s="136" t="s">
        <v>84</v>
      </c>
      <c r="E195" s="137">
        <v>59612.109999999993</v>
      </c>
      <c r="F195" s="137">
        <v>61082.61</v>
      </c>
      <c r="G195" s="137">
        <v>71285.31</v>
      </c>
      <c r="H195" s="137">
        <v>62436.959999999999</v>
      </c>
      <c r="I195" s="137">
        <v>70996.259999999995</v>
      </c>
      <c r="J195" s="137">
        <v>67350.080000000002</v>
      </c>
      <c r="K195" s="137">
        <v>74922.179999999978</v>
      </c>
      <c r="L195" s="137">
        <v>52963.070000000007</v>
      </c>
      <c r="M195" s="137">
        <v>80023.780000000028</v>
      </c>
      <c r="N195" s="137">
        <v>80023.780000000028</v>
      </c>
      <c r="O195" s="137">
        <v>80023.780000000028</v>
      </c>
      <c r="P195" s="137">
        <v>80023.709999999992</v>
      </c>
      <c r="Q195" s="137">
        <f t="shared" si="4"/>
        <v>840743.63000000012</v>
      </c>
      <c r="R195" s="133"/>
      <c r="S195" s="134"/>
      <c r="T195" s="131"/>
      <c r="U195" s="137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600672.3600000001</v>
      </c>
      <c r="V195" s="133"/>
    </row>
    <row r="196" spans="2:22" x14ac:dyDescent="0.2">
      <c r="B196" s="131"/>
      <c r="C196" s="135">
        <v>51101</v>
      </c>
      <c r="D196" s="136" t="s">
        <v>85</v>
      </c>
      <c r="E196" s="137">
        <v>30000</v>
      </c>
      <c r="F196" s="137">
        <v>30000</v>
      </c>
      <c r="G196" s="137">
        <v>30000</v>
      </c>
      <c r="H196" s="137">
        <v>30000</v>
      </c>
      <c r="I196" s="137">
        <v>30000</v>
      </c>
      <c r="J196" s="137">
        <v>30000</v>
      </c>
      <c r="K196" s="137">
        <v>30000</v>
      </c>
      <c r="L196" s="137">
        <v>30000</v>
      </c>
      <c r="M196" s="137">
        <v>30000</v>
      </c>
      <c r="N196" s="137">
        <v>30000</v>
      </c>
      <c r="O196" s="137">
        <v>30000</v>
      </c>
      <c r="P196" s="137">
        <v>30000</v>
      </c>
      <c r="Q196" s="137">
        <f t="shared" si="4"/>
        <v>360000</v>
      </c>
      <c r="R196" s="133"/>
      <c r="S196" s="134"/>
      <c r="T196" s="131"/>
      <c r="U196" s="137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270000</v>
      </c>
      <c r="V196" s="133"/>
    </row>
    <row r="197" spans="2:22" x14ac:dyDescent="0.2">
      <c r="B197" s="131"/>
      <c r="C197" s="135">
        <v>51301</v>
      </c>
      <c r="D197" s="136" t="s">
        <v>86</v>
      </c>
      <c r="E197" s="137">
        <v>36634.960000000006</v>
      </c>
      <c r="F197" s="137">
        <v>39124.260000000009</v>
      </c>
      <c r="G197" s="137">
        <v>46537.340000000011</v>
      </c>
      <c r="H197" s="137">
        <v>44686.990000000013</v>
      </c>
      <c r="I197" s="137">
        <v>45283.180000000015</v>
      </c>
      <c r="J197" s="137">
        <v>36495.140000000021</v>
      </c>
      <c r="K197" s="137">
        <v>47723.660000000011</v>
      </c>
      <c r="L197" s="137">
        <v>42380.950000000012</v>
      </c>
      <c r="M197" s="137">
        <v>49745.29</v>
      </c>
      <c r="N197" s="137">
        <v>48385.53</v>
      </c>
      <c r="O197" s="137">
        <v>48385.53</v>
      </c>
      <c r="P197" s="137">
        <v>48385.460000000006</v>
      </c>
      <c r="Q197" s="137">
        <f t="shared" si="4"/>
        <v>533768.29</v>
      </c>
      <c r="R197" s="133"/>
      <c r="S197" s="134"/>
      <c r="T197" s="131"/>
      <c r="U197" s="137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388611.77000000008</v>
      </c>
      <c r="V197" s="133"/>
    </row>
    <row r="198" spans="2:22" x14ac:dyDescent="0.2">
      <c r="B198" s="131"/>
      <c r="C198" s="135">
        <v>51401</v>
      </c>
      <c r="D198" s="136" t="s">
        <v>87</v>
      </c>
      <c r="E198" s="137">
        <v>7254.6699999999992</v>
      </c>
      <c r="F198" s="137">
        <v>7917.4499999999989</v>
      </c>
      <c r="G198" s="137">
        <v>8580.239999999998</v>
      </c>
      <c r="H198" s="137">
        <v>7917.4499999999989</v>
      </c>
      <c r="I198" s="137">
        <v>8131.829999999999</v>
      </c>
      <c r="J198" s="137">
        <v>6179.1200000000008</v>
      </c>
      <c r="K198" s="137">
        <v>6492.9999999999991</v>
      </c>
      <c r="L198" s="137">
        <v>6517.5900000000011</v>
      </c>
      <c r="M198" s="137">
        <v>7402.59</v>
      </c>
      <c r="N198" s="137">
        <v>7402.59</v>
      </c>
      <c r="O198" s="137">
        <v>7402.59</v>
      </c>
      <c r="P198" s="137">
        <v>7402.4599999999982</v>
      </c>
      <c r="Q198" s="137">
        <f t="shared" si="4"/>
        <v>88601.579999999987</v>
      </c>
      <c r="R198" s="133"/>
      <c r="S198" s="134"/>
      <c r="T198" s="131"/>
      <c r="U198" s="137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66393.94</v>
      </c>
      <c r="V198" s="133"/>
    </row>
    <row r="199" spans="2:22" x14ac:dyDescent="0.2">
      <c r="B199" s="131"/>
      <c r="C199" s="135">
        <v>51601</v>
      </c>
      <c r="D199" s="136" t="s">
        <v>88</v>
      </c>
      <c r="E199" s="137">
        <v>32525.780000000002</v>
      </c>
      <c r="F199" s="137">
        <v>41658.540000000008</v>
      </c>
      <c r="G199" s="137">
        <v>43320.759999999995</v>
      </c>
      <c r="H199" s="137">
        <v>39264.129999999997</v>
      </c>
      <c r="I199" s="137">
        <v>39976.480000000003</v>
      </c>
      <c r="J199" s="137">
        <v>42626.319999999992</v>
      </c>
      <c r="K199" s="137">
        <v>42653.929999999986</v>
      </c>
      <c r="L199" s="137">
        <v>35985.509999999995</v>
      </c>
      <c r="M199" s="137">
        <v>60088.900000000023</v>
      </c>
      <c r="N199" s="137">
        <v>57336.950000000033</v>
      </c>
      <c r="O199" s="137">
        <v>57336.950000000033</v>
      </c>
      <c r="P199" s="137">
        <v>57336.780000000035</v>
      </c>
      <c r="Q199" s="137">
        <f t="shared" si="4"/>
        <v>550111.03000000014</v>
      </c>
      <c r="R199" s="133"/>
      <c r="S199" s="134"/>
      <c r="T199" s="131"/>
      <c r="U199" s="137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378100.35000000003</v>
      </c>
      <c r="V199" s="133"/>
    </row>
    <row r="200" spans="2:22" x14ac:dyDescent="0.2">
      <c r="B200" s="131"/>
      <c r="C200" s="135">
        <v>51801</v>
      </c>
      <c r="D200" s="136" t="s">
        <v>89</v>
      </c>
      <c r="E200" s="137">
        <v>1559476.36</v>
      </c>
      <c r="F200" s="137">
        <v>1559476.36</v>
      </c>
      <c r="G200" s="137">
        <v>1559476.36</v>
      </c>
      <c r="H200" s="137">
        <v>1559476.36</v>
      </c>
      <c r="I200" s="137">
        <v>1559476.36</v>
      </c>
      <c r="J200" s="137">
        <v>1559476.36</v>
      </c>
      <c r="K200" s="137">
        <v>1559476.36</v>
      </c>
      <c r="L200" s="137">
        <v>1559476.36</v>
      </c>
      <c r="M200" s="137">
        <v>1559476.36</v>
      </c>
      <c r="N200" s="137">
        <v>1559476.36</v>
      </c>
      <c r="O200" s="137">
        <v>1559476.36</v>
      </c>
      <c r="P200" s="137">
        <v>1559476.36</v>
      </c>
      <c r="Q200" s="137">
        <f t="shared" si="4"/>
        <v>18713716.319999997</v>
      </c>
      <c r="R200" s="133"/>
      <c r="S200" s="134"/>
      <c r="T200" s="131"/>
      <c r="U200" s="137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14035287.239999998</v>
      </c>
      <c r="V200" s="133"/>
    </row>
    <row r="201" spans="2:22" ht="25.5" x14ac:dyDescent="0.2">
      <c r="B201" s="131"/>
      <c r="C201" s="135">
        <v>51901</v>
      </c>
      <c r="D201" s="136" t="s">
        <v>90</v>
      </c>
      <c r="E201" s="137">
        <v>31084.750000000004</v>
      </c>
      <c r="F201" s="137">
        <v>39219.790000000015</v>
      </c>
      <c r="G201" s="137">
        <v>36044.290000000008</v>
      </c>
      <c r="H201" s="137">
        <v>37072.05000000001</v>
      </c>
      <c r="I201" s="137">
        <v>35318.200000000019</v>
      </c>
      <c r="J201" s="137">
        <v>36350.980000000018</v>
      </c>
      <c r="K201" s="137">
        <v>39571.950000000012</v>
      </c>
      <c r="L201" s="137">
        <v>40285.44000000001</v>
      </c>
      <c r="M201" s="137">
        <v>47809.229999999996</v>
      </c>
      <c r="N201" s="137">
        <v>47809.229999999996</v>
      </c>
      <c r="O201" s="137">
        <v>47809.229999999996</v>
      </c>
      <c r="P201" s="137">
        <v>47809.100000000013</v>
      </c>
      <c r="Q201" s="137">
        <f t="shared" si="4"/>
        <v>486184.24000000005</v>
      </c>
      <c r="R201" s="133"/>
      <c r="S201" s="134"/>
      <c r="T201" s="131"/>
      <c r="U201" s="137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342756.68000000005</v>
      </c>
      <c r="V201" s="133"/>
    </row>
    <row r="202" spans="2:22" x14ac:dyDescent="0.2">
      <c r="B202" s="131"/>
      <c r="C202" s="135">
        <v>52001</v>
      </c>
      <c r="D202" s="136" t="s">
        <v>91</v>
      </c>
      <c r="E202" s="137">
        <v>146038.84000000003</v>
      </c>
      <c r="F202" s="137">
        <v>157608.63999999998</v>
      </c>
      <c r="G202" s="137">
        <v>240502.62000000002</v>
      </c>
      <c r="H202" s="137">
        <v>151968.57999999999</v>
      </c>
      <c r="I202" s="137">
        <v>175581.04</v>
      </c>
      <c r="J202" s="137">
        <v>209364.67</v>
      </c>
      <c r="K202" s="137">
        <v>151381.64999999997</v>
      </c>
      <c r="L202" s="137">
        <v>99897.67</v>
      </c>
      <c r="M202" s="137">
        <v>284414.13</v>
      </c>
      <c r="N202" s="137">
        <v>284414.13</v>
      </c>
      <c r="O202" s="137">
        <v>284414.13</v>
      </c>
      <c r="P202" s="137">
        <v>284413.90000000002</v>
      </c>
      <c r="Q202" s="137">
        <f t="shared" si="4"/>
        <v>2469999.9999999995</v>
      </c>
      <c r="R202" s="133"/>
      <c r="S202" s="134"/>
      <c r="T202" s="131"/>
      <c r="U202" s="137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1616757.8399999999</v>
      </c>
      <c r="V202" s="133"/>
    </row>
    <row r="203" spans="2:22" x14ac:dyDescent="0.2">
      <c r="B203" s="131"/>
      <c r="C203" s="135">
        <v>52301</v>
      </c>
      <c r="D203" s="136" t="s">
        <v>92</v>
      </c>
      <c r="E203" s="137">
        <v>36898.789999999994</v>
      </c>
      <c r="F203" s="137">
        <v>31549.460000000003</v>
      </c>
      <c r="G203" s="137">
        <v>44258.749999999993</v>
      </c>
      <c r="H203" s="137">
        <v>38405.30000000001</v>
      </c>
      <c r="I203" s="137">
        <v>37869.21</v>
      </c>
      <c r="J203" s="137">
        <v>37150.680000000008</v>
      </c>
      <c r="K203" s="137">
        <v>38127.870000000003</v>
      </c>
      <c r="L203" s="137">
        <v>33970.07</v>
      </c>
      <c r="M203" s="137">
        <v>52439.63</v>
      </c>
      <c r="N203" s="137">
        <v>52439.63</v>
      </c>
      <c r="O203" s="137">
        <v>52439.63</v>
      </c>
      <c r="P203" s="137">
        <v>52439.599999999984</v>
      </c>
      <c r="Q203" s="137">
        <f t="shared" si="4"/>
        <v>507988.62</v>
      </c>
      <c r="R203" s="133"/>
      <c r="S203" s="134"/>
      <c r="T203" s="131"/>
      <c r="U203" s="137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350669.76</v>
      </c>
      <c r="V203" s="133"/>
    </row>
    <row r="204" spans="2:22" x14ac:dyDescent="0.2">
      <c r="B204" s="131"/>
      <c r="C204" s="135">
        <v>52401</v>
      </c>
      <c r="D204" s="136" t="s">
        <v>93</v>
      </c>
      <c r="E204" s="137">
        <v>0</v>
      </c>
      <c r="F204" s="137">
        <v>18214.559999999998</v>
      </c>
      <c r="G204" s="137">
        <v>13514.56</v>
      </c>
      <c r="H204" s="137">
        <v>29643.69</v>
      </c>
      <c r="I204" s="137">
        <v>13214.56</v>
      </c>
      <c r="J204" s="137">
        <v>0</v>
      </c>
      <c r="K204" s="137">
        <v>0</v>
      </c>
      <c r="L204" s="137">
        <v>32858.239999999998</v>
      </c>
      <c r="M204" s="137">
        <v>17463.599999999999</v>
      </c>
      <c r="N204" s="137">
        <v>17463.599999999999</v>
      </c>
      <c r="O204" s="137">
        <v>17463.599999999999</v>
      </c>
      <c r="P204" s="137">
        <v>17463.59</v>
      </c>
      <c r="Q204" s="137">
        <f t="shared" si="4"/>
        <v>177300</v>
      </c>
      <c r="R204" s="133"/>
      <c r="S204" s="134"/>
      <c r="T204" s="131"/>
      <c r="U204" s="137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124909.20999999999</v>
      </c>
      <c r="V204" s="133"/>
    </row>
    <row r="205" spans="2:22" x14ac:dyDescent="0.2">
      <c r="B205" s="131"/>
      <c r="C205" s="135">
        <v>52601</v>
      </c>
      <c r="D205" s="136" t="s">
        <v>94</v>
      </c>
      <c r="E205" s="137">
        <v>60117.279999999999</v>
      </c>
      <c r="F205" s="137">
        <v>30796.390000000003</v>
      </c>
      <c r="G205" s="137">
        <v>35837.649999999994</v>
      </c>
      <c r="H205" s="137">
        <v>30218.820000000003</v>
      </c>
      <c r="I205" s="137">
        <v>31670.97</v>
      </c>
      <c r="J205" s="137">
        <v>35801.679999999993</v>
      </c>
      <c r="K205" s="137">
        <v>34486.94</v>
      </c>
      <c r="L205" s="137">
        <v>30143.860000000004</v>
      </c>
      <c r="M205" s="137">
        <v>447856.61</v>
      </c>
      <c r="N205" s="137">
        <v>447856.61</v>
      </c>
      <c r="O205" s="137">
        <v>447856.61</v>
      </c>
      <c r="P205" s="137">
        <v>447856.58</v>
      </c>
      <c r="Q205" s="137">
        <f t="shared" si="4"/>
        <v>2080500</v>
      </c>
      <c r="R205" s="133"/>
      <c r="S205" s="134"/>
      <c r="T205" s="131"/>
      <c r="U205" s="137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736930.2</v>
      </c>
      <c r="V205" s="133"/>
    </row>
    <row r="206" spans="2:22" x14ac:dyDescent="0.2">
      <c r="B206" s="131"/>
      <c r="C206" s="135">
        <v>60101</v>
      </c>
      <c r="D206" s="136" t="s">
        <v>95</v>
      </c>
      <c r="E206" s="137">
        <v>51515119.400000006</v>
      </c>
      <c r="F206" s="137">
        <v>59981599.130000018</v>
      </c>
      <c r="G206" s="137">
        <v>61873346.130000018</v>
      </c>
      <c r="H206" s="137">
        <v>62028434.49000001</v>
      </c>
      <c r="I206" s="137">
        <v>61419264.75</v>
      </c>
      <c r="J206" s="137">
        <v>62273997.190000005</v>
      </c>
      <c r="K206" s="137">
        <v>62121470.970000014</v>
      </c>
      <c r="L206" s="137">
        <v>62448409.980000012</v>
      </c>
      <c r="M206" s="137">
        <v>65070570.249999985</v>
      </c>
      <c r="N206" s="137">
        <v>65066426.219999984</v>
      </c>
      <c r="O206" s="137">
        <v>65066426.219999984</v>
      </c>
      <c r="P206" s="137">
        <v>65066425.909999989</v>
      </c>
      <c r="Q206" s="137">
        <f t="shared" si="4"/>
        <v>743931490.6400001</v>
      </c>
      <c r="R206" s="133"/>
      <c r="S206" s="134"/>
      <c r="T206" s="131"/>
      <c r="U206" s="137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548732212.29000008</v>
      </c>
      <c r="V206" s="133"/>
    </row>
    <row r="207" spans="2:22" x14ac:dyDescent="0.2">
      <c r="B207" s="131"/>
      <c r="C207" s="135">
        <v>60201</v>
      </c>
      <c r="D207" s="136" t="s">
        <v>96</v>
      </c>
      <c r="E207" s="137">
        <v>37006944.109999992</v>
      </c>
      <c r="F207" s="137">
        <v>34812598.919999994</v>
      </c>
      <c r="G207" s="137">
        <v>34806422.50999999</v>
      </c>
      <c r="H207" s="137">
        <v>35424831.450000003</v>
      </c>
      <c r="I207" s="137">
        <v>35729328.689999998</v>
      </c>
      <c r="J207" s="137">
        <v>37397585.650000006</v>
      </c>
      <c r="K207" s="137">
        <v>36617853.489999987</v>
      </c>
      <c r="L207" s="137">
        <v>34626220.379999988</v>
      </c>
      <c r="M207" s="137">
        <v>36428358.32</v>
      </c>
      <c r="N207" s="137">
        <v>34975822.140000001</v>
      </c>
      <c r="O207" s="137">
        <v>34975822.140000001</v>
      </c>
      <c r="P207" s="137">
        <v>34975821.859999999</v>
      </c>
      <c r="Q207" s="137">
        <f t="shared" si="4"/>
        <v>427777609.65999991</v>
      </c>
      <c r="R207" s="133"/>
      <c r="S207" s="134"/>
      <c r="T207" s="131"/>
      <c r="U207" s="137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322850143.51999992</v>
      </c>
      <c r="V207" s="133"/>
    </row>
    <row r="208" spans="2:22" x14ac:dyDescent="0.2">
      <c r="B208" s="131"/>
      <c r="C208" s="135">
        <v>60301</v>
      </c>
      <c r="D208" s="136" t="s">
        <v>97</v>
      </c>
      <c r="E208" s="137">
        <v>4353740.07</v>
      </c>
      <c r="F208" s="137">
        <v>6882196.4400000004</v>
      </c>
      <c r="G208" s="137">
        <v>3376879.5</v>
      </c>
      <c r="H208" s="137">
        <v>6339232.7800000003</v>
      </c>
      <c r="I208" s="137">
        <v>4791572.1100000003</v>
      </c>
      <c r="J208" s="137">
        <v>5278729.29</v>
      </c>
      <c r="K208" s="137">
        <v>5224384.3499999996</v>
      </c>
      <c r="L208" s="137">
        <v>4704878.0500000007</v>
      </c>
      <c r="M208" s="137">
        <v>6690922.209999999</v>
      </c>
      <c r="N208" s="137">
        <v>6494374.9799999986</v>
      </c>
      <c r="O208" s="137">
        <v>6494374.9799999986</v>
      </c>
      <c r="P208" s="137">
        <v>6494374.8599999994</v>
      </c>
      <c r="Q208" s="137">
        <f t="shared" si="4"/>
        <v>67125659.620000005</v>
      </c>
      <c r="R208" s="133"/>
      <c r="S208" s="134"/>
      <c r="T208" s="131"/>
      <c r="U208" s="137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47642534.800000004</v>
      </c>
      <c r="V208" s="133"/>
    </row>
    <row r="209" spans="2:22" x14ac:dyDescent="0.2">
      <c r="B209" s="131"/>
      <c r="C209" s="135">
        <v>60501</v>
      </c>
      <c r="D209" s="136" t="s">
        <v>98</v>
      </c>
      <c r="E209" s="137">
        <v>15114.28</v>
      </c>
      <c r="F209" s="137">
        <v>16481.600000000002</v>
      </c>
      <c r="G209" s="137">
        <v>19753.28</v>
      </c>
      <c r="H209" s="137">
        <v>17651.109999999997</v>
      </c>
      <c r="I209" s="137">
        <v>15227.729999999998</v>
      </c>
      <c r="J209" s="137">
        <v>21239.610000000004</v>
      </c>
      <c r="K209" s="137">
        <v>9066276.5099999998</v>
      </c>
      <c r="L209" s="137">
        <v>17243.18</v>
      </c>
      <c r="M209" s="137">
        <v>26481.190000000002</v>
      </c>
      <c r="N209" s="137">
        <v>26481.190000000002</v>
      </c>
      <c r="O209" s="137">
        <v>26481.190000000002</v>
      </c>
      <c r="P209" s="137">
        <v>26481.170000000002</v>
      </c>
      <c r="Q209" s="137">
        <f t="shared" si="4"/>
        <v>9294912.0399999972</v>
      </c>
      <c r="R209" s="133"/>
      <c r="S209" s="134"/>
      <c r="T209" s="131"/>
      <c r="U209" s="137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9215468.4899999984</v>
      </c>
      <c r="V209" s="133"/>
    </row>
    <row r="210" spans="2:22" x14ac:dyDescent="0.2">
      <c r="B210" s="131"/>
      <c r="C210" s="135">
        <v>60601</v>
      </c>
      <c r="D210" s="136" t="s">
        <v>99</v>
      </c>
      <c r="E210" s="137">
        <v>95557.36</v>
      </c>
      <c r="F210" s="137">
        <v>105736.71</v>
      </c>
      <c r="G210" s="137">
        <v>28987.88</v>
      </c>
      <c r="H210" s="137">
        <v>26488.68</v>
      </c>
      <c r="I210" s="137">
        <v>19768.14</v>
      </c>
      <c r="J210" s="137">
        <v>24179.439999999999</v>
      </c>
      <c r="K210" s="137">
        <v>45085.87</v>
      </c>
      <c r="L210" s="137">
        <v>42404.540000000008</v>
      </c>
      <c r="M210" s="137">
        <v>235940.22</v>
      </c>
      <c r="N210" s="137">
        <v>228793.87999999998</v>
      </c>
      <c r="O210" s="137">
        <v>228793.87999999998</v>
      </c>
      <c r="P210" s="137">
        <v>228793.75999999998</v>
      </c>
      <c r="Q210" s="137">
        <f t="shared" si="4"/>
        <v>1310530.3599999999</v>
      </c>
      <c r="R210" s="133"/>
      <c r="S210" s="134"/>
      <c r="T210" s="131"/>
      <c r="U210" s="137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624148.84</v>
      </c>
      <c r="V210" s="133"/>
    </row>
    <row r="211" spans="2:22" ht="13.5" thickBot="1" x14ac:dyDescent="0.25">
      <c r="B211" s="106"/>
      <c r="C211" s="138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12"/>
      <c r="S211" s="134"/>
      <c r="T211" s="106"/>
      <c r="U211" s="140"/>
      <c r="V211" s="112"/>
    </row>
    <row r="212" spans="2:22" ht="13.5" thickTop="1" x14ac:dyDescent="0.2"/>
  </sheetData>
  <sheetProtection algorithmName="SHA-512" hashValue="FFOkFAXPdlRszfrRKz8ym9gCPD333LC1CUCek6dcN3Cup1SWuv/mbFIldj2aGejHIe5ZIdlqnd2x4DkLPeWP2w==" saltValue="859MhcLG4kz4LiEfpB8Lxw==" spinCount="100000" sheet="1" objects="1" scenarios="1"/>
  <mergeCells count="4">
    <mergeCell ref="E110:Q110"/>
    <mergeCell ref="E4:Q4"/>
    <mergeCell ref="C7:D7"/>
    <mergeCell ref="C113:D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2023-03-28T07:38:04Z</cp:lastPrinted>
  <dcterms:created xsi:type="dcterms:W3CDTF">2023-02-26T18:56:37Z</dcterms:created>
  <dcterms:modified xsi:type="dcterms:W3CDTF">2024-10-30T13:05:27Z</dcterms:modified>
</cp:coreProperties>
</file>