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/>
  <mc:AlternateContent xmlns:mc="http://schemas.openxmlformats.org/markup-compatibility/2006">
    <mc:Choice Requires="x15">
      <x15ac:absPath xmlns:x15ac="http://schemas.microsoft.com/office/spreadsheetml/2010/11/ac" url="C:\Users\bojan.paunovic\Desktop\Bojan NE diraj\izvrsenje budzeta\Izvjestaji\Izvjestaji 2024\GDDS 2024\April 2024\"/>
    </mc:Choice>
  </mc:AlternateContent>
  <xr:revisionPtr revIDLastSave="0" documentId="13_ncr:1_{94376393-3342-46DC-B49D-8ACCEC4A8059}" xr6:coauthVersionLast="36" xr6:coauthVersionMax="36" xr10:uidLastSave="{00000000-0000-0000-0000-000000000000}"/>
  <workbookProtection workbookAlgorithmName="SHA-512" workbookHashValue="xCNuo9D6XSdHBIVYQaYoTHrFBEBe/ugg+4rRyyCBcR8nRVFeeYLazc5vmphlXaAJGpDVkm0ejbEwKaRHDXtehg==" workbookSaltValue="lefik0fe8XZT31KUCWT9MQ==" workbookSpinCount="100000" lockStructure="1"/>
  <bookViews>
    <workbookView xWindow="0" yWindow="0" windowWidth="28800" windowHeight="12225" firstSheet="1" activeTab="1" xr2:uid="{00000000-000D-0000-FFFF-FFFF00000000}"/>
  </bookViews>
  <sheets>
    <sheet name="Master" sheetId="4" state="hidden" r:id="rId1"/>
    <sheet name="Pregled" sheetId="2" r:id="rId2"/>
    <sheet name="Analitika 2024" sheetId="3" r:id="rId3"/>
    <sheet name="2024" sheetId="1" r:id="rId4"/>
  </sheets>
  <externalReferences>
    <externalReference r:id="rId5"/>
  </externalReferences>
  <definedNames>
    <definedName name="_xlnm.Print_Area" localSheetId="2">'Analitika 2024'!$B$3:$Q$253</definedName>
    <definedName name="_xlnm.Print_Area" localSheetId="1">Pregled!$B$1:$U$42</definedName>
    <definedName name="_xlnm.Print_Titles" localSheetId="2">'Analitika 2024'!$3:$7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60" i="1" l="1"/>
  <c r="O260" i="1"/>
  <c r="N260" i="1"/>
  <c r="M260" i="1"/>
  <c r="L260" i="1"/>
  <c r="K260" i="1"/>
  <c r="J260" i="1"/>
  <c r="I260" i="1"/>
  <c r="H260" i="1"/>
  <c r="G260" i="1"/>
  <c r="F260" i="1"/>
  <c r="E260" i="1"/>
  <c r="P7" i="1"/>
  <c r="O7" i="1"/>
  <c r="N7" i="1"/>
  <c r="M7" i="1"/>
  <c r="L7" i="1"/>
  <c r="K7" i="1"/>
  <c r="J7" i="1"/>
  <c r="I7" i="1"/>
  <c r="H7" i="1"/>
  <c r="G7" i="1"/>
  <c r="E7" i="1"/>
  <c r="F7" i="1"/>
  <c r="Q504" i="1"/>
  <c r="Q503" i="1"/>
  <c r="Q502" i="1"/>
  <c r="Q501" i="1"/>
  <c r="Q500" i="1"/>
  <c r="Q499" i="1"/>
  <c r="Q498" i="1"/>
  <c r="Q497" i="1"/>
  <c r="Q496" i="1"/>
  <c r="Q495" i="1"/>
  <c r="Q494" i="1"/>
  <c r="Q493" i="1"/>
  <c r="Q492" i="1"/>
  <c r="Q491" i="1"/>
  <c r="Q490" i="1"/>
  <c r="Q489" i="1"/>
  <c r="Q488" i="1"/>
  <c r="Q487" i="1"/>
  <c r="Q486" i="1"/>
  <c r="Q485" i="1"/>
  <c r="Q484" i="1"/>
  <c r="Q483" i="1"/>
  <c r="Q482" i="1"/>
  <c r="Q481" i="1"/>
  <c r="Q480" i="1"/>
  <c r="Q479" i="1"/>
  <c r="Q478" i="1"/>
  <c r="Q477" i="1"/>
  <c r="Q476" i="1"/>
  <c r="Q475" i="1"/>
  <c r="Q474" i="1"/>
  <c r="Q473" i="1"/>
  <c r="Q472" i="1"/>
  <c r="Q471" i="1"/>
  <c r="Q470" i="1"/>
  <c r="Q469" i="1"/>
  <c r="Q468" i="1"/>
  <c r="Q467" i="1"/>
  <c r="Q466" i="1"/>
  <c r="Q465" i="1"/>
  <c r="Q464" i="1"/>
  <c r="Q463" i="1"/>
  <c r="Q462" i="1"/>
  <c r="Q461" i="1"/>
  <c r="Q460" i="1"/>
  <c r="Q459" i="1"/>
  <c r="Q458" i="1"/>
  <c r="Q457" i="1"/>
  <c r="Q456" i="1"/>
  <c r="Q455" i="1"/>
  <c r="Q454" i="1"/>
  <c r="Q453" i="1"/>
  <c r="Q452" i="1"/>
  <c r="Q451" i="1"/>
  <c r="Q450" i="1"/>
  <c r="Q449" i="1"/>
  <c r="Q448" i="1"/>
  <c r="Q447" i="1"/>
  <c r="Q446" i="1"/>
  <c r="Q445" i="1"/>
  <c r="Q444" i="1"/>
  <c r="Q443" i="1"/>
  <c r="Q442" i="1"/>
  <c r="Q441" i="1"/>
  <c r="Q440" i="1"/>
  <c r="Q439" i="1"/>
  <c r="Q438" i="1"/>
  <c r="Q437" i="1"/>
  <c r="Q436" i="1"/>
  <c r="Q435" i="1"/>
  <c r="Q434" i="1"/>
  <c r="Q433" i="1"/>
  <c r="Q432" i="1"/>
  <c r="Q431" i="1"/>
  <c r="Q430" i="1"/>
  <c r="Q429" i="1"/>
  <c r="Q428" i="1"/>
  <c r="Q427" i="1"/>
  <c r="Q426" i="1"/>
  <c r="Q425" i="1"/>
  <c r="Q424" i="1"/>
  <c r="Q423" i="1"/>
  <c r="Q422" i="1"/>
  <c r="Q421" i="1"/>
  <c r="Q420" i="1"/>
  <c r="Q419" i="1"/>
  <c r="Q418" i="1"/>
  <c r="Q417" i="1"/>
  <c r="Q416" i="1"/>
  <c r="Q415" i="1"/>
  <c r="Q414" i="1"/>
  <c r="Q413" i="1"/>
  <c r="Q412" i="1"/>
  <c r="Q411" i="1"/>
  <c r="Q410" i="1"/>
  <c r="Q409" i="1"/>
  <c r="Q408" i="1"/>
  <c r="Q407" i="1"/>
  <c r="Q406" i="1"/>
  <c r="Q405" i="1"/>
  <c r="Q404" i="1"/>
  <c r="Q403" i="1"/>
  <c r="Q402" i="1"/>
  <c r="Q401" i="1"/>
  <c r="Q400" i="1"/>
  <c r="Q399" i="1"/>
  <c r="Q398" i="1"/>
  <c r="Q397" i="1"/>
  <c r="Q396" i="1"/>
  <c r="Q395" i="1"/>
  <c r="Q394" i="1"/>
  <c r="Q393" i="1"/>
  <c r="Q392" i="1"/>
  <c r="Q391" i="1"/>
  <c r="Q390" i="1"/>
  <c r="Q389" i="1"/>
  <c r="Q388" i="1"/>
  <c r="Q387" i="1"/>
  <c r="Q386" i="1"/>
  <c r="Q385" i="1"/>
  <c r="Q384" i="1"/>
  <c r="Q383" i="1"/>
  <c r="Q382" i="1"/>
  <c r="Q381" i="1"/>
  <c r="Q380" i="1"/>
  <c r="Q379" i="1"/>
  <c r="Q378" i="1"/>
  <c r="Q377" i="1"/>
  <c r="Q376" i="1"/>
  <c r="Q375" i="1"/>
  <c r="Q374" i="1"/>
  <c r="Q373" i="1"/>
  <c r="Q372" i="1"/>
  <c r="Q371" i="1"/>
  <c r="Q370" i="1"/>
  <c r="Q369" i="1"/>
  <c r="Q368" i="1"/>
  <c r="Q367" i="1"/>
  <c r="Q366" i="1"/>
  <c r="Q365" i="1"/>
  <c r="Q364" i="1"/>
  <c r="Q363" i="1"/>
  <c r="Q362" i="1"/>
  <c r="Q361" i="1"/>
  <c r="Q360" i="1"/>
  <c r="Q359" i="1"/>
  <c r="Q358" i="1"/>
  <c r="Q357" i="1"/>
  <c r="Q356" i="1"/>
  <c r="Q355" i="1"/>
  <c r="Q354" i="1"/>
  <c r="Q353" i="1"/>
  <c r="Q352" i="1"/>
  <c r="Q351" i="1"/>
  <c r="Q350" i="1"/>
  <c r="Q349" i="1"/>
  <c r="Q348" i="1"/>
  <c r="Q347" i="1"/>
  <c r="Q346" i="1"/>
  <c r="Q345" i="1"/>
  <c r="Q344" i="1"/>
  <c r="Q343" i="1"/>
  <c r="Q342" i="1"/>
  <c r="Q341" i="1"/>
  <c r="Q340" i="1"/>
  <c r="Q339" i="1"/>
  <c r="Q338" i="1"/>
  <c r="Q337" i="1"/>
  <c r="Q336" i="1"/>
  <c r="Q335" i="1"/>
  <c r="Q334" i="1"/>
  <c r="Q333" i="1"/>
  <c r="Q332" i="1"/>
  <c r="Q331" i="1"/>
  <c r="Q330" i="1"/>
  <c r="Q329" i="1"/>
  <c r="Q328" i="1"/>
  <c r="Q327" i="1"/>
  <c r="Q326" i="1"/>
  <c r="Q325" i="1"/>
  <c r="Q324" i="1"/>
  <c r="Q323" i="1"/>
  <c r="Q322" i="1"/>
  <c r="Q321" i="1"/>
  <c r="Q320" i="1"/>
  <c r="Q319" i="1"/>
  <c r="Q318" i="1"/>
  <c r="Q317" i="1"/>
  <c r="Q316" i="1"/>
  <c r="Q315" i="1"/>
  <c r="Q314" i="1"/>
  <c r="Q313" i="1"/>
  <c r="Q312" i="1"/>
  <c r="Q311" i="1"/>
  <c r="Q310" i="1"/>
  <c r="Q309" i="1"/>
  <c r="Q308" i="1"/>
  <c r="Q307" i="1"/>
  <c r="Q306" i="1"/>
  <c r="Q305" i="1"/>
  <c r="Q304" i="1"/>
  <c r="Q303" i="1"/>
  <c r="Q302" i="1"/>
  <c r="Q301" i="1"/>
  <c r="Q300" i="1"/>
  <c r="Q299" i="1"/>
  <c r="Q298" i="1"/>
  <c r="Q297" i="1"/>
  <c r="Q296" i="1"/>
  <c r="Q295" i="1"/>
  <c r="Q294" i="1"/>
  <c r="Q293" i="1"/>
  <c r="Q292" i="1"/>
  <c r="Q291" i="1"/>
  <c r="Q290" i="1"/>
  <c r="Q289" i="1"/>
  <c r="Q288" i="1"/>
  <c r="Q287" i="1"/>
  <c r="Q286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51" i="1"/>
  <c r="Q250" i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 l="1"/>
  <c r="Q260" i="1"/>
  <c r="C6" i="4"/>
  <c r="F9" i="4"/>
  <c r="F15" i="4" s="1"/>
  <c r="D4" i="4"/>
  <c r="U477" i="1" l="1"/>
  <c r="E225" i="3" s="1"/>
  <c r="L4" i="3"/>
  <c r="U248" i="1"/>
  <c r="F249" i="3" s="1"/>
  <c r="K9" i="3"/>
  <c r="U188" i="1"/>
  <c r="F189" i="3" s="1"/>
  <c r="U180" i="1"/>
  <c r="F181" i="3" s="1"/>
  <c r="U172" i="1"/>
  <c r="F173" i="3" s="1"/>
  <c r="U164" i="1"/>
  <c r="F165" i="3" s="1"/>
  <c r="U156" i="1"/>
  <c r="F157" i="3" s="1"/>
  <c r="U148" i="1"/>
  <c r="F149" i="3" s="1"/>
  <c r="U140" i="1"/>
  <c r="F141" i="3" s="1"/>
  <c r="U132" i="1"/>
  <c r="F133" i="3" s="1"/>
  <c r="U124" i="1"/>
  <c r="F125" i="3" s="1"/>
  <c r="U116" i="1"/>
  <c r="F117" i="3" s="1"/>
  <c r="U108" i="1"/>
  <c r="F109" i="3" s="1"/>
  <c r="U100" i="1"/>
  <c r="F101" i="3" s="1"/>
  <c r="U92" i="1"/>
  <c r="F93" i="3" s="1"/>
  <c r="U84" i="1"/>
  <c r="F85" i="3" s="1"/>
  <c r="U76" i="1"/>
  <c r="F77" i="3" s="1"/>
  <c r="U68" i="1"/>
  <c r="F69" i="3" s="1"/>
  <c r="U195" i="1"/>
  <c r="F196" i="3" s="1"/>
  <c r="U187" i="1"/>
  <c r="F188" i="3" s="1"/>
  <c r="U179" i="1"/>
  <c r="F180" i="3" s="1"/>
  <c r="U171" i="1"/>
  <c r="F172" i="3" s="1"/>
  <c r="U163" i="1"/>
  <c r="F164" i="3" s="1"/>
  <c r="U155" i="1"/>
  <c r="F156" i="3" s="1"/>
  <c r="U147" i="1"/>
  <c r="F148" i="3" s="1"/>
  <c r="U139" i="1"/>
  <c r="F140" i="3" s="1"/>
  <c r="U131" i="1"/>
  <c r="F132" i="3" s="1"/>
  <c r="U123" i="1"/>
  <c r="F124" i="3" s="1"/>
  <c r="U115" i="1"/>
  <c r="F116" i="3" s="1"/>
  <c r="U107" i="1"/>
  <c r="F108" i="3" s="1"/>
  <c r="U99" i="1"/>
  <c r="F100" i="3" s="1"/>
  <c r="U91" i="1"/>
  <c r="F92" i="3" s="1"/>
  <c r="U83" i="1"/>
  <c r="F84" i="3" s="1"/>
  <c r="U191" i="1"/>
  <c r="F192" i="3" s="1"/>
  <c r="U181" i="1"/>
  <c r="F182" i="3" s="1"/>
  <c r="U169" i="1"/>
  <c r="F170" i="3" s="1"/>
  <c r="U159" i="1"/>
  <c r="F160" i="3" s="1"/>
  <c r="U149" i="1"/>
  <c r="F150" i="3" s="1"/>
  <c r="U137" i="1"/>
  <c r="F138" i="3" s="1"/>
  <c r="U127" i="1"/>
  <c r="F128" i="3" s="1"/>
  <c r="U117" i="1"/>
  <c r="F118" i="3" s="1"/>
  <c r="U105" i="1"/>
  <c r="F106" i="3" s="1"/>
  <c r="U95" i="1"/>
  <c r="F96" i="3" s="1"/>
  <c r="U85" i="1"/>
  <c r="F86" i="3" s="1"/>
  <c r="U74" i="1"/>
  <c r="F75" i="3" s="1"/>
  <c r="U65" i="1"/>
  <c r="F66" i="3" s="1"/>
  <c r="U57" i="1"/>
  <c r="F58" i="3" s="1"/>
  <c r="U49" i="1"/>
  <c r="F50" i="3" s="1"/>
  <c r="U41" i="1"/>
  <c r="F42" i="3" s="1"/>
  <c r="U33" i="1"/>
  <c r="F34" i="3" s="1"/>
  <c r="U25" i="1"/>
  <c r="F26" i="3" s="1"/>
  <c r="U17" i="1"/>
  <c r="F18" i="3" s="1"/>
  <c r="U9" i="1"/>
  <c r="F10" i="3" s="1"/>
  <c r="U441" i="1"/>
  <c r="E189" i="3" s="1"/>
  <c r="U433" i="1"/>
  <c r="E181" i="3" s="1"/>
  <c r="U425" i="1"/>
  <c r="E173" i="3" s="1"/>
  <c r="U417" i="1"/>
  <c r="E165" i="3" s="1"/>
  <c r="U409" i="1"/>
  <c r="E157" i="3" s="1"/>
  <c r="U401" i="1"/>
  <c r="E149" i="3" s="1"/>
  <c r="U393" i="1"/>
  <c r="E141" i="3" s="1"/>
  <c r="U385" i="1"/>
  <c r="E133" i="3" s="1"/>
  <c r="U377" i="1"/>
  <c r="E125" i="3" s="1"/>
  <c r="U369" i="1"/>
  <c r="E117" i="3" s="1"/>
  <c r="U361" i="1"/>
  <c r="E109" i="3" s="1"/>
  <c r="U353" i="1"/>
  <c r="E101" i="3" s="1"/>
  <c r="U345" i="1"/>
  <c r="E93" i="3" s="1"/>
  <c r="U337" i="1"/>
  <c r="E85" i="3" s="1"/>
  <c r="U329" i="1"/>
  <c r="E77" i="3" s="1"/>
  <c r="U321" i="1"/>
  <c r="E69" i="3" s="1"/>
  <c r="U313" i="1"/>
  <c r="E61" i="3" s="1"/>
  <c r="U305" i="1"/>
  <c r="E53" i="3" s="1"/>
  <c r="U297" i="1"/>
  <c r="E45" i="3" s="1"/>
  <c r="U289" i="1"/>
  <c r="E37" i="3" s="1"/>
  <c r="U281" i="1"/>
  <c r="E29" i="3" s="1"/>
  <c r="U273" i="1"/>
  <c r="E21" i="3" s="1"/>
  <c r="U265" i="1"/>
  <c r="E13" i="3" s="1"/>
  <c r="U73" i="1"/>
  <c r="F74" i="3" s="1"/>
  <c r="U8" i="1"/>
  <c r="F9" i="3" s="1"/>
  <c r="U432" i="1"/>
  <c r="E180" i="3" s="1"/>
  <c r="U416" i="1"/>
  <c r="E164" i="3" s="1"/>
  <c r="U408" i="1"/>
  <c r="E156" i="3" s="1"/>
  <c r="U392" i="1"/>
  <c r="E140" i="3" s="1"/>
  <c r="U384" i="1"/>
  <c r="E132" i="3" s="1"/>
  <c r="U376" i="1"/>
  <c r="E124" i="3" s="1"/>
  <c r="U360" i="1"/>
  <c r="E108" i="3" s="1"/>
  <c r="U352" i="1"/>
  <c r="E100" i="3" s="1"/>
  <c r="U344" i="1"/>
  <c r="E92" i="3" s="1"/>
  <c r="U336" i="1"/>
  <c r="E84" i="3" s="1"/>
  <c r="U328" i="1"/>
  <c r="E76" i="3" s="1"/>
  <c r="U320" i="1"/>
  <c r="E68" i="3" s="1"/>
  <c r="U312" i="1"/>
  <c r="E60" i="3" s="1"/>
  <c r="U304" i="1"/>
  <c r="E52" i="3" s="1"/>
  <c r="U296" i="1"/>
  <c r="E44" i="3" s="1"/>
  <c r="U288" i="1"/>
  <c r="E36" i="3" s="1"/>
  <c r="U280" i="1"/>
  <c r="E28" i="3" s="1"/>
  <c r="U272" i="1"/>
  <c r="E20" i="3" s="1"/>
  <c r="U264" i="1"/>
  <c r="E12" i="3" s="1"/>
  <c r="U190" i="1"/>
  <c r="F191" i="3" s="1"/>
  <c r="U178" i="1"/>
  <c r="F179" i="3" s="1"/>
  <c r="U168" i="1"/>
  <c r="F169" i="3" s="1"/>
  <c r="U158" i="1"/>
  <c r="F159" i="3" s="1"/>
  <c r="U146" i="1"/>
  <c r="F147" i="3" s="1"/>
  <c r="U136" i="1"/>
  <c r="F137" i="3" s="1"/>
  <c r="U126" i="1"/>
  <c r="F127" i="3" s="1"/>
  <c r="U114" i="1"/>
  <c r="F115" i="3" s="1"/>
  <c r="U104" i="1"/>
  <c r="F105" i="3" s="1"/>
  <c r="U94" i="1"/>
  <c r="F95" i="3" s="1"/>
  <c r="U82" i="1"/>
  <c r="F83" i="3" s="1"/>
  <c r="U64" i="1"/>
  <c r="F65" i="3" s="1"/>
  <c r="U56" i="1"/>
  <c r="F57" i="3" s="1"/>
  <c r="U48" i="1"/>
  <c r="F49" i="3" s="1"/>
  <c r="U40" i="1"/>
  <c r="F41" i="3" s="1"/>
  <c r="U32" i="1"/>
  <c r="F33" i="3" s="1"/>
  <c r="U24" i="1"/>
  <c r="F25" i="3" s="1"/>
  <c r="U16" i="1"/>
  <c r="F17" i="3" s="1"/>
  <c r="U440" i="1"/>
  <c r="E188" i="3" s="1"/>
  <c r="U424" i="1"/>
  <c r="E172" i="3" s="1"/>
  <c r="U400" i="1"/>
  <c r="E148" i="3" s="1"/>
  <c r="U368" i="1"/>
  <c r="E116" i="3" s="1"/>
  <c r="U186" i="1"/>
  <c r="F187" i="3" s="1"/>
  <c r="U176" i="1"/>
  <c r="F177" i="3" s="1"/>
  <c r="U166" i="1"/>
  <c r="F167" i="3" s="1"/>
  <c r="U154" i="1"/>
  <c r="F155" i="3" s="1"/>
  <c r="U144" i="1"/>
  <c r="F145" i="3" s="1"/>
  <c r="U134" i="1"/>
  <c r="F135" i="3" s="1"/>
  <c r="U122" i="1"/>
  <c r="F123" i="3" s="1"/>
  <c r="U112" i="1"/>
  <c r="F113" i="3" s="1"/>
  <c r="U102" i="1"/>
  <c r="F103" i="3" s="1"/>
  <c r="U90" i="1"/>
  <c r="F91" i="3" s="1"/>
  <c r="U80" i="1"/>
  <c r="F81" i="3" s="1"/>
  <c r="U71" i="1"/>
  <c r="F72" i="3" s="1"/>
  <c r="U62" i="1"/>
  <c r="F63" i="3" s="1"/>
  <c r="U54" i="1"/>
  <c r="F55" i="3" s="1"/>
  <c r="U46" i="1"/>
  <c r="F47" i="3" s="1"/>
  <c r="U38" i="1"/>
  <c r="F39" i="3" s="1"/>
  <c r="U30" i="1"/>
  <c r="F31" i="3" s="1"/>
  <c r="U22" i="1"/>
  <c r="F23" i="3" s="1"/>
  <c r="U14" i="1"/>
  <c r="F15" i="3" s="1"/>
  <c r="U446" i="1"/>
  <c r="E194" i="3" s="1"/>
  <c r="U438" i="1"/>
  <c r="E186" i="3" s="1"/>
  <c r="U430" i="1"/>
  <c r="E178" i="3" s="1"/>
  <c r="U422" i="1"/>
  <c r="E170" i="3" s="1"/>
  <c r="U414" i="1"/>
  <c r="E162" i="3" s="1"/>
  <c r="U406" i="1"/>
  <c r="E154" i="3" s="1"/>
  <c r="U398" i="1"/>
  <c r="E146" i="3" s="1"/>
  <c r="U390" i="1"/>
  <c r="E138" i="3" s="1"/>
  <c r="U382" i="1"/>
  <c r="E130" i="3" s="1"/>
  <c r="U374" i="1"/>
  <c r="E122" i="3" s="1"/>
  <c r="U366" i="1"/>
  <c r="E114" i="3" s="1"/>
  <c r="U358" i="1"/>
  <c r="E106" i="3" s="1"/>
  <c r="U350" i="1"/>
  <c r="E98" i="3" s="1"/>
  <c r="U342" i="1"/>
  <c r="E90" i="3" s="1"/>
  <c r="U334" i="1"/>
  <c r="E82" i="3" s="1"/>
  <c r="U326" i="1"/>
  <c r="E74" i="3" s="1"/>
  <c r="U318" i="1"/>
  <c r="E66" i="3" s="1"/>
  <c r="U310" i="1"/>
  <c r="E58" i="3" s="1"/>
  <c r="U302" i="1"/>
  <c r="E50" i="3" s="1"/>
  <c r="U294" i="1"/>
  <c r="E42" i="3" s="1"/>
  <c r="U286" i="1"/>
  <c r="E34" i="3" s="1"/>
  <c r="U278" i="1"/>
  <c r="E26" i="3" s="1"/>
  <c r="U270" i="1"/>
  <c r="E18" i="3" s="1"/>
  <c r="U262" i="1"/>
  <c r="E10" i="3" s="1"/>
  <c r="U153" i="1"/>
  <c r="F154" i="3" s="1"/>
  <c r="U111" i="1"/>
  <c r="F112" i="3" s="1"/>
  <c r="U89" i="1"/>
  <c r="F90" i="3" s="1"/>
  <c r="U70" i="1"/>
  <c r="F71" i="3" s="1"/>
  <c r="U53" i="1"/>
  <c r="F54" i="3" s="1"/>
  <c r="U37" i="1"/>
  <c r="F38" i="3" s="1"/>
  <c r="U29" i="1"/>
  <c r="F30" i="3" s="1"/>
  <c r="U13" i="1"/>
  <c r="F14" i="3" s="1"/>
  <c r="U437" i="1"/>
  <c r="E185" i="3" s="1"/>
  <c r="U421" i="1"/>
  <c r="E169" i="3" s="1"/>
  <c r="U405" i="1"/>
  <c r="E153" i="3" s="1"/>
  <c r="U397" i="1"/>
  <c r="E145" i="3" s="1"/>
  <c r="U381" i="1"/>
  <c r="E129" i="3" s="1"/>
  <c r="U365" i="1"/>
  <c r="E113" i="3" s="1"/>
  <c r="U349" i="1"/>
  <c r="E97" i="3" s="1"/>
  <c r="U341" i="1"/>
  <c r="E89" i="3" s="1"/>
  <c r="U325" i="1"/>
  <c r="E73" i="3" s="1"/>
  <c r="U301" i="1"/>
  <c r="E49" i="3" s="1"/>
  <c r="U285" i="1"/>
  <c r="E33" i="3" s="1"/>
  <c r="U185" i="1"/>
  <c r="F186" i="3" s="1"/>
  <c r="U175" i="1"/>
  <c r="F176" i="3" s="1"/>
  <c r="U165" i="1"/>
  <c r="F166" i="3" s="1"/>
  <c r="U143" i="1"/>
  <c r="F144" i="3" s="1"/>
  <c r="U133" i="1"/>
  <c r="F134" i="3" s="1"/>
  <c r="U121" i="1"/>
  <c r="F122" i="3" s="1"/>
  <c r="U101" i="1"/>
  <c r="F102" i="3" s="1"/>
  <c r="U79" i="1"/>
  <c r="F80" i="3" s="1"/>
  <c r="U61" i="1"/>
  <c r="F62" i="3" s="1"/>
  <c r="U45" i="1"/>
  <c r="F46" i="3" s="1"/>
  <c r="U21" i="1"/>
  <c r="F22" i="3" s="1"/>
  <c r="U445" i="1"/>
  <c r="E193" i="3" s="1"/>
  <c r="U429" i="1"/>
  <c r="E177" i="3" s="1"/>
  <c r="U413" i="1"/>
  <c r="E161" i="3" s="1"/>
  <c r="U389" i="1"/>
  <c r="E137" i="3" s="1"/>
  <c r="U373" i="1"/>
  <c r="E121" i="3" s="1"/>
  <c r="U357" i="1"/>
  <c r="E105" i="3" s="1"/>
  <c r="U333" i="1"/>
  <c r="E81" i="3" s="1"/>
  <c r="U317" i="1"/>
  <c r="E65" i="3" s="1"/>
  <c r="U309" i="1"/>
  <c r="E57" i="3" s="1"/>
  <c r="U293" i="1"/>
  <c r="E41" i="3" s="1"/>
  <c r="U277" i="1"/>
  <c r="E25" i="3" s="1"/>
  <c r="U269" i="1"/>
  <c r="E17" i="3" s="1"/>
  <c r="U193" i="1"/>
  <c r="F194" i="3" s="1"/>
  <c r="U173" i="1"/>
  <c r="F174" i="3" s="1"/>
  <c r="U151" i="1"/>
  <c r="F152" i="3" s="1"/>
  <c r="U129" i="1"/>
  <c r="F130" i="3" s="1"/>
  <c r="U109" i="1"/>
  <c r="F110" i="3" s="1"/>
  <c r="U87" i="1"/>
  <c r="F88" i="3" s="1"/>
  <c r="U67" i="1"/>
  <c r="F68" i="3" s="1"/>
  <c r="U51" i="1"/>
  <c r="F52" i="3" s="1"/>
  <c r="U35" i="1"/>
  <c r="F36" i="3" s="1"/>
  <c r="U19" i="1"/>
  <c r="F20" i="3" s="1"/>
  <c r="U443" i="1"/>
  <c r="E191" i="3" s="1"/>
  <c r="U427" i="1"/>
  <c r="E175" i="3" s="1"/>
  <c r="U411" i="1"/>
  <c r="E159" i="3" s="1"/>
  <c r="U395" i="1"/>
  <c r="E143" i="3" s="1"/>
  <c r="U379" i="1"/>
  <c r="E127" i="3" s="1"/>
  <c r="U363" i="1"/>
  <c r="E111" i="3" s="1"/>
  <c r="U347" i="1"/>
  <c r="E95" i="3" s="1"/>
  <c r="U331" i="1"/>
  <c r="E79" i="3" s="1"/>
  <c r="U315" i="1"/>
  <c r="E63" i="3" s="1"/>
  <c r="U299" i="1"/>
  <c r="E47" i="3" s="1"/>
  <c r="U283" i="1"/>
  <c r="E31" i="3" s="1"/>
  <c r="U267" i="1"/>
  <c r="E15" i="3" s="1"/>
  <c r="U192" i="1"/>
  <c r="F193" i="3" s="1"/>
  <c r="U170" i="1"/>
  <c r="F171" i="3" s="1"/>
  <c r="U150" i="1"/>
  <c r="F151" i="3" s="1"/>
  <c r="U128" i="1"/>
  <c r="F129" i="3" s="1"/>
  <c r="U106" i="1"/>
  <c r="F107" i="3" s="1"/>
  <c r="U86" i="1"/>
  <c r="F87" i="3" s="1"/>
  <c r="U66" i="1"/>
  <c r="F67" i="3" s="1"/>
  <c r="U50" i="1"/>
  <c r="F51" i="3" s="1"/>
  <c r="U34" i="1"/>
  <c r="F35" i="3" s="1"/>
  <c r="U18" i="1"/>
  <c r="F19" i="3" s="1"/>
  <c r="U442" i="1"/>
  <c r="E190" i="3" s="1"/>
  <c r="U426" i="1"/>
  <c r="E174" i="3" s="1"/>
  <c r="U410" i="1"/>
  <c r="E158" i="3" s="1"/>
  <c r="U394" i="1"/>
  <c r="E142" i="3" s="1"/>
  <c r="U378" i="1"/>
  <c r="E126" i="3" s="1"/>
  <c r="U362" i="1"/>
  <c r="E110" i="3" s="1"/>
  <c r="U346" i="1"/>
  <c r="E94" i="3" s="1"/>
  <c r="U330" i="1"/>
  <c r="E78" i="3" s="1"/>
  <c r="U314" i="1"/>
  <c r="E62" i="3" s="1"/>
  <c r="U298" i="1"/>
  <c r="E46" i="3" s="1"/>
  <c r="U282" i="1"/>
  <c r="E30" i="3" s="1"/>
  <c r="U266" i="1"/>
  <c r="E14" i="3" s="1"/>
  <c r="U189" i="1"/>
  <c r="F190" i="3" s="1"/>
  <c r="U167" i="1"/>
  <c r="F168" i="3" s="1"/>
  <c r="U145" i="1"/>
  <c r="F146" i="3" s="1"/>
  <c r="U125" i="1"/>
  <c r="F126" i="3" s="1"/>
  <c r="U103" i="1"/>
  <c r="F104" i="3" s="1"/>
  <c r="U81" i="1"/>
  <c r="F82" i="3" s="1"/>
  <c r="U63" i="1"/>
  <c r="F64" i="3" s="1"/>
  <c r="U47" i="1"/>
  <c r="F48" i="3" s="1"/>
  <c r="U31" i="1"/>
  <c r="F32" i="3" s="1"/>
  <c r="U15" i="1"/>
  <c r="F16" i="3" s="1"/>
  <c r="U439" i="1"/>
  <c r="E187" i="3" s="1"/>
  <c r="U423" i="1"/>
  <c r="E171" i="3" s="1"/>
  <c r="U407" i="1"/>
  <c r="E155" i="3" s="1"/>
  <c r="U391" i="1"/>
  <c r="E139" i="3" s="1"/>
  <c r="U375" i="1"/>
  <c r="E123" i="3" s="1"/>
  <c r="U359" i="1"/>
  <c r="E107" i="3" s="1"/>
  <c r="U343" i="1"/>
  <c r="E91" i="3" s="1"/>
  <c r="U327" i="1"/>
  <c r="E75" i="3" s="1"/>
  <c r="U311" i="1"/>
  <c r="E59" i="3" s="1"/>
  <c r="U295" i="1"/>
  <c r="E43" i="3" s="1"/>
  <c r="U279" i="1"/>
  <c r="E27" i="3" s="1"/>
  <c r="U263" i="1"/>
  <c r="E11" i="3" s="1"/>
  <c r="U177" i="1"/>
  <c r="F178" i="3" s="1"/>
  <c r="U135" i="1"/>
  <c r="F136" i="3" s="1"/>
  <c r="U93" i="1"/>
  <c r="F94" i="3" s="1"/>
  <c r="U39" i="1"/>
  <c r="F40" i="3" s="1"/>
  <c r="U431" i="1"/>
  <c r="U367" i="1"/>
  <c r="E115" i="3" s="1"/>
  <c r="U271" i="1"/>
  <c r="E19" i="3" s="1"/>
  <c r="U184" i="1"/>
  <c r="F185" i="3" s="1"/>
  <c r="U162" i="1"/>
  <c r="F163" i="3" s="1"/>
  <c r="U142" i="1"/>
  <c r="F143" i="3" s="1"/>
  <c r="U120" i="1"/>
  <c r="F121" i="3" s="1"/>
  <c r="U98" i="1"/>
  <c r="F99" i="3" s="1"/>
  <c r="U78" i="1"/>
  <c r="F79" i="3" s="1"/>
  <c r="U60" i="1"/>
  <c r="F61" i="3" s="1"/>
  <c r="U44" i="1"/>
  <c r="F45" i="3" s="1"/>
  <c r="U28" i="1"/>
  <c r="F29" i="3" s="1"/>
  <c r="U12" i="1"/>
  <c r="F13" i="3" s="1"/>
  <c r="U436" i="1"/>
  <c r="E184" i="3" s="1"/>
  <c r="U420" i="1"/>
  <c r="E168" i="3" s="1"/>
  <c r="U404" i="1"/>
  <c r="E152" i="3" s="1"/>
  <c r="U388" i="1"/>
  <c r="E136" i="3" s="1"/>
  <c r="U372" i="1"/>
  <c r="E120" i="3" s="1"/>
  <c r="U356" i="1"/>
  <c r="E104" i="3" s="1"/>
  <c r="U340" i="1"/>
  <c r="E88" i="3" s="1"/>
  <c r="U324" i="1"/>
  <c r="E72" i="3" s="1"/>
  <c r="U308" i="1"/>
  <c r="E56" i="3" s="1"/>
  <c r="U292" i="1"/>
  <c r="E40" i="3" s="1"/>
  <c r="U276" i="1"/>
  <c r="E24" i="3" s="1"/>
  <c r="U182" i="1"/>
  <c r="F183" i="3" s="1"/>
  <c r="U138" i="1"/>
  <c r="F139" i="3" s="1"/>
  <c r="U118" i="1"/>
  <c r="F119" i="3" s="1"/>
  <c r="U75" i="1"/>
  <c r="F76" i="3" s="1"/>
  <c r="U26" i="1"/>
  <c r="F27" i="3" s="1"/>
  <c r="U434" i="1"/>
  <c r="E182" i="3" s="1"/>
  <c r="U402" i="1"/>
  <c r="E150" i="3" s="1"/>
  <c r="U370" i="1"/>
  <c r="E118" i="3" s="1"/>
  <c r="U338" i="1"/>
  <c r="E86" i="3" s="1"/>
  <c r="U290" i="1"/>
  <c r="E38" i="3" s="1"/>
  <c r="U157" i="1"/>
  <c r="F158" i="3" s="1"/>
  <c r="U72" i="1"/>
  <c r="F73" i="3" s="1"/>
  <c r="U447" i="1"/>
  <c r="E195" i="3" s="1"/>
  <c r="U399" i="1"/>
  <c r="E147" i="3" s="1"/>
  <c r="U351" i="1"/>
  <c r="E99" i="3" s="1"/>
  <c r="U303" i="1"/>
  <c r="E51" i="3" s="1"/>
  <c r="U110" i="1"/>
  <c r="F111" i="3" s="1"/>
  <c r="U20" i="1"/>
  <c r="F21" i="3" s="1"/>
  <c r="U412" i="1"/>
  <c r="E160" i="3" s="1"/>
  <c r="U364" i="1"/>
  <c r="E112" i="3" s="1"/>
  <c r="U332" i="1"/>
  <c r="E80" i="3" s="1"/>
  <c r="U268" i="1"/>
  <c r="E16" i="3" s="1"/>
  <c r="U183" i="1"/>
  <c r="F184" i="3" s="1"/>
  <c r="U161" i="1"/>
  <c r="F162" i="3" s="1"/>
  <c r="U141" i="1"/>
  <c r="F142" i="3" s="1"/>
  <c r="U119" i="1"/>
  <c r="F120" i="3" s="1"/>
  <c r="U97" i="1"/>
  <c r="F98" i="3" s="1"/>
  <c r="U77" i="1"/>
  <c r="F78" i="3" s="1"/>
  <c r="U59" i="1"/>
  <c r="F60" i="3" s="1"/>
  <c r="U43" i="1"/>
  <c r="F44" i="3" s="1"/>
  <c r="U27" i="1"/>
  <c r="F28" i="3" s="1"/>
  <c r="U11" i="1"/>
  <c r="F12" i="3" s="1"/>
  <c r="U435" i="1"/>
  <c r="E183" i="3" s="1"/>
  <c r="U419" i="1"/>
  <c r="E167" i="3" s="1"/>
  <c r="U403" i="1"/>
  <c r="E151" i="3" s="1"/>
  <c r="U387" i="1"/>
  <c r="E135" i="3" s="1"/>
  <c r="U371" i="1"/>
  <c r="E119" i="3" s="1"/>
  <c r="U355" i="1"/>
  <c r="E103" i="3" s="1"/>
  <c r="U339" i="1"/>
  <c r="E87" i="3" s="1"/>
  <c r="U323" i="1"/>
  <c r="E71" i="3" s="1"/>
  <c r="U307" i="1"/>
  <c r="E55" i="3" s="1"/>
  <c r="U291" i="1"/>
  <c r="E39" i="3" s="1"/>
  <c r="U275" i="1"/>
  <c r="E23" i="3" s="1"/>
  <c r="U160" i="1"/>
  <c r="F161" i="3" s="1"/>
  <c r="U96" i="1"/>
  <c r="F97" i="3" s="1"/>
  <c r="U58" i="1"/>
  <c r="F59" i="3" s="1"/>
  <c r="U42" i="1"/>
  <c r="F43" i="3" s="1"/>
  <c r="U10" i="1"/>
  <c r="F11" i="3" s="1"/>
  <c r="U418" i="1"/>
  <c r="E166" i="3" s="1"/>
  <c r="U386" i="1"/>
  <c r="E134" i="3" s="1"/>
  <c r="U354" i="1"/>
  <c r="E102" i="3" s="1"/>
  <c r="U306" i="1"/>
  <c r="E54" i="3" s="1"/>
  <c r="U274" i="1"/>
  <c r="E22" i="3" s="1"/>
  <c r="U113" i="1"/>
  <c r="F114" i="3" s="1"/>
  <c r="U55" i="1"/>
  <c r="F56" i="3" s="1"/>
  <c r="U23" i="1"/>
  <c r="F24" i="3" s="1"/>
  <c r="U415" i="1"/>
  <c r="E163" i="3" s="1"/>
  <c r="U383" i="1"/>
  <c r="E131" i="3" s="1"/>
  <c r="U335" i="1"/>
  <c r="E83" i="3" s="1"/>
  <c r="U287" i="1"/>
  <c r="E35" i="3" s="1"/>
  <c r="U194" i="1"/>
  <c r="F195" i="3" s="1"/>
  <c r="U152" i="1"/>
  <c r="F153" i="3" s="1"/>
  <c r="U88" i="1"/>
  <c r="F89" i="3" s="1"/>
  <c r="U52" i="1"/>
  <c r="F53" i="3" s="1"/>
  <c r="U444" i="1"/>
  <c r="E192" i="3" s="1"/>
  <c r="U396" i="1"/>
  <c r="E144" i="3" s="1"/>
  <c r="U348" i="1"/>
  <c r="E96" i="3" s="1"/>
  <c r="U316" i="1"/>
  <c r="E64" i="3" s="1"/>
  <c r="U284" i="1"/>
  <c r="E32" i="3" s="1"/>
  <c r="U322" i="1"/>
  <c r="E70" i="3" s="1"/>
  <c r="U319" i="1"/>
  <c r="E67" i="3" s="1"/>
  <c r="U174" i="1"/>
  <c r="F175" i="3" s="1"/>
  <c r="U130" i="1"/>
  <c r="F131" i="3" s="1"/>
  <c r="U69" i="1"/>
  <c r="F70" i="3" s="1"/>
  <c r="U36" i="1"/>
  <c r="F37" i="3" s="1"/>
  <c r="U428" i="1"/>
  <c r="E176" i="3" s="1"/>
  <c r="U380" i="1"/>
  <c r="E128" i="3" s="1"/>
  <c r="U300" i="1"/>
  <c r="E48" i="3" s="1"/>
  <c r="U240" i="1"/>
  <c r="F241" i="3" s="1"/>
  <c r="U469" i="1"/>
  <c r="E217" i="3" s="1"/>
  <c r="U200" i="1"/>
  <c r="F201" i="3" s="1"/>
  <c r="U208" i="1"/>
  <c r="F209" i="3" s="1"/>
  <c r="U216" i="1"/>
  <c r="F217" i="3" s="1"/>
  <c r="U224" i="1"/>
  <c r="F225" i="3" s="1"/>
  <c r="U453" i="1"/>
  <c r="E201" i="3" s="1"/>
  <c r="U232" i="1"/>
  <c r="F233" i="3" s="1"/>
  <c r="U461" i="1"/>
  <c r="E209" i="3" s="1"/>
  <c r="U485" i="1"/>
  <c r="E233" i="3" s="1"/>
  <c r="U493" i="1"/>
  <c r="E241" i="3" s="1"/>
  <c r="U501" i="1"/>
  <c r="E249" i="3" s="1"/>
  <c r="U201" i="1"/>
  <c r="F202" i="3" s="1"/>
  <c r="U217" i="1"/>
  <c r="F218" i="3" s="1"/>
  <c r="U233" i="1"/>
  <c r="F234" i="3" s="1"/>
  <c r="U249" i="1"/>
  <c r="F250" i="3" s="1"/>
  <c r="U462" i="1"/>
  <c r="E210" i="3" s="1"/>
  <c r="U478" i="1"/>
  <c r="E226" i="3" s="1"/>
  <c r="U494" i="1"/>
  <c r="E242" i="3" s="1"/>
  <c r="U210" i="1"/>
  <c r="F211" i="3" s="1"/>
  <c r="U234" i="1"/>
  <c r="F235" i="3" s="1"/>
  <c r="U455" i="1"/>
  <c r="E203" i="3" s="1"/>
  <c r="U479" i="1"/>
  <c r="E227" i="3" s="1"/>
  <c r="U503" i="1"/>
  <c r="E251" i="3" s="1"/>
  <c r="U203" i="1"/>
  <c r="F204" i="3" s="1"/>
  <c r="U211" i="1"/>
  <c r="F212" i="3" s="1"/>
  <c r="U219" i="1"/>
  <c r="F220" i="3" s="1"/>
  <c r="U227" i="1"/>
  <c r="F228" i="3" s="1"/>
  <c r="U235" i="1"/>
  <c r="F236" i="3" s="1"/>
  <c r="U243" i="1"/>
  <c r="F244" i="3" s="1"/>
  <c r="U251" i="1"/>
  <c r="F252" i="3" s="1"/>
  <c r="U448" i="1"/>
  <c r="E196" i="3" s="1"/>
  <c r="U456" i="1"/>
  <c r="E204" i="3" s="1"/>
  <c r="U464" i="1"/>
  <c r="E212" i="3" s="1"/>
  <c r="U472" i="1"/>
  <c r="E220" i="3" s="1"/>
  <c r="U480" i="1"/>
  <c r="E228" i="3" s="1"/>
  <c r="U488" i="1"/>
  <c r="E236" i="3" s="1"/>
  <c r="U496" i="1"/>
  <c r="E244" i="3" s="1"/>
  <c r="U504" i="1"/>
  <c r="E252" i="3" s="1"/>
  <c r="U196" i="1"/>
  <c r="F197" i="3" s="1"/>
  <c r="U204" i="1"/>
  <c r="F205" i="3" s="1"/>
  <c r="U212" i="1"/>
  <c r="F213" i="3" s="1"/>
  <c r="U220" i="1"/>
  <c r="F221" i="3" s="1"/>
  <c r="U228" i="1"/>
  <c r="F229" i="3" s="1"/>
  <c r="U236" i="1"/>
  <c r="F237" i="3" s="1"/>
  <c r="U244" i="1"/>
  <c r="F245" i="3" s="1"/>
  <c r="U449" i="1"/>
  <c r="E197" i="3" s="1"/>
  <c r="U457" i="1"/>
  <c r="E205" i="3" s="1"/>
  <c r="U465" i="1"/>
  <c r="E213" i="3" s="1"/>
  <c r="U473" i="1"/>
  <c r="E221" i="3" s="1"/>
  <c r="U481" i="1"/>
  <c r="E229" i="3" s="1"/>
  <c r="U489" i="1"/>
  <c r="E237" i="3" s="1"/>
  <c r="U497" i="1"/>
  <c r="E245" i="3" s="1"/>
  <c r="U209" i="1"/>
  <c r="F210" i="3" s="1"/>
  <c r="U225" i="1"/>
  <c r="F226" i="3" s="1"/>
  <c r="U241" i="1"/>
  <c r="F242" i="3" s="1"/>
  <c r="U454" i="1"/>
  <c r="E202" i="3" s="1"/>
  <c r="U470" i="1"/>
  <c r="E218" i="3" s="1"/>
  <c r="U486" i="1"/>
  <c r="E234" i="3" s="1"/>
  <c r="U502" i="1"/>
  <c r="E250" i="3" s="1"/>
  <c r="U202" i="1"/>
  <c r="F203" i="3" s="1"/>
  <c r="U226" i="1"/>
  <c r="F227" i="3" s="1"/>
  <c r="U250" i="1"/>
  <c r="F251" i="3" s="1"/>
  <c r="U463" i="1"/>
  <c r="E211" i="3" s="1"/>
  <c r="U495" i="1"/>
  <c r="E243" i="3" s="1"/>
  <c r="U197" i="1"/>
  <c r="F198" i="3" s="1"/>
  <c r="U205" i="1"/>
  <c r="F206" i="3" s="1"/>
  <c r="U213" i="1"/>
  <c r="F214" i="3" s="1"/>
  <c r="U221" i="1"/>
  <c r="F222" i="3" s="1"/>
  <c r="U229" i="1"/>
  <c r="F230" i="3" s="1"/>
  <c r="U237" i="1"/>
  <c r="F238" i="3" s="1"/>
  <c r="U245" i="1"/>
  <c r="F246" i="3" s="1"/>
  <c r="U450" i="1"/>
  <c r="E198" i="3" s="1"/>
  <c r="U458" i="1"/>
  <c r="E206" i="3" s="1"/>
  <c r="U466" i="1"/>
  <c r="E214" i="3" s="1"/>
  <c r="U474" i="1"/>
  <c r="E222" i="3" s="1"/>
  <c r="U482" i="1"/>
  <c r="E230" i="3" s="1"/>
  <c r="U490" i="1"/>
  <c r="E238" i="3" s="1"/>
  <c r="U498" i="1"/>
  <c r="E246" i="3" s="1"/>
  <c r="U198" i="1"/>
  <c r="F199" i="3" s="1"/>
  <c r="U206" i="1"/>
  <c r="F207" i="3" s="1"/>
  <c r="U214" i="1"/>
  <c r="F215" i="3" s="1"/>
  <c r="U222" i="1"/>
  <c r="F223" i="3" s="1"/>
  <c r="U230" i="1"/>
  <c r="F231" i="3" s="1"/>
  <c r="U238" i="1"/>
  <c r="F239" i="3" s="1"/>
  <c r="U246" i="1"/>
  <c r="F247" i="3" s="1"/>
  <c r="U451" i="1"/>
  <c r="E199" i="3" s="1"/>
  <c r="U459" i="1"/>
  <c r="E207" i="3" s="1"/>
  <c r="U467" i="1"/>
  <c r="E215" i="3" s="1"/>
  <c r="U475" i="1"/>
  <c r="E223" i="3" s="1"/>
  <c r="U483" i="1"/>
  <c r="E231" i="3" s="1"/>
  <c r="U491" i="1"/>
  <c r="E239" i="3" s="1"/>
  <c r="U499" i="1"/>
  <c r="E247" i="3" s="1"/>
  <c r="U218" i="1"/>
  <c r="F219" i="3" s="1"/>
  <c r="U242" i="1"/>
  <c r="F243" i="3" s="1"/>
  <c r="U261" i="1"/>
  <c r="E9" i="3" s="1"/>
  <c r="U471" i="1"/>
  <c r="E219" i="3" s="1"/>
  <c r="U487" i="1"/>
  <c r="E235" i="3" s="1"/>
  <c r="U199" i="1"/>
  <c r="F200" i="3" s="1"/>
  <c r="U207" i="1"/>
  <c r="F208" i="3" s="1"/>
  <c r="U215" i="1"/>
  <c r="F216" i="3" s="1"/>
  <c r="U223" i="1"/>
  <c r="F224" i="3" s="1"/>
  <c r="U231" i="1"/>
  <c r="F232" i="3" s="1"/>
  <c r="U239" i="1"/>
  <c r="F240" i="3" s="1"/>
  <c r="U247" i="1"/>
  <c r="F248" i="3" s="1"/>
  <c r="U452" i="1"/>
  <c r="E200" i="3" s="1"/>
  <c r="U460" i="1"/>
  <c r="E208" i="3" s="1"/>
  <c r="U468" i="1"/>
  <c r="E216" i="3" s="1"/>
  <c r="U476" i="1"/>
  <c r="E224" i="3" s="1"/>
  <c r="U484" i="1"/>
  <c r="E232" i="3" s="1"/>
  <c r="U492" i="1"/>
  <c r="E240" i="3" s="1"/>
  <c r="U500" i="1"/>
  <c r="E248" i="3" s="1"/>
  <c r="F16" i="4"/>
  <c r="F10" i="4"/>
  <c r="F19" i="4"/>
  <c r="F12" i="4"/>
  <c r="F20" i="4"/>
  <c r="F17" i="4"/>
  <c r="F11" i="4"/>
  <c r="F13" i="4"/>
  <c r="D6" i="4"/>
  <c r="F4" i="3" s="1"/>
  <c r="F18" i="4"/>
  <c r="F14" i="4"/>
  <c r="E179" i="3" l="1"/>
  <c r="I179" i="3" s="1"/>
  <c r="J179" i="3" s="1"/>
  <c r="I132" i="3"/>
  <c r="J132" i="3" s="1"/>
  <c r="I124" i="3"/>
  <c r="J124" i="3" s="1"/>
  <c r="I93" i="3"/>
  <c r="J93" i="3" s="1"/>
  <c r="I157" i="3"/>
  <c r="J157" i="3" s="1"/>
  <c r="H95" i="3"/>
  <c r="H40" i="3"/>
  <c r="G196" i="3"/>
  <c r="H121" i="3"/>
  <c r="I194" i="3"/>
  <c r="J194" i="3" s="1"/>
  <c r="I156" i="3"/>
  <c r="J156" i="3" s="1"/>
  <c r="I130" i="3"/>
  <c r="J130" i="3" s="1"/>
  <c r="H222" i="3"/>
  <c r="H217" i="3"/>
  <c r="I176" i="3"/>
  <c r="J176" i="3" s="1"/>
  <c r="I102" i="3"/>
  <c r="J102" i="3" s="1"/>
  <c r="I171" i="3"/>
  <c r="J171" i="3" s="1"/>
  <c r="H189" i="3"/>
  <c r="I234" i="3"/>
  <c r="J234" i="3" s="1"/>
  <c r="I88" i="3"/>
  <c r="J88" i="3" s="1"/>
  <c r="H47" i="3"/>
  <c r="H167" i="3"/>
  <c r="I191" i="3"/>
  <c r="J191" i="3" s="1"/>
  <c r="H34" i="3"/>
  <c r="H192" i="3"/>
  <c r="I140" i="3"/>
  <c r="J140" i="3" s="1"/>
  <c r="G133" i="3"/>
  <c r="H205" i="3"/>
  <c r="G56" i="3"/>
  <c r="G67" i="3"/>
  <c r="I151" i="3"/>
  <c r="J151" i="3" s="1"/>
  <c r="H90" i="3"/>
  <c r="G55" i="3"/>
  <c r="G159" i="3"/>
  <c r="I118" i="3"/>
  <c r="J118" i="3" s="1"/>
  <c r="G160" i="3"/>
  <c r="G84" i="3"/>
  <c r="I148" i="3"/>
  <c r="J148" i="3" s="1"/>
  <c r="G109" i="3"/>
  <c r="G243" i="3"/>
  <c r="I202" i="3"/>
  <c r="J202" i="3" s="1"/>
  <c r="H61" i="3"/>
  <c r="I48" i="3"/>
  <c r="J48" i="3" s="1"/>
  <c r="G63" i="3"/>
  <c r="G103" i="3"/>
  <c r="I169" i="3"/>
  <c r="J169" i="3" s="1"/>
  <c r="G86" i="3"/>
  <c r="I128" i="3"/>
  <c r="J128" i="3" s="1"/>
  <c r="I170" i="3"/>
  <c r="J170" i="3" s="1"/>
  <c r="I85" i="3"/>
  <c r="J85" i="3" s="1"/>
  <c r="H117" i="3"/>
  <c r="I149" i="3"/>
  <c r="J149" i="3" s="1"/>
  <c r="H249" i="3"/>
  <c r="I174" i="3"/>
  <c r="J174" i="3" s="1"/>
  <c r="G39" i="3"/>
  <c r="I137" i="3"/>
  <c r="J137" i="3" s="1"/>
  <c r="I64" i="3"/>
  <c r="J64" i="3" s="1"/>
  <c r="G54" i="3"/>
  <c r="I112" i="3"/>
  <c r="J112" i="3" s="1"/>
  <c r="G46" i="3"/>
  <c r="G18" i="3"/>
  <c r="I164" i="3"/>
  <c r="J164" i="3" s="1"/>
  <c r="I32" i="3"/>
  <c r="J32" i="3" s="1"/>
  <c r="I22" i="3"/>
  <c r="J22" i="3" s="1"/>
  <c r="G30" i="3"/>
  <c r="I172" i="3"/>
  <c r="J172" i="3" s="1"/>
  <c r="I108" i="3"/>
  <c r="J108" i="3" s="1"/>
  <c r="G38" i="3"/>
  <c r="I110" i="3"/>
  <c r="J110" i="3" s="1"/>
  <c r="I143" i="3"/>
  <c r="J143" i="3" s="1"/>
  <c r="I177" i="3"/>
  <c r="J177" i="3" s="1"/>
  <c r="I150" i="3"/>
  <c r="J150" i="3" s="1"/>
  <c r="G31" i="3"/>
  <c r="G47" i="3"/>
  <c r="I161" i="3"/>
  <c r="J161" i="3" s="1"/>
  <c r="G60" i="3"/>
  <c r="I10" i="3"/>
  <c r="J10" i="3" s="1"/>
  <c r="G74" i="3"/>
  <c r="I200" i="3"/>
  <c r="J200" i="3" s="1"/>
  <c r="I159" i="3"/>
  <c r="J159" i="3" s="1"/>
  <c r="I173" i="3"/>
  <c r="J173" i="3" s="1"/>
  <c r="G80" i="3"/>
  <c r="I199" i="3"/>
  <c r="J199" i="3" s="1"/>
  <c r="H199" i="3"/>
  <c r="H198" i="3"/>
  <c r="G198" i="3"/>
  <c r="I131" i="3"/>
  <c r="J131" i="3" s="1"/>
  <c r="G131" i="3"/>
  <c r="H131" i="3"/>
  <c r="H79" i="3"/>
  <c r="G79" i="3"/>
  <c r="I79" i="3"/>
  <c r="J79" i="3" s="1"/>
  <c r="I68" i="3"/>
  <c r="J68" i="3" s="1"/>
  <c r="H68" i="3"/>
  <c r="H179" i="3"/>
  <c r="I26" i="3"/>
  <c r="J26" i="3" s="1"/>
  <c r="H26" i="3"/>
  <c r="G26" i="3"/>
  <c r="G175" i="3"/>
  <c r="H175" i="3"/>
  <c r="H24" i="3"/>
  <c r="I24" i="3"/>
  <c r="J24" i="3" s="1"/>
  <c r="G11" i="3"/>
  <c r="I11" i="3"/>
  <c r="J11" i="3" s="1"/>
  <c r="H11" i="3"/>
  <c r="H12" i="3"/>
  <c r="G12" i="3"/>
  <c r="G24" i="3"/>
  <c r="H14" i="3"/>
  <c r="I14" i="3"/>
  <c r="J14" i="3" s="1"/>
  <c r="G15" i="3"/>
  <c r="H15" i="3"/>
  <c r="I15" i="3"/>
  <c r="J15" i="3" s="1"/>
  <c r="I81" i="3"/>
  <c r="J81" i="3" s="1"/>
  <c r="H81" i="3"/>
  <c r="G81" i="3"/>
  <c r="G167" i="3"/>
  <c r="I25" i="3"/>
  <c r="J25" i="3" s="1"/>
  <c r="H25" i="3"/>
  <c r="G25" i="3"/>
  <c r="H105" i="3"/>
  <c r="G105" i="3"/>
  <c r="I105" i="3"/>
  <c r="J105" i="3" s="1"/>
  <c r="H191" i="3"/>
  <c r="G68" i="3"/>
  <c r="H106" i="3"/>
  <c r="G106" i="3"/>
  <c r="H140" i="3"/>
  <c r="I69" i="3"/>
  <c r="J69" i="3" s="1"/>
  <c r="G69" i="3"/>
  <c r="H69" i="3"/>
  <c r="K250" i="3"/>
  <c r="K246" i="3"/>
  <c r="K242" i="3"/>
  <c r="K238" i="3"/>
  <c r="K234" i="3"/>
  <c r="K230" i="3"/>
  <c r="K226" i="3"/>
  <c r="K222" i="3"/>
  <c r="K218" i="3"/>
  <c r="K217" i="3"/>
  <c r="L214" i="3"/>
  <c r="K213" i="3"/>
  <c r="L210" i="3"/>
  <c r="K209" i="3"/>
  <c r="K199" i="3"/>
  <c r="K198" i="3"/>
  <c r="K191" i="3"/>
  <c r="K190" i="3"/>
  <c r="L185" i="3"/>
  <c r="L184" i="3"/>
  <c r="K183" i="3"/>
  <c r="K182" i="3"/>
  <c r="K214" i="3"/>
  <c r="K210" i="3"/>
  <c r="L206" i="3"/>
  <c r="L205" i="3"/>
  <c r="L201" i="3"/>
  <c r="L200" i="3"/>
  <c r="L193" i="3"/>
  <c r="L192" i="3"/>
  <c r="L251" i="3"/>
  <c r="L247" i="3"/>
  <c r="L243" i="3"/>
  <c r="L239" i="3"/>
  <c r="L235" i="3"/>
  <c r="L231" i="3"/>
  <c r="L227" i="3"/>
  <c r="L223" i="3"/>
  <c r="L219" i="3"/>
  <c r="K206" i="3"/>
  <c r="K205" i="3"/>
  <c r="K201" i="3"/>
  <c r="K200" i="3"/>
  <c r="K193" i="3"/>
  <c r="K192" i="3"/>
  <c r="L252" i="3"/>
  <c r="K251" i="3"/>
  <c r="L248" i="3"/>
  <c r="K247" i="3"/>
  <c r="L244" i="3"/>
  <c r="K243" i="3"/>
  <c r="L240" i="3"/>
  <c r="K239" i="3"/>
  <c r="L236" i="3"/>
  <c r="K235" i="3"/>
  <c r="L232" i="3"/>
  <c r="K231" i="3"/>
  <c r="L228" i="3"/>
  <c r="K227" i="3"/>
  <c r="L224" i="3"/>
  <c r="K223" i="3"/>
  <c r="L220" i="3"/>
  <c r="K219" i="3"/>
  <c r="L215" i="3"/>
  <c r="L211" i="3"/>
  <c r="L207" i="3"/>
  <c r="L202" i="3"/>
  <c r="L195" i="3"/>
  <c r="L194" i="3"/>
  <c r="K252" i="3"/>
  <c r="K248" i="3"/>
  <c r="K244" i="3"/>
  <c r="K240" i="3"/>
  <c r="K236" i="3"/>
  <c r="K232" i="3"/>
  <c r="K228" i="3"/>
  <c r="K224" i="3"/>
  <c r="K220" i="3"/>
  <c r="L216" i="3"/>
  <c r="K215" i="3"/>
  <c r="K216" i="3"/>
  <c r="L250" i="3"/>
  <c r="K249" i="3"/>
  <c r="L246" i="3"/>
  <c r="K245" i="3"/>
  <c r="L242" i="3"/>
  <c r="K241" i="3"/>
  <c r="L238" i="3"/>
  <c r="K237" i="3"/>
  <c r="L234" i="3"/>
  <c r="K233" i="3"/>
  <c r="L230" i="3"/>
  <c r="K229" i="3"/>
  <c r="L226" i="3"/>
  <c r="K225" i="3"/>
  <c r="L222" i="3"/>
  <c r="K221" i="3"/>
  <c r="L218" i="3"/>
  <c r="L217" i="3"/>
  <c r="L213" i="3"/>
  <c r="L209" i="3"/>
  <c r="K204" i="3"/>
  <c r="K203" i="3"/>
  <c r="L199" i="3"/>
  <c r="L198" i="3"/>
  <c r="L245" i="3"/>
  <c r="K197" i="3"/>
  <c r="L189" i="3"/>
  <c r="L181" i="3"/>
  <c r="K180" i="3"/>
  <c r="L176" i="3"/>
  <c r="L171" i="3"/>
  <c r="K170" i="3"/>
  <c r="L163" i="3"/>
  <c r="K161" i="3"/>
  <c r="K160" i="3"/>
  <c r="L155" i="3"/>
  <c r="L154" i="3"/>
  <c r="L149" i="3"/>
  <c r="K144" i="3"/>
  <c r="K143" i="3"/>
  <c r="L135" i="3"/>
  <c r="L133" i="3"/>
  <c r="K132" i="3"/>
  <c r="L233" i="3"/>
  <c r="L203" i="3"/>
  <c r="K189" i="3"/>
  <c r="L186" i="3"/>
  <c r="K181" i="3"/>
  <c r="L177" i="3"/>
  <c r="K176" i="3"/>
  <c r="K171" i="3"/>
  <c r="K163" i="3"/>
  <c r="L162" i="3"/>
  <c r="L156" i="3"/>
  <c r="K155" i="3"/>
  <c r="K154" i="3"/>
  <c r="K149" i="3"/>
  <c r="L145" i="3"/>
  <c r="L139" i="3"/>
  <c r="K135" i="3"/>
  <c r="K133" i="3"/>
  <c r="L221" i="3"/>
  <c r="L212" i="3"/>
  <c r="K202" i="3"/>
  <c r="L196" i="3"/>
  <c r="L191" i="3"/>
  <c r="L187" i="3"/>
  <c r="K186" i="3"/>
  <c r="L182" i="3"/>
  <c r="K177" i="3"/>
  <c r="L172" i="3"/>
  <c r="K162" i="3"/>
  <c r="K156" i="3"/>
  <c r="K145" i="3"/>
  <c r="K139" i="3"/>
  <c r="L127" i="3"/>
  <c r="K126" i="3"/>
  <c r="L241" i="3"/>
  <c r="K212" i="3"/>
  <c r="L208" i="3"/>
  <c r="K196" i="3"/>
  <c r="K187" i="3"/>
  <c r="L183" i="3"/>
  <c r="L178" i="3"/>
  <c r="L173" i="3"/>
  <c r="K172" i="3"/>
  <c r="L167" i="3"/>
  <c r="L166" i="3"/>
  <c r="L165" i="3"/>
  <c r="L164" i="3"/>
  <c r="L152" i="3"/>
  <c r="L151" i="3"/>
  <c r="L150" i="3"/>
  <c r="L141" i="3"/>
  <c r="L140" i="3"/>
  <c r="L128" i="3"/>
  <c r="K127" i="3"/>
  <c r="L118" i="3"/>
  <c r="K117" i="3"/>
  <c r="L229" i="3"/>
  <c r="K208" i="3"/>
  <c r="K195" i="3"/>
  <c r="K178" i="3"/>
  <c r="K173" i="3"/>
  <c r="K167" i="3"/>
  <c r="K166" i="3"/>
  <c r="K165" i="3"/>
  <c r="K164" i="3"/>
  <c r="L157" i="3"/>
  <c r="K152" i="3"/>
  <c r="K151" i="3"/>
  <c r="K150" i="3"/>
  <c r="L147" i="3"/>
  <c r="L146" i="3"/>
  <c r="L142" i="3"/>
  <c r="K141" i="3"/>
  <c r="K140" i="3"/>
  <c r="L249" i="3"/>
  <c r="K211" i="3"/>
  <c r="L188" i="3"/>
  <c r="K184" i="3"/>
  <c r="L179" i="3"/>
  <c r="L174" i="3"/>
  <c r="L169" i="3"/>
  <c r="L168" i="3"/>
  <c r="K157" i="3"/>
  <c r="L153" i="3"/>
  <c r="L148" i="3"/>
  <c r="K147" i="3"/>
  <c r="K146" i="3"/>
  <c r="K142" i="3"/>
  <c r="L137" i="3"/>
  <c r="K136" i="3"/>
  <c r="L130" i="3"/>
  <c r="K129" i="3"/>
  <c r="L120" i="3"/>
  <c r="K119" i="3"/>
  <c r="L112" i="3"/>
  <c r="K111" i="3"/>
  <c r="L225" i="3"/>
  <c r="L197" i="3"/>
  <c r="K194" i="3"/>
  <c r="L180" i="3"/>
  <c r="K175" i="3"/>
  <c r="L170" i="3"/>
  <c r="L161" i="3"/>
  <c r="L160" i="3"/>
  <c r="K159" i="3"/>
  <c r="K158" i="3"/>
  <c r="L237" i="3"/>
  <c r="K153" i="3"/>
  <c r="K137" i="3"/>
  <c r="K131" i="3"/>
  <c r="K125" i="3"/>
  <c r="L190" i="3"/>
  <c r="K179" i="3"/>
  <c r="K169" i="3"/>
  <c r="L136" i="3"/>
  <c r="K130" i="3"/>
  <c r="L123" i="3"/>
  <c r="L114" i="3"/>
  <c r="L110" i="3"/>
  <c r="L105" i="3"/>
  <c r="L98" i="3"/>
  <c r="K97" i="3"/>
  <c r="L84" i="3"/>
  <c r="L77" i="3"/>
  <c r="L76" i="3"/>
  <c r="L75" i="3"/>
  <c r="K188" i="3"/>
  <c r="K168" i="3"/>
  <c r="L159" i="3"/>
  <c r="K128" i="3"/>
  <c r="K123" i="3"/>
  <c r="K120" i="3"/>
  <c r="L117" i="3"/>
  <c r="K114" i="3"/>
  <c r="K110" i="3"/>
  <c r="L106" i="3"/>
  <c r="K105" i="3"/>
  <c r="L99" i="3"/>
  <c r="K98" i="3"/>
  <c r="L91" i="3"/>
  <c r="L85" i="3"/>
  <c r="K84" i="3"/>
  <c r="K77" i="3"/>
  <c r="K76" i="3"/>
  <c r="K75" i="3"/>
  <c r="L72" i="3"/>
  <c r="K67" i="3"/>
  <c r="K63" i="3"/>
  <c r="K60" i="3"/>
  <c r="L59" i="3"/>
  <c r="L55" i="3"/>
  <c r="L52" i="3"/>
  <c r="K46" i="3"/>
  <c r="L38" i="3"/>
  <c r="K34" i="3"/>
  <c r="K207" i="3"/>
  <c r="L158" i="3"/>
  <c r="L144" i="3"/>
  <c r="L126" i="3"/>
  <c r="L124" i="3"/>
  <c r="L111" i="3"/>
  <c r="K106" i="3"/>
  <c r="L100" i="3"/>
  <c r="K99" i="3"/>
  <c r="L204" i="3"/>
  <c r="K185" i="3"/>
  <c r="L175" i="3"/>
  <c r="K148" i="3"/>
  <c r="L138" i="3"/>
  <c r="L132" i="3"/>
  <c r="K124" i="3"/>
  <c r="L121" i="3"/>
  <c r="L115" i="3"/>
  <c r="L107" i="3"/>
  <c r="L101" i="3"/>
  <c r="K100" i="3"/>
  <c r="K134" i="3"/>
  <c r="L131" i="3"/>
  <c r="L122" i="3"/>
  <c r="L113" i="3"/>
  <c r="K108" i="3"/>
  <c r="L103" i="3"/>
  <c r="K102" i="3"/>
  <c r="L95" i="3"/>
  <c r="K94" i="3"/>
  <c r="L134" i="3"/>
  <c r="K113" i="3"/>
  <c r="K103" i="3"/>
  <c r="K122" i="3"/>
  <c r="L109" i="3"/>
  <c r="L97" i="3"/>
  <c r="K95" i="3"/>
  <c r="L93" i="3"/>
  <c r="K174" i="3"/>
  <c r="L129" i="3"/>
  <c r="K121" i="3"/>
  <c r="L116" i="3"/>
  <c r="K112" i="3"/>
  <c r="K109" i="3"/>
  <c r="L102" i="3"/>
  <c r="K93" i="3"/>
  <c r="K88" i="3"/>
  <c r="K116" i="3"/>
  <c r="L108" i="3"/>
  <c r="K91" i="3"/>
  <c r="L86" i="3"/>
  <c r="L83" i="3"/>
  <c r="K80" i="3"/>
  <c r="L74" i="3"/>
  <c r="K72" i="3"/>
  <c r="K71" i="3"/>
  <c r="K69" i="3"/>
  <c r="L63" i="3"/>
  <c r="K57" i="3"/>
  <c r="L54" i="3"/>
  <c r="L51" i="3"/>
  <c r="L48" i="3"/>
  <c r="L45" i="3"/>
  <c r="K42" i="3"/>
  <c r="L39" i="3"/>
  <c r="L33" i="3"/>
  <c r="K32" i="3"/>
  <c r="L24" i="3"/>
  <c r="K19" i="3"/>
  <c r="K18" i="3"/>
  <c r="L13" i="3"/>
  <c r="K10" i="3"/>
  <c r="K115" i="3"/>
  <c r="L96" i="3"/>
  <c r="L89" i="3"/>
  <c r="K86" i="3"/>
  <c r="K83" i="3"/>
  <c r="L81" i="3"/>
  <c r="K74" i="3"/>
  <c r="L58" i="3"/>
  <c r="K54" i="3"/>
  <c r="K52" i="3"/>
  <c r="K51" i="3"/>
  <c r="K48" i="3"/>
  <c r="K45" i="3"/>
  <c r="K39" i="3"/>
  <c r="K33" i="3"/>
  <c r="L29" i="3"/>
  <c r="L25" i="3"/>
  <c r="K24" i="3"/>
  <c r="K13" i="3"/>
  <c r="L12" i="3"/>
  <c r="K107" i="3"/>
  <c r="K87" i="3"/>
  <c r="L78" i="3"/>
  <c r="K70" i="3"/>
  <c r="K62" i="3"/>
  <c r="K56" i="3"/>
  <c r="K40" i="3"/>
  <c r="K38" i="3"/>
  <c r="L27" i="3"/>
  <c r="K25" i="3"/>
  <c r="K22" i="3"/>
  <c r="L20" i="3"/>
  <c r="L15" i="3"/>
  <c r="K14" i="3"/>
  <c r="K138" i="3"/>
  <c r="L104" i="3"/>
  <c r="K82" i="3"/>
  <c r="L61" i="3"/>
  <c r="L143" i="3"/>
  <c r="L92" i="3"/>
  <c r="K89" i="3"/>
  <c r="L82" i="3"/>
  <c r="L80" i="3"/>
  <c r="K78" i="3"/>
  <c r="L32" i="3"/>
  <c r="L30" i="3"/>
  <c r="L28" i="3"/>
  <c r="K27" i="3"/>
  <c r="L23" i="3"/>
  <c r="K20" i="3"/>
  <c r="K15" i="3"/>
  <c r="K92" i="3"/>
  <c r="L65" i="3"/>
  <c r="L49" i="3"/>
  <c r="L125" i="3"/>
  <c r="K104" i="3"/>
  <c r="K96" i="3"/>
  <c r="L69" i="3"/>
  <c r="L67" i="3"/>
  <c r="K65" i="3"/>
  <c r="K61" i="3"/>
  <c r="L57" i="3"/>
  <c r="K55" i="3"/>
  <c r="L53" i="3"/>
  <c r="K49" i="3"/>
  <c r="L47" i="3"/>
  <c r="L43" i="3"/>
  <c r="L41" i="3"/>
  <c r="L37" i="3"/>
  <c r="K26" i="3"/>
  <c r="K21" i="3"/>
  <c r="L18" i="3"/>
  <c r="K101" i="3"/>
  <c r="L88" i="3"/>
  <c r="K73" i="3"/>
  <c r="L71" i="3"/>
  <c r="L68" i="3"/>
  <c r="K81" i="3"/>
  <c r="L73" i="3"/>
  <c r="K59" i="3"/>
  <c r="K53" i="3"/>
  <c r="K47" i="3"/>
  <c r="K43" i="3"/>
  <c r="K41" i="3"/>
  <c r="O41" i="3" s="1"/>
  <c r="P41" i="3" s="1"/>
  <c r="K37" i="3"/>
  <c r="L35" i="3"/>
  <c r="L79" i="3"/>
  <c r="L119" i="3"/>
  <c r="L90" i="3"/>
  <c r="L64" i="3"/>
  <c r="L19" i="3"/>
  <c r="L16" i="3"/>
  <c r="L10" i="3"/>
  <c r="K118" i="3"/>
  <c r="K90" i="3"/>
  <c r="K64" i="3"/>
  <c r="L46" i="3"/>
  <c r="L36" i="3"/>
  <c r="K29" i="3"/>
  <c r="K16" i="3"/>
  <c r="K79" i="3"/>
  <c r="L56" i="3"/>
  <c r="L50" i="3"/>
  <c r="L44" i="3"/>
  <c r="L40" i="3"/>
  <c r="K36" i="3"/>
  <c r="L22" i="3"/>
  <c r="L9" i="3"/>
  <c r="L66" i="3"/>
  <c r="K17" i="3"/>
  <c r="L14" i="3"/>
  <c r="K11" i="3"/>
  <c r="L87" i="3"/>
  <c r="L70" i="3"/>
  <c r="L62" i="3"/>
  <c r="K50" i="3"/>
  <c r="K44" i="3"/>
  <c r="K28" i="3"/>
  <c r="L21" i="3"/>
  <c r="K12" i="3"/>
  <c r="K85" i="3"/>
  <c r="L34" i="3"/>
  <c r="K31" i="3"/>
  <c r="L17" i="3"/>
  <c r="L11" i="3"/>
  <c r="L42" i="3"/>
  <c r="K68" i="3"/>
  <c r="L60" i="3"/>
  <c r="K35" i="3"/>
  <c r="L31" i="3"/>
  <c r="L94" i="3"/>
  <c r="K58" i="3"/>
  <c r="K30" i="3"/>
  <c r="K66" i="3"/>
  <c r="L26" i="3"/>
  <c r="K23" i="3"/>
  <c r="I201" i="3"/>
  <c r="J201" i="3" s="1"/>
  <c r="H201" i="3"/>
  <c r="I193" i="3"/>
  <c r="J193" i="3" s="1"/>
  <c r="H193" i="3"/>
  <c r="H154" i="3"/>
  <c r="G154" i="3"/>
  <c r="H132" i="3"/>
  <c r="G132" i="3"/>
  <c r="I243" i="3"/>
  <c r="J243" i="3" s="1"/>
  <c r="H197" i="3"/>
  <c r="I197" i="3"/>
  <c r="J197" i="3" s="1"/>
  <c r="G40" i="3"/>
  <c r="H88" i="3"/>
  <c r="I208" i="3"/>
  <c r="J208" i="3" s="1"/>
  <c r="G208" i="3"/>
  <c r="H208" i="3"/>
  <c r="I219" i="3"/>
  <c r="J219" i="3" s="1"/>
  <c r="G219" i="3"/>
  <c r="H219" i="3"/>
  <c r="I247" i="3"/>
  <c r="J247" i="3" s="1"/>
  <c r="G247" i="3"/>
  <c r="H247" i="3"/>
  <c r="H246" i="3"/>
  <c r="I246" i="3"/>
  <c r="J246" i="3" s="1"/>
  <c r="G246" i="3"/>
  <c r="H252" i="3"/>
  <c r="I252" i="3"/>
  <c r="J252" i="3" s="1"/>
  <c r="G252" i="3"/>
  <c r="H250" i="3"/>
  <c r="I250" i="3"/>
  <c r="J250" i="3" s="1"/>
  <c r="G250" i="3"/>
  <c r="I225" i="3"/>
  <c r="J225" i="3" s="1"/>
  <c r="G225" i="3"/>
  <c r="H225" i="3"/>
  <c r="G241" i="3"/>
  <c r="H241" i="3"/>
  <c r="I241" i="3"/>
  <c r="J241" i="3" s="1"/>
  <c r="I89" i="3"/>
  <c r="J89" i="3" s="1"/>
  <c r="H89" i="3"/>
  <c r="G89" i="3"/>
  <c r="H56" i="3"/>
  <c r="H43" i="3"/>
  <c r="I43" i="3"/>
  <c r="J43" i="3" s="1"/>
  <c r="G43" i="3"/>
  <c r="H28" i="3"/>
  <c r="I28" i="3"/>
  <c r="J28" i="3" s="1"/>
  <c r="G184" i="3"/>
  <c r="H184" i="3"/>
  <c r="I184" i="3"/>
  <c r="J184" i="3" s="1"/>
  <c r="I168" i="3"/>
  <c r="J168" i="3" s="1"/>
  <c r="I121" i="3"/>
  <c r="J121" i="3" s="1"/>
  <c r="H94" i="3"/>
  <c r="I94" i="3"/>
  <c r="J94" i="3" s="1"/>
  <c r="G94" i="3"/>
  <c r="H32" i="3"/>
  <c r="G32" i="3"/>
  <c r="H190" i="3"/>
  <c r="G190" i="3"/>
  <c r="I126" i="3"/>
  <c r="J126" i="3" s="1"/>
  <c r="H67" i="3"/>
  <c r="I67" i="3"/>
  <c r="J67" i="3" s="1"/>
  <c r="H110" i="3"/>
  <c r="G110" i="3"/>
  <c r="G193" i="3"/>
  <c r="I144" i="3"/>
  <c r="J144" i="3" s="1"/>
  <c r="H144" i="3"/>
  <c r="G144" i="3"/>
  <c r="H30" i="3"/>
  <c r="I30" i="3"/>
  <c r="J30" i="3" s="1"/>
  <c r="G82" i="3"/>
  <c r="I146" i="3"/>
  <c r="J146" i="3" s="1"/>
  <c r="H23" i="3"/>
  <c r="I23" i="3"/>
  <c r="J23" i="3" s="1"/>
  <c r="G23" i="3"/>
  <c r="I91" i="3"/>
  <c r="J91" i="3" s="1"/>
  <c r="G91" i="3"/>
  <c r="H91" i="3"/>
  <c r="G177" i="3"/>
  <c r="H177" i="3"/>
  <c r="I33" i="3"/>
  <c r="J33" i="3" s="1"/>
  <c r="G33" i="3"/>
  <c r="H33" i="3"/>
  <c r="I115" i="3"/>
  <c r="J115" i="3" s="1"/>
  <c r="G115" i="3"/>
  <c r="H115" i="3"/>
  <c r="I12" i="3"/>
  <c r="J12" i="3" s="1"/>
  <c r="G76" i="3"/>
  <c r="I42" i="3"/>
  <c r="J42" i="3" s="1"/>
  <c r="H42" i="3"/>
  <c r="G42" i="3"/>
  <c r="H118" i="3"/>
  <c r="G118" i="3"/>
  <c r="H84" i="3"/>
  <c r="I84" i="3"/>
  <c r="J84" i="3" s="1"/>
  <c r="G148" i="3"/>
  <c r="H148" i="3"/>
  <c r="I77" i="3"/>
  <c r="J77" i="3" s="1"/>
  <c r="H77" i="3"/>
  <c r="G77" i="3"/>
  <c r="G141" i="3"/>
  <c r="I141" i="3"/>
  <c r="J141" i="3" s="1"/>
  <c r="H141" i="3"/>
  <c r="I235" i="3"/>
  <c r="J235" i="3" s="1"/>
  <c r="G235" i="3"/>
  <c r="H235" i="3"/>
  <c r="G95" i="3"/>
  <c r="I95" i="3"/>
  <c r="J95" i="3" s="1"/>
  <c r="I210" i="3"/>
  <c r="J210" i="3" s="1"/>
  <c r="G210" i="3"/>
  <c r="H210" i="3"/>
  <c r="I211" i="3"/>
  <c r="J211" i="3" s="1"/>
  <c r="H211" i="3"/>
  <c r="G211" i="3"/>
  <c r="I162" i="3"/>
  <c r="J162" i="3" s="1"/>
  <c r="H162" i="3"/>
  <c r="H200" i="3"/>
  <c r="G200" i="3"/>
  <c r="I239" i="3"/>
  <c r="J239" i="3" s="1"/>
  <c r="G239" i="3"/>
  <c r="H239" i="3"/>
  <c r="H238" i="3"/>
  <c r="I238" i="3"/>
  <c r="J238" i="3" s="1"/>
  <c r="G238" i="3"/>
  <c r="I245" i="3"/>
  <c r="J245" i="3" s="1"/>
  <c r="H245" i="3"/>
  <c r="G245" i="3"/>
  <c r="H244" i="3"/>
  <c r="I244" i="3"/>
  <c r="J244" i="3" s="1"/>
  <c r="G244" i="3"/>
  <c r="H234" i="3"/>
  <c r="G70" i="3"/>
  <c r="H153" i="3"/>
  <c r="G153" i="3"/>
  <c r="H114" i="3"/>
  <c r="G114" i="3"/>
  <c r="H59" i="3"/>
  <c r="I59" i="3"/>
  <c r="J59" i="3" s="1"/>
  <c r="G59" i="3"/>
  <c r="H44" i="3"/>
  <c r="I44" i="3"/>
  <c r="J44" i="3" s="1"/>
  <c r="I16" i="3"/>
  <c r="J16" i="3" s="1"/>
  <c r="H143" i="3"/>
  <c r="G143" i="3"/>
  <c r="I136" i="3"/>
  <c r="J136" i="3" s="1"/>
  <c r="G136" i="3"/>
  <c r="H136" i="3"/>
  <c r="H48" i="3"/>
  <c r="G48" i="3"/>
  <c r="G14" i="3"/>
  <c r="I87" i="3"/>
  <c r="J87" i="3" s="1"/>
  <c r="H87" i="3"/>
  <c r="G87" i="3"/>
  <c r="I175" i="3"/>
  <c r="J175" i="3" s="1"/>
  <c r="H130" i="3"/>
  <c r="G130" i="3"/>
  <c r="H22" i="3"/>
  <c r="G22" i="3"/>
  <c r="I166" i="3"/>
  <c r="J166" i="3" s="1"/>
  <c r="G166" i="3"/>
  <c r="H166" i="3"/>
  <c r="H38" i="3"/>
  <c r="I38" i="3"/>
  <c r="J38" i="3" s="1"/>
  <c r="I154" i="3"/>
  <c r="J154" i="3" s="1"/>
  <c r="H31" i="3"/>
  <c r="I31" i="3"/>
  <c r="J31" i="3" s="1"/>
  <c r="H103" i="3"/>
  <c r="G187" i="3"/>
  <c r="I187" i="3"/>
  <c r="J187" i="3" s="1"/>
  <c r="H187" i="3"/>
  <c r="I41" i="3"/>
  <c r="J41" i="3" s="1"/>
  <c r="H41" i="3"/>
  <c r="G41" i="3"/>
  <c r="I127" i="3"/>
  <c r="J127" i="3" s="1"/>
  <c r="H127" i="3"/>
  <c r="G127" i="3"/>
  <c r="G20" i="3"/>
  <c r="H50" i="3"/>
  <c r="I50" i="3"/>
  <c r="J50" i="3" s="1"/>
  <c r="G50" i="3"/>
  <c r="H128" i="3"/>
  <c r="G128" i="3"/>
  <c r="H92" i="3"/>
  <c r="I92" i="3"/>
  <c r="J92" i="3" s="1"/>
  <c r="G92" i="3"/>
  <c r="H156" i="3"/>
  <c r="G156" i="3"/>
  <c r="H85" i="3"/>
  <c r="G85" i="3"/>
  <c r="G149" i="3"/>
  <c r="H149" i="3"/>
  <c r="G183" i="3"/>
  <c r="I183" i="3"/>
  <c r="J183" i="3" s="1"/>
  <c r="H183" i="3"/>
  <c r="H35" i="3"/>
  <c r="I35" i="3"/>
  <c r="J35" i="3" s="1"/>
  <c r="G35" i="3"/>
  <c r="G17" i="3"/>
  <c r="I17" i="3"/>
  <c r="J17" i="3" s="1"/>
  <c r="H17" i="3"/>
  <c r="H96" i="3"/>
  <c r="G96" i="3"/>
  <c r="I96" i="3"/>
  <c r="J96" i="3" s="1"/>
  <c r="I125" i="3"/>
  <c r="J125" i="3" s="1"/>
  <c r="G125" i="3"/>
  <c r="H125" i="3"/>
  <c r="I231" i="3"/>
  <c r="J231" i="3" s="1"/>
  <c r="G231" i="3"/>
  <c r="H231" i="3"/>
  <c r="I198" i="3"/>
  <c r="J198" i="3" s="1"/>
  <c r="H230" i="3"/>
  <c r="I230" i="3"/>
  <c r="J230" i="3" s="1"/>
  <c r="G230" i="3"/>
  <c r="G237" i="3"/>
  <c r="H237" i="3"/>
  <c r="I237" i="3"/>
  <c r="J237" i="3" s="1"/>
  <c r="H236" i="3"/>
  <c r="I236" i="3"/>
  <c r="J236" i="3" s="1"/>
  <c r="G236" i="3"/>
  <c r="H218" i="3"/>
  <c r="I218" i="3"/>
  <c r="J218" i="3" s="1"/>
  <c r="G218" i="3"/>
  <c r="I217" i="3"/>
  <c r="J217" i="3" s="1"/>
  <c r="I195" i="3"/>
  <c r="J195" i="3" s="1"/>
  <c r="H195" i="3"/>
  <c r="I97" i="3"/>
  <c r="J97" i="3" s="1"/>
  <c r="H97" i="3"/>
  <c r="G97" i="3"/>
  <c r="H60" i="3"/>
  <c r="I60" i="3"/>
  <c r="J60" i="3" s="1"/>
  <c r="G195" i="3"/>
  <c r="G27" i="3"/>
  <c r="I27" i="3"/>
  <c r="J27" i="3" s="1"/>
  <c r="H27" i="3"/>
  <c r="G13" i="3"/>
  <c r="I13" i="3"/>
  <c r="J13" i="3" s="1"/>
  <c r="H13" i="3"/>
  <c r="G163" i="3"/>
  <c r="I163" i="3"/>
  <c r="J163" i="3" s="1"/>
  <c r="H163" i="3"/>
  <c r="G178" i="3"/>
  <c r="I178" i="3"/>
  <c r="J178" i="3" s="1"/>
  <c r="H178" i="3"/>
  <c r="H64" i="3"/>
  <c r="G64" i="3"/>
  <c r="G158" i="3"/>
  <c r="H107" i="3"/>
  <c r="I107" i="3"/>
  <c r="J107" i="3" s="1"/>
  <c r="G107" i="3"/>
  <c r="I152" i="3"/>
  <c r="J152" i="3" s="1"/>
  <c r="G152" i="3"/>
  <c r="H152" i="3"/>
  <c r="H46" i="3"/>
  <c r="I46" i="3"/>
  <c r="J46" i="3" s="1"/>
  <c r="H176" i="3"/>
  <c r="G176" i="3"/>
  <c r="H54" i="3"/>
  <c r="I54" i="3"/>
  <c r="J54" i="3" s="1"/>
  <c r="G162" i="3"/>
  <c r="I39" i="3"/>
  <c r="J39" i="3" s="1"/>
  <c r="H39" i="3"/>
  <c r="H113" i="3"/>
  <c r="I113" i="3"/>
  <c r="J113" i="3" s="1"/>
  <c r="G113" i="3"/>
  <c r="I49" i="3"/>
  <c r="J49" i="3" s="1"/>
  <c r="G49" i="3"/>
  <c r="H49" i="3"/>
  <c r="H137" i="3"/>
  <c r="G137" i="3"/>
  <c r="G28" i="3"/>
  <c r="G58" i="3"/>
  <c r="H58" i="3"/>
  <c r="I58" i="3"/>
  <c r="J58" i="3" s="1"/>
  <c r="I138" i="3"/>
  <c r="J138" i="3" s="1"/>
  <c r="H138" i="3"/>
  <c r="G138" i="3"/>
  <c r="H100" i="3"/>
  <c r="I100" i="3"/>
  <c r="J100" i="3" s="1"/>
  <c r="G100" i="3"/>
  <c r="H164" i="3"/>
  <c r="G164" i="3"/>
  <c r="H93" i="3"/>
  <c r="G93" i="3"/>
  <c r="G157" i="3"/>
  <c r="H157" i="3"/>
  <c r="H224" i="3"/>
  <c r="I224" i="3"/>
  <c r="J224" i="3" s="1"/>
  <c r="G224" i="3"/>
  <c r="I204" i="3"/>
  <c r="J204" i="3" s="1"/>
  <c r="H204" i="3"/>
  <c r="G204" i="3"/>
  <c r="I111" i="3"/>
  <c r="J111" i="3" s="1"/>
  <c r="H111" i="3"/>
  <c r="G111" i="3"/>
  <c r="H146" i="3"/>
  <c r="G146" i="3"/>
  <c r="I72" i="3"/>
  <c r="J72" i="3" s="1"/>
  <c r="H72" i="3"/>
  <c r="G72" i="3"/>
  <c r="I53" i="3"/>
  <c r="J53" i="3" s="1"/>
  <c r="G53" i="3"/>
  <c r="H53" i="3"/>
  <c r="G168" i="3"/>
  <c r="H168" i="3"/>
  <c r="H51" i="3"/>
  <c r="G51" i="3"/>
  <c r="I51" i="3"/>
  <c r="J51" i="3" s="1"/>
  <c r="H134" i="3"/>
  <c r="I134" i="3"/>
  <c r="J134" i="3" s="1"/>
  <c r="G134" i="3"/>
  <c r="H248" i="3"/>
  <c r="I248" i="3"/>
  <c r="J248" i="3" s="1"/>
  <c r="G248" i="3"/>
  <c r="G199" i="3"/>
  <c r="G223" i="3"/>
  <c r="H223" i="3"/>
  <c r="I223" i="3"/>
  <c r="J223" i="3" s="1"/>
  <c r="I222" i="3"/>
  <c r="J222" i="3" s="1"/>
  <c r="G222" i="3"/>
  <c r="G251" i="3"/>
  <c r="H251" i="3"/>
  <c r="I251" i="3"/>
  <c r="J251" i="3" s="1"/>
  <c r="G197" i="3"/>
  <c r="I229" i="3"/>
  <c r="J229" i="3" s="1"/>
  <c r="G229" i="3"/>
  <c r="H229" i="3"/>
  <c r="I196" i="3"/>
  <c r="J196" i="3" s="1"/>
  <c r="H228" i="3"/>
  <c r="I228" i="3"/>
  <c r="J228" i="3" s="1"/>
  <c r="G228" i="3"/>
  <c r="H202" i="3"/>
  <c r="G202" i="3"/>
  <c r="H161" i="3"/>
  <c r="G161" i="3"/>
  <c r="I78" i="3"/>
  <c r="J78" i="3" s="1"/>
  <c r="H78" i="3"/>
  <c r="H73" i="3"/>
  <c r="G73" i="3"/>
  <c r="I73" i="3"/>
  <c r="J73" i="3" s="1"/>
  <c r="H76" i="3"/>
  <c r="I76" i="3"/>
  <c r="J76" i="3" s="1"/>
  <c r="I29" i="3"/>
  <c r="J29" i="3" s="1"/>
  <c r="G29" i="3"/>
  <c r="H29" i="3"/>
  <c r="G185" i="3"/>
  <c r="H185" i="3"/>
  <c r="I185" i="3"/>
  <c r="J185" i="3" s="1"/>
  <c r="I139" i="3"/>
  <c r="J139" i="3" s="1"/>
  <c r="H82" i="3"/>
  <c r="I82" i="3"/>
  <c r="J82" i="3" s="1"/>
  <c r="I129" i="3"/>
  <c r="J129" i="3" s="1"/>
  <c r="H129" i="3"/>
  <c r="G129" i="3"/>
  <c r="H20" i="3"/>
  <c r="I20" i="3"/>
  <c r="J20" i="3" s="1"/>
  <c r="G174" i="3"/>
  <c r="H174" i="3"/>
  <c r="H62" i="3"/>
  <c r="I62" i="3"/>
  <c r="J62" i="3" s="1"/>
  <c r="H186" i="3"/>
  <c r="G186" i="3"/>
  <c r="H71" i="3"/>
  <c r="G71" i="3"/>
  <c r="I71" i="3"/>
  <c r="J71" i="3" s="1"/>
  <c r="I106" i="3"/>
  <c r="J106" i="3" s="1"/>
  <c r="H123" i="3"/>
  <c r="G123" i="3"/>
  <c r="I123" i="3"/>
  <c r="J123" i="3" s="1"/>
  <c r="I57" i="3"/>
  <c r="J57" i="3" s="1"/>
  <c r="G57" i="3"/>
  <c r="H57" i="3"/>
  <c r="G147" i="3"/>
  <c r="H147" i="3"/>
  <c r="I147" i="3"/>
  <c r="J147" i="3" s="1"/>
  <c r="G36" i="3"/>
  <c r="U7" i="1"/>
  <c r="G189" i="3"/>
  <c r="I66" i="3"/>
  <c r="J66" i="3" s="1"/>
  <c r="H66" i="3"/>
  <c r="G66" i="3"/>
  <c r="H150" i="3"/>
  <c r="G150" i="3"/>
  <c r="H108" i="3"/>
  <c r="G108" i="3"/>
  <c r="H172" i="3"/>
  <c r="G172" i="3"/>
  <c r="H101" i="3"/>
  <c r="G101" i="3"/>
  <c r="I101" i="3"/>
  <c r="J101" i="3" s="1"/>
  <c r="G165" i="3"/>
  <c r="I165" i="3"/>
  <c r="J165" i="3" s="1"/>
  <c r="H165" i="3"/>
  <c r="G155" i="3"/>
  <c r="I155" i="3"/>
  <c r="J155" i="3" s="1"/>
  <c r="H155" i="3"/>
  <c r="I182" i="3"/>
  <c r="J182" i="3" s="1"/>
  <c r="H182" i="3"/>
  <c r="G182" i="3"/>
  <c r="H216" i="3"/>
  <c r="I216" i="3"/>
  <c r="J216" i="3" s="1"/>
  <c r="G216" i="3"/>
  <c r="G201" i="3"/>
  <c r="I99" i="3"/>
  <c r="J99" i="3" s="1"/>
  <c r="G99" i="3"/>
  <c r="H99" i="3"/>
  <c r="H16" i="3"/>
  <c r="G16" i="3"/>
  <c r="H240" i="3"/>
  <c r="I240" i="3"/>
  <c r="J240" i="3" s="1"/>
  <c r="G240" i="3"/>
  <c r="I215" i="3"/>
  <c r="J215" i="3" s="1"/>
  <c r="H215" i="3"/>
  <c r="G215" i="3"/>
  <c r="I214" i="3"/>
  <c r="J214" i="3" s="1"/>
  <c r="G214" i="3"/>
  <c r="H214" i="3"/>
  <c r="G227" i="3"/>
  <c r="H227" i="3"/>
  <c r="I227" i="3"/>
  <c r="J227" i="3" s="1"/>
  <c r="I221" i="3"/>
  <c r="J221" i="3" s="1"/>
  <c r="G221" i="3"/>
  <c r="H221" i="3"/>
  <c r="H220" i="3"/>
  <c r="I220" i="3"/>
  <c r="J220" i="3" s="1"/>
  <c r="G220" i="3"/>
  <c r="J10" i="2"/>
  <c r="H209" i="3"/>
  <c r="I209" i="3"/>
  <c r="J209" i="3" s="1"/>
  <c r="G209" i="3"/>
  <c r="I37" i="3"/>
  <c r="J37" i="3" s="1"/>
  <c r="H37" i="3"/>
  <c r="G37" i="3"/>
  <c r="H98" i="3"/>
  <c r="I98" i="3"/>
  <c r="J98" i="3" s="1"/>
  <c r="G98" i="3"/>
  <c r="I158" i="3"/>
  <c r="J158" i="3" s="1"/>
  <c r="H158" i="3"/>
  <c r="I119" i="3"/>
  <c r="J119" i="3" s="1"/>
  <c r="G119" i="3"/>
  <c r="H119" i="3"/>
  <c r="I45" i="3"/>
  <c r="J45" i="3" s="1"/>
  <c r="H45" i="3"/>
  <c r="G45" i="3"/>
  <c r="H104" i="3"/>
  <c r="G104" i="3"/>
  <c r="I190" i="3"/>
  <c r="J190" i="3" s="1"/>
  <c r="G151" i="3"/>
  <c r="H151" i="3"/>
  <c r="I36" i="3"/>
  <c r="J36" i="3" s="1"/>
  <c r="H36" i="3"/>
  <c r="H194" i="3"/>
  <c r="G194" i="3"/>
  <c r="I80" i="3"/>
  <c r="J80" i="3" s="1"/>
  <c r="H80" i="3"/>
  <c r="I153" i="3"/>
  <c r="J153" i="3" s="1"/>
  <c r="I90" i="3"/>
  <c r="J90" i="3" s="1"/>
  <c r="I114" i="3"/>
  <c r="J114" i="3" s="1"/>
  <c r="I55" i="3"/>
  <c r="J55" i="3" s="1"/>
  <c r="H55" i="3"/>
  <c r="G135" i="3"/>
  <c r="I135" i="3"/>
  <c r="J135" i="3" s="1"/>
  <c r="H135" i="3"/>
  <c r="I65" i="3"/>
  <c r="J65" i="3" s="1"/>
  <c r="H65" i="3"/>
  <c r="G65" i="3"/>
  <c r="G44" i="3"/>
  <c r="H74" i="3"/>
  <c r="I74" i="3"/>
  <c r="J74" i="3" s="1"/>
  <c r="H10" i="3"/>
  <c r="G10" i="3"/>
  <c r="H75" i="3"/>
  <c r="G75" i="3"/>
  <c r="I75" i="3"/>
  <c r="J75" i="3" s="1"/>
  <c r="I160" i="3"/>
  <c r="J160" i="3" s="1"/>
  <c r="H160" i="3"/>
  <c r="H116" i="3"/>
  <c r="G116" i="3"/>
  <c r="I180" i="3"/>
  <c r="J180" i="3" s="1"/>
  <c r="H180" i="3"/>
  <c r="G180" i="3"/>
  <c r="I109" i="3"/>
  <c r="J109" i="3" s="1"/>
  <c r="H109" i="3"/>
  <c r="G173" i="3"/>
  <c r="H173" i="3"/>
  <c r="G249" i="3"/>
  <c r="H226" i="3"/>
  <c r="I226" i="3"/>
  <c r="J226" i="3" s="1"/>
  <c r="G226" i="3"/>
  <c r="I205" i="3"/>
  <c r="J205" i="3" s="1"/>
  <c r="G205" i="3"/>
  <c r="G233" i="3"/>
  <c r="H233" i="3"/>
  <c r="I233" i="3"/>
  <c r="J233" i="3" s="1"/>
  <c r="I142" i="3"/>
  <c r="J142" i="3" s="1"/>
  <c r="G142" i="3"/>
  <c r="H142" i="3"/>
  <c r="H122" i="3"/>
  <c r="G122" i="3"/>
  <c r="H232" i="3"/>
  <c r="I232" i="3"/>
  <c r="J232" i="3" s="1"/>
  <c r="G232" i="3"/>
  <c r="U260" i="1"/>
  <c r="H207" i="3"/>
  <c r="G207" i="3"/>
  <c r="I207" i="3"/>
  <c r="J207" i="3" s="1"/>
  <c r="H206" i="3"/>
  <c r="I206" i="3"/>
  <c r="J206" i="3" s="1"/>
  <c r="G206" i="3"/>
  <c r="H203" i="3"/>
  <c r="I203" i="3"/>
  <c r="J203" i="3" s="1"/>
  <c r="G203" i="3"/>
  <c r="H242" i="3"/>
  <c r="I242" i="3"/>
  <c r="J242" i="3" s="1"/>
  <c r="G242" i="3"/>
  <c r="H213" i="3"/>
  <c r="I213" i="3"/>
  <c r="J213" i="3" s="1"/>
  <c r="G213" i="3"/>
  <c r="I212" i="3"/>
  <c r="J212" i="3" s="1"/>
  <c r="H212" i="3"/>
  <c r="G212" i="3"/>
  <c r="H70" i="3"/>
  <c r="I70" i="3"/>
  <c r="J70" i="3" s="1"/>
  <c r="I167" i="3"/>
  <c r="J167" i="3" s="1"/>
  <c r="H120" i="3"/>
  <c r="G120" i="3"/>
  <c r="H21" i="3"/>
  <c r="I21" i="3"/>
  <c r="J21" i="3" s="1"/>
  <c r="G21" i="3"/>
  <c r="H139" i="3"/>
  <c r="G139" i="3"/>
  <c r="I120" i="3"/>
  <c r="J120" i="3" s="1"/>
  <c r="I61" i="3"/>
  <c r="J61" i="3" s="1"/>
  <c r="H126" i="3"/>
  <c r="G126" i="3"/>
  <c r="G78" i="3"/>
  <c r="H19" i="3"/>
  <c r="I19" i="3"/>
  <c r="J19" i="3" s="1"/>
  <c r="G19" i="3"/>
  <c r="G171" i="3"/>
  <c r="H171" i="3"/>
  <c r="H52" i="3"/>
  <c r="I52" i="3"/>
  <c r="J52" i="3" s="1"/>
  <c r="H102" i="3"/>
  <c r="G102" i="3"/>
  <c r="H112" i="3"/>
  <c r="G112" i="3"/>
  <c r="I122" i="3"/>
  <c r="J122" i="3" s="1"/>
  <c r="I186" i="3"/>
  <c r="J186" i="3" s="1"/>
  <c r="I63" i="3"/>
  <c r="J63" i="3" s="1"/>
  <c r="H63" i="3"/>
  <c r="H145" i="3"/>
  <c r="G145" i="3"/>
  <c r="H83" i="3"/>
  <c r="G83" i="3"/>
  <c r="I83" i="3"/>
  <c r="J83" i="3" s="1"/>
  <c r="H169" i="3"/>
  <c r="G52" i="3"/>
  <c r="H18" i="3"/>
  <c r="I18" i="3"/>
  <c r="J18" i="3" s="1"/>
  <c r="H86" i="3"/>
  <c r="I86" i="3"/>
  <c r="J86" i="3" s="1"/>
  <c r="H124" i="3"/>
  <c r="G124" i="3"/>
  <c r="G188" i="3"/>
  <c r="H188" i="3"/>
  <c r="G117" i="3"/>
  <c r="I117" i="3"/>
  <c r="J117" i="3" s="1"/>
  <c r="G181" i="3"/>
  <c r="I181" i="3"/>
  <c r="J181" i="3" s="1"/>
  <c r="H181" i="3"/>
  <c r="G179" i="3" l="1"/>
  <c r="G140" i="3"/>
  <c r="I34" i="3"/>
  <c r="J34" i="3" s="1"/>
  <c r="G34" i="3"/>
  <c r="M36" i="3"/>
  <c r="I189" i="3"/>
  <c r="J189" i="3" s="1"/>
  <c r="G191" i="3"/>
  <c r="G217" i="3"/>
  <c r="I103" i="3"/>
  <c r="J103" i="3" s="1"/>
  <c r="G234" i="3"/>
  <c r="H196" i="3"/>
  <c r="G121" i="3"/>
  <c r="I40" i="3"/>
  <c r="J40" i="3" s="1"/>
  <c r="G88" i="3"/>
  <c r="H243" i="3"/>
  <c r="H133" i="3"/>
  <c r="G170" i="3"/>
  <c r="G169" i="3"/>
  <c r="G61" i="3"/>
  <c r="H159" i="3"/>
  <c r="G90" i="3"/>
  <c r="I47" i="3"/>
  <c r="J47" i="3" s="1"/>
  <c r="H170" i="3"/>
  <c r="I56" i="3"/>
  <c r="J56" i="3" s="1"/>
  <c r="I133" i="3"/>
  <c r="J133" i="3" s="1"/>
  <c r="G62" i="3"/>
  <c r="I116" i="3"/>
  <c r="J116" i="3" s="1"/>
  <c r="I192" i="3"/>
  <c r="J192" i="3" s="1"/>
  <c r="G192" i="3"/>
  <c r="I188" i="3"/>
  <c r="J188" i="3" s="1"/>
  <c r="I104" i="3"/>
  <c r="J104" i="3" s="1"/>
  <c r="I145" i="3"/>
  <c r="J145" i="3" s="1"/>
  <c r="I249" i="3"/>
  <c r="J249" i="3" s="1"/>
  <c r="M47" i="3"/>
  <c r="M201" i="3"/>
  <c r="M10" i="2"/>
  <c r="M35" i="2"/>
  <c r="M31" i="2"/>
  <c r="M27" i="2"/>
  <c r="M23" i="2"/>
  <c r="M19" i="2"/>
  <c r="M15" i="2"/>
  <c r="M29" i="2"/>
  <c r="M25" i="2"/>
  <c r="M17" i="2"/>
  <c r="M33" i="2"/>
  <c r="M21" i="2"/>
  <c r="M13" i="2"/>
  <c r="M195" i="3"/>
  <c r="O28" i="3"/>
  <c r="P28" i="3" s="1"/>
  <c r="M9" i="3"/>
  <c r="J35" i="2"/>
  <c r="J19" i="2"/>
  <c r="J33" i="2"/>
  <c r="J17" i="2"/>
  <c r="J31" i="2"/>
  <c r="J15" i="2"/>
  <c r="J29" i="2"/>
  <c r="J27" i="2"/>
  <c r="J13" i="2"/>
  <c r="J25" i="2"/>
  <c r="J23" i="2"/>
  <c r="J21" i="2"/>
  <c r="M179" i="3"/>
  <c r="O9" i="3"/>
  <c r="P9" i="3" s="1"/>
  <c r="O17" i="3"/>
  <c r="P17" i="3" s="1"/>
  <c r="N9" i="3"/>
  <c r="M163" i="3"/>
  <c r="M54" i="3"/>
  <c r="M149" i="3"/>
  <c r="M55" i="3"/>
  <c r="O23" i="3"/>
  <c r="P23" i="3" s="1"/>
  <c r="M25" i="3"/>
  <c r="M39" i="3"/>
  <c r="M19" i="3"/>
  <c r="M189" i="3"/>
  <c r="M38" i="3"/>
  <c r="M185" i="3"/>
  <c r="O33" i="3"/>
  <c r="P33" i="3" s="1"/>
  <c r="M181" i="3"/>
  <c r="M177" i="3"/>
  <c r="M193" i="3"/>
  <c r="M30" i="3"/>
  <c r="M31" i="3"/>
  <c r="O15" i="3"/>
  <c r="P15" i="3" s="1"/>
  <c r="O13" i="3"/>
  <c r="P13" i="3" s="1"/>
  <c r="M44" i="3"/>
  <c r="O65" i="3"/>
  <c r="P65" i="3" s="1"/>
  <c r="N65" i="3"/>
  <c r="N52" i="3"/>
  <c r="O52" i="3"/>
  <c r="P52" i="3" s="1"/>
  <c r="O105" i="3"/>
  <c r="P105" i="3" s="1"/>
  <c r="N105" i="3"/>
  <c r="M105" i="3"/>
  <c r="O173" i="3"/>
  <c r="P173" i="3" s="1"/>
  <c r="N173" i="3"/>
  <c r="N42" i="3"/>
  <c r="O42" i="3"/>
  <c r="P42" i="3" s="1"/>
  <c r="M42" i="3"/>
  <c r="N56" i="3"/>
  <c r="O56" i="3"/>
  <c r="P56" i="3" s="1"/>
  <c r="M56" i="3"/>
  <c r="O35" i="3"/>
  <c r="P35" i="3" s="1"/>
  <c r="M35" i="3"/>
  <c r="N35" i="3"/>
  <c r="N57" i="3"/>
  <c r="M57" i="3"/>
  <c r="N49" i="3"/>
  <c r="M49" i="3"/>
  <c r="N30" i="3"/>
  <c r="O30" i="3"/>
  <c r="P30" i="3" s="1"/>
  <c r="N61" i="3"/>
  <c r="O61" i="3"/>
  <c r="P61" i="3" s="1"/>
  <c r="M61" i="3"/>
  <c r="O81" i="3"/>
  <c r="P81" i="3" s="1"/>
  <c r="M81" i="3"/>
  <c r="N81" i="3"/>
  <c r="N48" i="3"/>
  <c r="M48" i="3"/>
  <c r="O48" i="3"/>
  <c r="P48" i="3" s="1"/>
  <c r="N74" i="3"/>
  <c r="O74" i="3"/>
  <c r="P74" i="3" s="1"/>
  <c r="M74" i="3"/>
  <c r="O93" i="3"/>
  <c r="P93" i="3" s="1"/>
  <c r="N93" i="3"/>
  <c r="M93" i="3"/>
  <c r="O138" i="3"/>
  <c r="P138" i="3" s="1"/>
  <c r="M138" i="3"/>
  <c r="N138" i="3"/>
  <c r="O111" i="3"/>
  <c r="P111" i="3" s="1"/>
  <c r="N111" i="3"/>
  <c r="M111" i="3"/>
  <c r="M46" i="3"/>
  <c r="O159" i="3"/>
  <c r="P159" i="3" s="1"/>
  <c r="N159" i="3"/>
  <c r="M159" i="3"/>
  <c r="N98" i="3"/>
  <c r="O98" i="3"/>
  <c r="P98" i="3" s="1"/>
  <c r="M98" i="3"/>
  <c r="O225" i="3"/>
  <c r="P225" i="3" s="1"/>
  <c r="N225" i="3"/>
  <c r="M225" i="3"/>
  <c r="N168" i="3"/>
  <c r="O168" i="3"/>
  <c r="P168" i="3" s="1"/>
  <c r="M168" i="3"/>
  <c r="O157" i="3"/>
  <c r="P157" i="3" s="1"/>
  <c r="N157" i="3"/>
  <c r="M141" i="3"/>
  <c r="N141" i="3"/>
  <c r="O141" i="3"/>
  <c r="P141" i="3" s="1"/>
  <c r="O241" i="3"/>
  <c r="P241" i="3" s="1"/>
  <c r="N241" i="3"/>
  <c r="M241" i="3"/>
  <c r="O221" i="3"/>
  <c r="P221" i="3" s="1"/>
  <c r="N221" i="3"/>
  <c r="M221" i="3"/>
  <c r="N186" i="3"/>
  <c r="M186" i="3"/>
  <c r="O186" i="3"/>
  <c r="P186" i="3" s="1"/>
  <c r="N198" i="3"/>
  <c r="O198" i="3"/>
  <c r="P198" i="3" s="1"/>
  <c r="M198" i="3"/>
  <c r="O216" i="3"/>
  <c r="P216" i="3" s="1"/>
  <c r="N216" i="3"/>
  <c r="M216" i="3"/>
  <c r="O215" i="3"/>
  <c r="P215" i="3" s="1"/>
  <c r="N215" i="3"/>
  <c r="M215" i="3"/>
  <c r="O232" i="3"/>
  <c r="P232" i="3" s="1"/>
  <c r="N232" i="3"/>
  <c r="M232" i="3"/>
  <c r="O248" i="3"/>
  <c r="P248" i="3" s="1"/>
  <c r="N248" i="3"/>
  <c r="M248" i="3"/>
  <c r="O231" i="3"/>
  <c r="P231" i="3" s="1"/>
  <c r="N231" i="3"/>
  <c r="M231" i="3"/>
  <c r="N201" i="3"/>
  <c r="O201" i="3"/>
  <c r="P201" i="3" s="1"/>
  <c r="N32" i="3"/>
  <c r="M32" i="3"/>
  <c r="O32" i="3"/>
  <c r="P32" i="3" s="1"/>
  <c r="M51" i="3"/>
  <c r="O51" i="3"/>
  <c r="P51" i="3" s="1"/>
  <c r="N51" i="3"/>
  <c r="N169" i="3"/>
  <c r="O169" i="3"/>
  <c r="P169" i="3" s="1"/>
  <c r="O171" i="3"/>
  <c r="P171" i="3" s="1"/>
  <c r="N171" i="3"/>
  <c r="N10" i="3"/>
  <c r="M10" i="3"/>
  <c r="O10" i="3"/>
  <c r="P10" i="3" s="1"/>
  <c r="N124" i="3"/>
  <c r="O124" i="3"/>
  <c r="P124" i="3" s="1"/>
  <c r="M124" i="3"/>
  <c r="N160" i="3"/>
  <c r="O160" i="3"/>
  <c r="P160" i="3" s="1"/>
  <c r="M160" i="3"/>
  <c r="N182" i="3"/>
  <c r="O182" i="3"/>
  <c r="P182" i="3" s="1"/>
  <c r="M182" i="3"/>
  <c r="N17" i="3"/>
  <c r="M17" i="3"/>
  <c r="N16" i="3"/>
  <c r="M16" i="3"/>
  <c r="O16" i="3"/>
  <c r="P16" i="3" s="1"/>
  <c r="M71" i="3"/>
  <c r="O71" i="3"/>
  <c r="P71" i="3" s="1"/>
  <c r="N71" i="3"/>
  <c r="N41" i="3"/>
  <c r="M41" i="3"/>
  <c r="M65" i="3"/>
  <c r="N104" i="3"/>
  <c r="O104" i="3"/>
  <c r="P104" i="3" s="1"/>
  <c r="M104" i="3"/>
  <c r="M12" i="3"/>
  <c r="O12" i="3"/>
  <c r="P12" i="3" s="1"/>
  <c r="N12" i="3"/>
  <c r="N24" i="3"/>
  <c r="O24" i="3"/>
  <c r="P24" i="3" s="1"/>
  <c r="M24" i="3"/>
  <c r="N54" i="3"/>
  <c r="O54" i="3"/>
  <c r="P54" i="3" s="1"/>
  <c r="O83" i="3"/>
  <c r="P83" i="3" s="1"/>
  <c r="N83" i="3"/>
  <c r="M83" i="3"/>
  <c r="O97" i="3"/>
  <c r="P97" i="3" s="1"/>
  <c r="N97" i="3"/>
  <c r="M97" i="3"/>
  <c r="O101" i="3"/>
  <c r="P101" i="3" s="1"/>
  <c r="N101" i="3"/>
  <c r="M101" i="3"/>
  <c r="O175" i="3"/>
  <c r="P175" i="3" s="1"/>
  <c r="N175" i="3"/>
  <c r="N126" i="3"/>
  <c r="O126" i="3"/>
  <c r="P126" i="3" s="1"/>
  <c r="M126" i="3"/>
  <c r="N55" i="3"/>
  <c r="O55" i="3"/>
  <c r="P55" i="3" s="1"/>
  <c r="N110" i="3"/>
  <c r="O110" i="3"/>
  <c r="P110" i="3" s="1"/>
  <c r="M110" i="3"/>
  <c r="N161" i="3"/>
  <c r="M161" i="3"/>
  <c r="O161" i="3"/>
  <c r="P161" i="3" s="1"/>
  <c r="N174" i="3"/>
  <c r="O174" i="3"/>
  <c r="P174" i="3" s="1"/>
  <c r="M174" i="3"/>
  <c r="O142" i="3"/>
  <c r="P142" i="3" s="1"/>
  <c r="M142" i="3"/>
  <c r="N142" i="3"/>
  <c r="M151" i="3"/>
  <c r="N151" i="3"/>
  <c r="O151" i="3"/>
  <c r="P151" i="3" s="1"/>
  <c r="N178" i="3"/>
  <c r="O178" i="3"/>
  <c r="P178" i="3" s="1"/>
  <c r="M178" i="3"/>
  <c r="O127" i="3"/>
  <c r="P127" i="3" s="1"/>
  <c r="M127" i="3"/>
  <c r="N127" i="3"/>
  <c r="N162" i="3"/>
  <c r="M162" i="3"/>
  <c r="O162" i="3"/>
  <c r="P162" i="3" s="1"/>
  <c r="O203" i="3"/>
  <c r="P203" i="3" s="1"/>
  <c r="N203" i="3"/>
  <c r="M203" i="3"/>
  <c r="N149" i="3"/>
  <c r="O149" i="3"/>
  <c r="P149" i="3" s="1"/>
  <c r="N176" i="3"/>
  <c r="M176" i="3"/>
  <c r="O176" i="3"/>
  <c r="P176" i="3" s="1"/>
  <c r="O220" i="3"/>
  <c r="P220" i="3" s="1"/>
  <c r="N220" i="3"/>
  <c r="M220" i="3"/>
  <c r="O236" i="3"/>
  <c r="P236" i="3" s="1"/>
  <c r="N236" i="3"/>
  <c r="M236" i="3"/>
  <c r="O252" i="3"/>
  <c r="P252" i="3" s="1"/>
  <c r="N252" i="3"/>
  <c r="M252" i="3"/>
  <c r="O239" i="3"/>
  <c r="P239" i="3" s="1"/>
  <c r="N239" i="3"/>
  <c r="M239" i="3"/>
  <c r="M206" i="3"/>
  <c r="N206" i="3"/>
  <c r="O206" i="3"/>
  <c r="P206" i="3" s="1"/>
  <c r="N68" i="3"/>
  <c r="O68" i="3"/>
  <c r="P68" i="3" s="1"/>
  <c r="O95" i="3"/>
  <c r="P95" i="3" s="1"/>
  <c r="M95" i="3"/>
  <c r="N95" i="3"/>
  <c r="N106" i="3"/>
  <c r="M106" i="3"/>
  <c r="O106" i="3"/>
  <c r="P106" i="3" s="1"/>
  <c r="N137" i="3"/>
  <c r="O137" i="3"/>
  <c r="P137" i="3" s="1"/>
  <c r="M137" i="3"/>
  <c r="N150" i="3"/>
  <c r="O150" i="3"/>
  <c r="P150" i="3" s="1"/>
  <c r="M150" i="3"/>
  <c r="N156" i="3"/>
  <c r="O156" i="3"/>
  <c r="P156" i="3" s="1"/>
  <c r="M156" i="3"/>
  <c r="O235" i="3"/>
  <c r="P235" i="3" s="1"/>
  <c r="N235" i="3"/>
  <c r="M235" i="3"/>
  <c r="N94" i="3"/>
  <c r="O94" i="3"/>
  <c r="P94" i="3" s="1"/>
  <c r="M94" i="3"/>
  <c r="N62" i="3"/>
  <c r="O62" i="3"/>
  <c r="P62" i="3" s="1"/>
  <c r="O22" i="3"/>
  <c r="P22" i="3" s="1"/>
  <c r="N22" i="3"/>
  <c r="M22" i="3"/>
  <c r="N19" i="3"/>
  <c r="O19" i="3"/>
  <c r="P19" i="3" s="1"/>
  <c r="N43" i="3"/>
  <c r="O43" i="3"/>
  <c r="P43" i="3" s="1"/>
  <c r="M43" i="3"/>
  <c r="O67" i="3"/>
  <c r="P67" i="3" s="1"/>
  <c r="N67" i="3"/>
  <c r="M67" i="3"/>
  <c r="N80" i="3"/>
  <c r="O80" i="3"/>
  <c r="P80" i="3" s="1"/>
  <c r="M80" i="3"/>
  <c r="O89" i="3"/>
  <c r="P89" i="3" s="1"/>
  <c r="N89" i="3"/>
  <c r="M89" i="3"/>
  <c r="O57" i="3"/>
  <c r="P57" i="3" s="1"/>
  <c r="N86" i="3"/>
  <c r="O86" i="3"/>
  <c r="P86" i="3" s="1"/>
  <c r="M86" i="3"/>
  <c r="O109" i="3"/>
  <c r="P109" i="3" s="1"/>
  <c r="M109" i="3"/>
  <c r="N109" i="3"/>
  <c r="O103" i="3"/>
  <c r="P103" i="3" s="1"/>
  <c r="N103" i="3"/>
  <c r="M103" i="3"/>
  <c r="O107" i="3"/>
  <c r="P107" i="3" s="1"/>
  <c r="N107" i="3"/>
  <c r="M107" i="3"/>
  <c r="N144" i="3"/>
  <c r="M144" i="3"/>
  <c r="O144" i="3"/>
  <c r="P144" i="3" s="1"/>
  <c r="N59" i="3"/>
  <c r="O59" i="3"/>
  <c r="P59" i="3" s="1"/>
  <c r="M59" i="3"/>
  <c r="O75" i="3"/>
  <c r="P75" i="3" s="1"/>
  <c r="N75" i="3"/>
  <c r="M75" i="3"/>
  <c r="N114" i="3"/>
  <c r="O114" i="3"/>
  <c r="P114" i="3" s="1"/>
  <c r="M114" i="3"/>
  <c r="N170" i="3"/>
  <c r="O170" i="3"/>
  <c r="P170" i="3" s="1"/>
  <c r="M170" i="3"/>
  <c r="N112" i="3"/>
  <c r="O112" i="3"/>
  <c r="P112" i="3" s="1"/>
  <c r="M112" i="3"/>
  <c r="O179" i="3"/>
  <c r="P179" i="3" s="1"/>
  <c r="N179" i="3"/>
  <c r="N146" i="3"/>
  <c r="O146" i="3"/>
  <c r="P146" i="3" s="1"/>
  <c r="M146" i="3"/>
  <c r="N152" i="3"/>
  <c r="M152" i="3"/>
  <c r="O152" i="3"/>
  <c r="P152" i="3" s="1"/>
  <c r="N183" i="3"/>
  <c r="O183" i="3"/>
  <c r="P183" i="3" s="1"/>
  <c r="O187" i="3"/>
  <c r="P187" i="3" s="1"/>
  <c r="N187" i="3"/>
  <c r="O233" i="3"/>
  <c r="P233" i="3" s="1"/>
  <c r="N233" i="3"/>
  <c r="M233" i="3"/>
  <c r="N154" i="3"/>
  <c r="M154" i="3"/>
  <c r="O154" i="3"/>
  <c r="P154" i="3" s="1"/>
  <c r="O226" i="3"/>
  <c r="P226" i="3" s="1"/>
  <c r="N226" i="3"/>
  <c r="M226" i="3"/>
  <c r="O242" i="3"/>
  <c r="P242" i="3" s="1"/>
  <c r="N242" i="3"/>
  <c r="M242" i="3"/>
  <c r="N194" i="3"/>
  <c r="O194" i="3"/>
  <c r="P194" i="3" s="1"/>
  <c r="M194" i="3"/>
  <c r="M205" i="3"/>
  <c r="O243" i="3"/>
  <c r="P243" i="3" s="1"/>
  <c r="N243" i="3"/>
  <c r="M243" i="3"/>
  <c r="M183" i="3"/>
  <c r="O210" i="3"/>
  <c r="P210" i="3" s="1"/>
  <c r="N210" i="3"/>
  <c r="M210" i="3"/>
  <c r="N102" i="3"/>
  <c r="O102" i="3"/>
  <c r="P102" i="3" s="1"/>
  <c r="M102" i="3"/>
  <c r="O229" i="3"/>
  <c r="P229" i="3" s="1"/>
  <c r="N229" i="3"/>
  <c r="M229" i="3"/>
  <c r="O222" i="3"/>
  <c r="P222" i="3" s="1"/>
  <c r="N222" i="3"/>
  <c r="M222" i="3"/>
  <c r="O205" i="3"/>
  <c r="P205" i="3" s="1"/>
  <c r="N205" i="3"/>
  <c r="M199" i="3"/>
  <c r="L8" i="3"/>
  <c r="N8" i="3" s="1"/>
  <c r="N31" i="3"/>
  <c r="O31" i="3"/>
  <c r="P31" i="3" s="1"/>
  <c r="N34" i="3"/>
  <c r="O34" i="3"/>
  <c r="P34" i="3" s="1"/>
  <c r="M34" i="3"/>
  <c r="N70" i="3"/>
  <c r="M70" i="3"/>
  <c r="O70" i="3"/>
  <c r="P70" i="3" s="1"/>
  <c r="N36" i="3"/>
  <c r="O36" i="3"/>
  <c r="P36" i="3" s="1"/>
  <c r="N64" i="3"/>
  <c r="M64" i="3"/>
  <c r="O64" i="3"/>
  <c r="P64" i="3" s="1"/>
  <c r="N88" i="3"/>
  <c r="O88" i="3"/>
  <c r="P88" i="3" s="1"/>
  <c r="M88" i="3"/>
  <c r="N47" i="3"/>
  <c r="O47" i="3"/>
  <c r="P47" i="3" s="1"/>
  <c r="O69" i="3"/>
  <c r="P69" i="3" s="1"/>
  <c r="M69" i="3"/>
  <c r="N69" i="3"/>
  <c r="N82" i="3"/>
  <c r="M82" i="3"/>
  <c r="O82" i="3"/>
  <c r="P82" i="3" s="1"/>
  <c r="M52" i="3"/>
  <c r="N96" i="3"/>
  <c r="M96" i="3"/>
  <c r="O96" i="3"/>
  <c r="P96" i="3" s="1"/>
  <c r="N33" i="3"/>
  <c r="M33" i="3"/>
  <c r="O63" i="3"/>
  <c r="P63" i="3" s="1"/>
  <c r="N63" i="3"/>
  <c r="N116" i="3"/>
  <c r="M116" i="3"/>
  <c r="O116" i="3"/>
  <c r="P116" i="3" s="1"/>
  <c r="O115" i="3"/>
  <c r="P115" i="3" s="1"/>
  <c r="N115" i="3"/>
  <c r="M115" i="3"/>
  <c r="M204" i="3"/>
  <c r="N204" i="3"/>
  <c r="O204" i="3"/>
  <c r="P204" i="3" s="1"/>
  <c r="N158" i="3"/>
  <c r="O158" i="3"/>
  <c r="P158" i="3" s="1"/>
  <c r="M158" i="3"/>
  <c r="M60" i="3"/>
  <c r="O85" i="3"/>
  <c r="P85" i="3" s="1"/>
  <c r="M85" i="3"/>
  <c r="N85" i="3"/>
  <c r="O117" i="3"/>
  <c r="P117" i="3" s="1"/>
  <c r="M117" i="3"/>
  <c r="N117" i="3"/>
  <c r="N76" i="3"/>
  <c r="O76" i="3"/>
  <c r="P76" i="3" s="1"/>
  <c r="M76" i="3"/>
  <c r="O123" i="3"/>
  <c r="P123" i="3" s="1"/>
  <c r="N123" i="3"/>
  <c r="M123" i="3"/>
  <c r="M175" i="3"/>
  <c r="M147" i="3"/>
  <c r="O147" i="3"/>
  <c r="P147" i="3" s="1"/>
  <c r="N147" i="3"/>
  <c r="N118" i="3"/>
  <c r="O118" i="3"/>
  <c r="P118" i="3" s="1"/>
  <c r="M118" i="3"/>
  <c r="N164" i="3"/>
  <c r="O164" i="3"/>
  <c r="P164" i="3" s="1"/>
  <c r="M164" i="3"/>
  <c r="M187" i="3"/>
  <c r="O191" i="3"/>
  <c r="P191" i="3" s="1"/>
  <c r="N191" i="3"/>
  <c r="M139" i="3"/>
  <c r="O139" i="3"/>
  <c r="P139" i="3" s="1"/>
  <c r="N139" i="3"/>
  <c r="M171" i="3"/>
  <c r="M155" i="3"/>
  <c r="O155" i="3"/>
  <c r="P155" i="3" s="1"/>
  <c r="N155" i="3"/>
  <c r="O181" i="3"/>
  <c r="P181" i="3" s="1"/>
  <c r="N181" i="3"/>
  <c r="O209" i="3"/>
  <c r="P209" i="3" s="1"/>
  <c r="N209" i="3"/>
  <c r="M209" i="3"/>
  <c r="O195" i="3"/>
  <c r="P195" i="3" s="1"/>
  <c r="N195" i="3"/>
  <c r="O224" i="3"/>
  <c r="P224" i="3" s="1"/>
  <c r="N224" i="3"/>
  <c r="M224" i="3"/>
  <c r="O240" i="3"/>
  <c r="P240" i="3" s="1"/>
  <c r="N240" i="3"/>
  <c r="M240" i="3"/>
  <c r="O247" i="3"/>
  <c r="P247" i="3" s="1"/>
  <c r="N247" i="3"/>
  <c r="M247" i="3"/>
  <c r="N184" i="3"/>
  <c r="O184" i="3"/>
  <c r="P184" i="3" s="1"/>
  <c r="M184" i="3"/>
  <c r="N11" i="3"/>
  <c r="O11" i="3"/>
  <c r="P11" i="3" s="1"/>
  <c r="N190" i="3"/>
  <c r="O190" i="3"/>
  <c r="P190" i="3" s="1"/>
  <c r="M190" i="3"/>
  <c r="O199" i="3"/>
  <c r="P199" i="3" s="1"/>
  <c r="N199" i="3"/>
  <c r="O238" i="3"/>
  <c r="P238" i="3" s="1"/>
  <c r="N238" i="3"/>
  <c r="M238" i="3"/>
  <c r="K8" i="3"/>
  <c r="O87" i="3"/>
  <c r="P87" i="3" s="1"/>
  <c r="N87" i="3"/>
  <c r="M87" i="3"/>
  <c r="N40" i="3"/>
  <c r="O40" i="3"/>
  <c r="P40" i="3" s="1"/>
  <c r="M40" i="3"/>
  <c r="N46" i="3"/>
  <c r="O46" i="3"/>
  <c r="P46" i="3" s="1"/>
  <c r="O90" i="3"/>
  <c r="P90" i="3" s="1"/>
  <c r="M90" i="3"/>
  <c r="N90" i="3"/>
  <c r="O49" i="3"/>
  <c r="P49" i="3" s="1"/>
  <c r="N23" i="3"/>
  <c r="M23" i="3"/>
  <c r="N15" i="3"/>
  <c r="M15" i="3"/>
  <c r="M62" i="3"/>
  <c r="N25" i="3"/>
  <c r="O25" i="3"/>
  <c r="P25" i="3" s="1"/>
  <c r="N39" i="3"/>
  <c r="O39" i="3"/>
  <c r="P39" i="3" s="1"/>
  <c r="N108" i="3"/>
  <c r="O108" i="3"/>
  <c r="P108" i="3" s="1"/>
  <c r="M108" i="3"/>
  <c r="O113" i="3"/>
  <c r="P113" i="3" s="1"/>
  <c r="M113" i="3"/>
  <c r="N113" i="3"/>
  <c r="O121" i="3"/>
  <c r="P121" i="3" s="1"/>
  <c r="M121" i="3"/>
  <c r="N121" i="3"/>
  <c r="M63" i="3"/>
  <c r="O91" i="3"/>
  <c r="P91" i="3" s="1"/>
  <c r="M91" i="3"/>
  <c r="N91" i="3"/>
  <c r="O77" i="3"/>
  <c r="P77" i="3" s="1"/>
  <c r="M77" i="3"/>
  <c r="N77" i="3"/>
  <c r="N180" i="3"/>
  <c r="O180" i="3"/>
  <c r="P180" i="3" s="1"/>
  <c r="M180" i="3"/>
  <c r="N120" i="3"/>
  <c r="O120" i="3"/>
  <c r="P120" i="3" s="1"/>
  <c r="M120" i="3"/>
  <c r="N148" i="3"/>
  <c r="M148" i="3"/>
  <c r="O148" i="3"/>
  <c r="P148" i="3" s="1"/>
  <c r="N188" i="3"/>
  <c r="O188" i="3"/>
  <c r="P188" i="3" s="1"/>
  <c r="M188" i="3"/>
  <c r="M173" i="3"/>
  <c r="M165" i="3"/>
  <c r="O165" i="3"/>
  <c r="P165" i="3" s="1"/>
  <c r="N165" i="3"/>
  <c r="N196" i="3"/>
  <c r="O196" i="3"/>
  <c r="P196" i="3" s="1"/>
  <c r="M196" i="3"/>
  <c r="O145" i="3"/>
  <c r="P145" i="3" s="1"/>
  <c r="N145" i="3"/>
  <c r="M145" i="3"/>
  <c r="O189" i="3"/>
  <c r="P189" i="3" s="1"/>
  <c r="N189" i="3"/>
  <c r="O213" i="3"/>
  <c r="P213" i="3" s="1"/>
  <c r="N213" i="3"/>
  <c r="M213" i="3"/>
  <c r="O230" i="3"/>
  <c r="P230" i="3" s="1"/>
  <c r="N230" i="3"/>
  <c r="M230" i="3"/>
  <c r="O246" i="3"/>
  <c r="P246" i="3" s="1"/>
  <c r="N246" i="3"/>
  <c r="M246" i="3"/>
  <c r="M202" i="3"/>
  <c r="N202" i="3"/>
  <c r="O202" i="3"/>
  <c r="P202" i="3" s="1"/>
  <c r="O219" i="3"/>
  <c r="P219" i="3" s="1"/>
  <c r="N219" i="3"/>
  <c r="M219" i="3"/>
  <c r="O251" i="3"/>
  <c r="P251" i="3" s="1"/>
  <c r="N251" i="3"/>
  <c r="M251" i="3"/>
  <c r="N192" i="3"/>
  <c r="M192" i="3"/>
  <c r="O192" i="3"/>
  <c r="P192" i="3" s="1"/>
  <c r="N185" i="3"/>
  <c r="O185" i="3"/>
  <c r="P185" i="3" s="1"/>
  <c r="O214" i="3"/>
  <c r="P214" i="3" s="1"/>
  <c r="N214" i="3"/>
  <c r="M214" i="3"/>
  <c r="N60" i="3"/>
  <c r="O60" i="3"/>
  <c r="P60" i="3" s="1"/>
  <c r="M11" i="3"/>
  <c r="N44" i="3"/>
  <c r="O44" i="3"/>
  <c r="P44" i="3" s="1"/>
  <c r="O119" i="3"/>
  <c r="P119" i="3" s="1"/>
  <c r="M119" i="3"/>
  <c r="N119" i="3"/>
  <c r="O18" i="3"/>
  <c r="P18" i="3" s="1"/>
  <c r="N18" i="3"/>
  <c r="M18" i="3"/>
  <c r="N53" i="3"/>
  <c r="O53" i="3"/>
  <c r="P53" i="3" s="1"/>
  <c r="M53" i="3"/>
  <c r="N92" i="3"/>
  <c r="O92" i="3"/>
  <c r="P92" i="3" s="1"/>
  <c r="M92" i="3"/>
  <c r="N20" i="3"/>
  <c r="M20" i="3"/>
  <c r="O20" i="3"/>
  <c r="P20" i="3" s="1"/>
  <c r="N29" i="3"/>
  <c r="O29" i="3"/>
  <c r="P29" i="3" s="1"/>
  <c r="M29" i="3"/>
  <c r="N58" i="3"/>
  <c r="M58" i="3"/>
  <c r="O58" i="3"/>
  <c r="P58" i="3" s="1"/>
  <c r="O129" i="3"/>
  <c r="P129" i="3" s="1"/>
  <c r="N129" i="3"/>
  <c r="M129" i="3"/>
  <c r="N122" i="3"/>
  <c r="M122" i="3"/>
  <c r="O122" i="3"/>
  <c r="P122" i="3" s="1"/>
  <c r="N100" i="3"/>
  <c r="O100" i="3"/>
  <c r="P100" i="3" s="1"/>
  <c r="M100" i="3"/>
  <c r="N84" i="3"/>
  <c r="O84" i="3"/>
  <c r="P84" i="3" s="1"/>
  <c r="M84" i="3"/>
  <c r="O136" i="3"/>
  <c r="P136" i="3" s="1"/>
  <c r="N136" i="3"/>
  <c r="M136" i="3"/>
  <c r="O237" i="3"/>
  <c r="P237" i="3" s="1"/>
  <c r="N237" i="3"/>
  <c r="M237" i="3"/>
  <c r="O153" i="3"/>
  <c r="P153" i="3" s="1"/>
  <c r="N153" i="3"/>
  <c r="M153" i="3"/>
  <c r="N128" i="3"/>
  <c r="M128" i="3"/>
  <c r="O128" i="3"/>
  <c r="P128" i="3" s="1"/>
  <c r="N166" i="3"/>
  <c r="O166" i="3"/>
  <c r="P166" i="3" s="1"/>
  <c r="M166" i="3"/>
  <c r="O208" i="3"/>
  <c r="P208" i="3" s="1"/>
  <c r="N208" i="3"/>
  <c r="M208" i="3"/>
  <c r="O177" i="3"/>
  <c r="P177" i="3" s="1"/>
  <c r="N177" i="3"/>
  <c r="O133" i="3"/>
  <c r="P133" i="3" s="1"/>
  <c r="N133" i="3"/>
  <c r="M133" i="3"/>
  <c r="M197" i="3"/>
  <c r="O217" i="3"/>
  <c r="P217" i="3" s="1"/>
  <c r="N217" i="3"/>
  <c r="M217" i="3"/>
  <c r="O207" i="3"/>
  <c r="P207" i="3" s="1"/>
  <c r="N207" i="3"/>
  <c r="M207" i="3"/>
  <c r="O228" i="3"/>
  <c r="P228" i="3" s="1"/>
  <c r="N228" i="3"/>
  <c r="M228" i="3"/>
  <c r="O244" i="3"/>
  <c r="P244" i="3" s="1"/>
  <c r="N244" i="3"/>
  <c r="M244" i="3"/>
  <c r="O223" i="3"/>
  <c r="P223" i="3" s="1"/>
  <c r="N223" i="3"/>
  <c r="M223" i="3"/>
  <c r="O193" i="3"/>
  <c r="P193" i="3" s="1"/>
  <c r="N193" i="3"/>
  <c r="N66" i="3"/>
  <c r="O66" i="3"/>
  <c r="P66" i="3" s="1"/>
  <c r="M66" i="3"/>
  <c r="N37" i="3"/>
  <c r="O37" i="3"/>
  <c r="P37" i="3" s="1"/>
  <c r="M37" i="3"/>
  <c r="N27" i="3"/>
  <c r="O27" i="3"/>
  <c r="P27" i="3" s="1"/>
  <c r="M27" i="3"/>
  <c r="N26" i="3"/>
  <c r="O26" i="3"/>
  <c r="P26" i="3" s="1"/>
  <c r="M26" i="3"/>
  <c r="M68" i="3"/>
  <c r="N21" i="3"/>
  <c r="M21" i="3"/>
  <c r="O14" i="3"/>
  <c r="P14" i="3" s="1"/>
  <c r="N14" i="3"/>
  <c r="M14" i="3"/>
  <c r="N50" i="3"/>
  <c r="M50" i="3"/>
  <c r="O50" i="3"/>
  <c r="P50" i="3" s="1"/>
  <c r="O79" i="3"/>
  <c r="P79" i="3" s="1"/>
  <c r="M79" i="3"/>
  <c r="N79" i="3"/>
  <c r="N73" i="3"/>
  <c r="M73" i="3"/>
  <c r="O73" i="3"/>
  <c r="P73" i="3" s="1"/>
  <c r="O21" i="3"/>
  <c r="P21" i="3" s="1"/>
  <c r="O125" i="3"/>
  <c r="P125" i="3" s="1"/>
  <c r="M125" i="3"/>
  <c r="N125" i="3"/>
  <c r="N28" i="3"/>
  <c r="M28" i="3"/>
  <c r="M143" i="3"/>
  <c r="N143" i="3"/>
  <c r="O143" i="3"/>
  <c r="P143" i="3" s="1"/>
  <c r="N78" i="3"/>
  <c r="O78" i="3"/>
  <c r="P78" i="3" s="1"/>
  <c r="M78" i="3"/>
  <c r="N13" i="3"/>
  <c r="M13" i="3"/>
  <c r="N45" i="3"/>
  <c r="O45" i="3"/>
  <c r="P45" i="3" s="1"/>
  <c r="M45" i="3"/>
  <c r="O134" i="3"/>
  <c r="P134" i="3" s="1"/>
  <c r="M134" i="3"/>
  <c r="N134" i="3"/>
  <c r="O131" i="3"/>
  <c r="P131" i="3" s="1"/>
  <c r="M131" i="3"/>
  <c r="N131" i="3"/>
  <c r="N132" i="3"/>
  <c r="O132" i="3"/>
  <c r="P132" i="3" s="1"/>
  <c r="M132" i="3"/>
  <c r="N38" i="3"/>
  <c r="O38" i="3"/>
  <c r="P38" i="3" s="1"/>
  <c r="N72" i="3"/>
  <c r="M72" i="3"/>
  <c r="O72" i="3"/>
  <c r="P72" i="3" s="1"/>
  <c r="O99" i="3"/>
  <c r="P99" i="3" s="1"/>
  <c r="M99" i="3"/>
  <c r="N99" i="3"/>
  <c r="M169" i="3"/>
  <c r="O197" i="3"/>
  <c r="P197" i="3" s="1"/>
  <c r="N197" i="3"/>
  <c r="N130" i="3"/>
  <c r="O130" i="3"/>
  <c r="P130" i="3" s="1"/>
  <c r="M130" i="3"/>
  <c r="M157" i="3"/>
  <c r="O249" i="3"/>
  <c r="P249" i="3" s="1"/>
  <c r="N249" i="3"/>
  <c r="M249" i="3"/>
  <c r="O140" i="3"/>
  <c r="P140" i="3" s="1"/>
  <c r="M140" i="3"/>
  <c r="N140" i="3"/>
  <c r="O167" i="3"/>
  <c r="P167" i="3" s="1"/>
  <c r="M167" i="3"/>
  <c r="N167" i="3"/>
  <c r="N172" i="3"/>
  <c r="O172" i="3"/>
  <c r="P172" i="3" s="1"/>
  <c r="M172" i="3"/>
  <c r="O212" i="3"/>
  <c r="P212" i="3" s="1"/>
  <c r="N212" i="3"/>
  <c r="M212" i="3"/>
  <c r="O135" i="3"/>
  <c r="P135" i="3" s="1"/>
  <c r="M135" i="3"/>
  <c r="N135" i="3"/>
  <c r="N163" i="3"/>
  <c r="O163" i="3"/>
  <c r="P163" i="3" s="1"/>
  <c r="O245" i="3"/>
  <c r="P245" i="3" s="1"/>
  <c r="N245" i="3"/>
  <c r="M245" i="3"/>
  <c r="O218" i="3"/>
  <c r="P218" i="3" s="1"/>
  <c r="N218" i="3"/>
  <c r="M218" i="3"/>
  <c r="O234" i="3"/>
  <c r="P234" i="3" s="1"/>
  <c r="N234" i="3"/>
  <c r="M234" i="3"/>
  <c r="O250" i="3"/>
  <c r="P250" i="3" s="1"/>
  <c r="N250" i="3"/>
  <c r="M250" i="3"/>
  <c r="O211" i="3"/>
  <c r="P211" i="3" s="1"/>
  <c r="N211" i="3"/>
  <c r="M211" i="3"/>
  <c r="O227" i="3"/>
  <c r="P227" i="3" s="1"/>
  <c r="N227" i="3"/>
  <c r="M227" i="3"/>
  <c r="N200" i="3"/>
  <c r="M200" i="3"/>
  <c r="O200" i="3"/>
  <c r="P200" i="3" s="1"/>
  <c r="M191" i="3"/>
  <c r="E8" i="3"/>
  <c r="M8" i="3" l="1"/>
  <c r="J37" i="2"/>
  <c r="K23" i="2" s="1"/>
  <c r="O8" i="3"/>
  <c r="P8" i="3" s="1"/>
  <c r="I9" i="3"/>
  <c r="F8" i="3"/>
  <c r="H8" i="3" s="1"/>
  <c r="H9" i="3"/>
  <c r="G9" i="3"/>
  <c r="K19" i="2" l="1"/>
  <c r="K33" i="2"/>
  <c r="K27" i="2"/>
  <c r="K31" i="2"/>
  <c r="K35" i="2"/>
  <c r="K13" i="2"/>
  <c r="K17" i="2"/>
  <c r="K15" i="2"/>
  <c r="K29" i="2"/>
  <c r="K37" i="2"/>
  <c r="K21" i="2"/>
  <c r="K25" i="2"/>
  <c r="G8" i="3"/>
  <c r="M37" i="2"/>
  <c r="J9" i="3"/>
  <c r="I8" i="3"/>
  <c r="J8" i="3" s="1"/>
  <c r="N29" i="2" l="1"/>
  <c r="N23" i="2"/>
  <c r="N25" i="2"/>
  <c r="N21" i="2"/>
  <c r="N17" i="2"/>
  <c r="N13" i="2"/>
  <c r="N19" i="2"/>
  <c r="N15" i="2"/>
  <c r="N27" i="2"/>
  <c r="N33" i="2"/>
  <c r="N35" i="2"/>
  <c r="N31" i="2"/>
  <c r="N37" i="2"/>
</calcChain>
</file>

<file path=xl/sharedStrings.xml><?xml version="1.0" encoding="utf-8"?>
<sst xmlns="http://schemas.openxmlformats.org/spreadsheetml/2006/main" count="1567" uniqueCount="540">
  <si>
    <t>Crna Gora</t>
  </si>
  <si>
    <t>Ministarstvo finansija</t>
  </si>
  <si>
    <t>Direktorat za državni budžet</t>
  </si>
  <si>
    <t>mil. €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</si>
  <si>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</si>
  <si>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</si>
  <si>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</si>
  <si>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</si>
  <si>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</si>
  <si>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</si>
  <si>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</si>
  <si>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</si>
  <si>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</si>
  <si>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</si>
  <si>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</si>
  <si>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</si>
  <si>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</si>
  <si>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</si>
  <si>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</si>
  <si>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</si>
  <si>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</si>
  <si>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</si>
  <si>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</si>
  <si>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</si>
  <si>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</si>
  <si>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</si>
  <si>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</si>
  <si>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</si>
  <si>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</si>
  <si>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Godina</t>
  </si>
  <si>
    <t>Hlookup</t>
  </si>
  <si>
    <t>UKUPNO</t>
  </si>
  <si>
    <t>Izdaci za:</t>
  </si>
  <si>
    <t>POLITIČKI SISTEM I UPRAVLJANJE</t>
  </si>
  <si>
    <t>PRAVOSUĐE I ZAŠTITA PRAVA</t>
  </si>
  <si>
    <t>JAVNA BEZBJEDNOST I ODBRANA</t>
  </si>
  <si>
    <t>JAVNE FINANSIJE</t>
  </si>
  <si>
    <t>EKONOMIJA I TURIZAM</t>
  </si>
  <si>
    <t>POLJOPRIVREDA, ŠUMARSTVO I VODOPRIVREDA</t>
  </si>
  <si>
    <t>SAOBRAĆAJ</t>
  </si>
  <si>
    <t>PROSTORNO PLANIRANJE I ZAŠTITA ŽIVOTNE SREDINE</t>
  </si>
  <si>
    <t>OBRAZOVANJE, NAUKA I SPORT</t>
  </si>
  <si>
    <t>KULTURA</t>
  </si>
  <si>
    <t>ZDRAVSTVO</t>
  </si>
  <si>
    <t>SOCIJALNO STARANJE</t>
  </si>
  <si>
    <t>11 009 003</t>
  </si>
  <si>
    <t>11 011 001</t>
  </si>
  <si>
    <t>11 018 001</t>
  </si>
  <si>
    <t>11 019 001</t>
  </si>
  <si>
    <t>11 023 003</t>
  </si>
  <si>
    <t>11 024 002</t>
  </si>
  <si>
    <t>11 033 002</t>
  </si>
  <si>
    <t>11 033 003</t>
  </si>
  <si>
    <t>11 034 002</t>
  </si>
  <si>
    <t>11 047 001</t>
  </si>
  <si>
    <t>11 048 001</t>
  </si>
  <si>
    <t>11 048 002</t>
  </si>
  <si>
    <t>11 049 001</t>
  </si>
  <si>
    <t>11 049 002</t>
  </si>
  <si>
    <t>11 049 003</t>
  </si>
  <si>
    <t>11 049 004</t>
  </si>
  <si>
    <t>11 049 005</t>
  </si>
  <si>
    <t>11 049 006</t>
  </si>
  <si>
    <t>11 049 007</t>
  </si>
  <si>
    <t>11 049 008</t>
  </si>
  <si>
    <t>11 050 001</t>
  </si>
  <si>
    <t>11 051 001</t>
  </si>
  <si>
    <t>11 051 002</t>
  </si>
  <si>
    <t>11 051 012</t>
  </si>
  <si>
    <t>11 052 K01</t>
  </si>
  <si>
    <t>11 053 001</t>
  </si>
  <si>
    <t>11 053 002</t>
  </si>
  <si>
    <t>11 053 005</t>
  </si>
  <si>
    <t>11 054 001</t>
  </si>
  <si>
    <t>11 055 001</t>
  </si>
  <si>
    <t>11 056 001</t>
  </si>
  <si>
    <t>12 001 002</t>
  </si>
  <si>
    <t>12 003 004</t>
  </si>
  <si>
    <t>12 003 005</t>
  </si>
  <si>
    <t>12 003 006</t>
  </si>
  <si>
    <t>12 003 007</t>
  </si>
  <si>
    <t>12 003 008</t>
  </si>
  <si>
    <t>12 005 004</t>
  </si>
  <si>
    <t>12 005 005</t>
  </si>
  <si>
    <t>12 005 006</t>
  </si>
  <si>
    <t>12 005 007</t>
  </si>
  <si>
    <t>12 012 001</t>
  </si>
  <si>
    <t>12 013 002</t>
  </si>
  <si>
    <t>12 020 001</t>
  </si>
  <si>
    <t>12 021 001</t>
  </si>
  <si>
    <t>12 024 001</t>
  </si>
  <si>
    <t>12 024 002</t>
  </si>
  <si>
    <t>12 024 003</t>
  </si>
  <si>
    <t>12 024 004</t>
  </si>
  <si>
    <t>12 024 005</t>
  </si>
  <si>
    <t>12 024 006</t>
  </si>
  <si>
    <t>12 024 K01</t>
  </si>
  <si>
    <t>12 024 K02</t>
  </si>
  <si>
    <t>12 025 001</t>
  </si>
  <si>
    <t>12 025 003</t>
  </si>
  <si>
    <t>12 026 001</t>
  </si>
  <si>
    <t>12 027 001</t>
  </si>
  <si>
    <t>13 002 001</t>
  </si>
  <si>
    <t>13 013 002</t>
  </si>
  <si>
    <t>13 015 002</t>
  </si>
  <si>
    <t>13 016 002</t>
  </si>
  <si>
    <t>13 023 001</t>
  </si>
  <si>
    <t>13 024 001</t>
  </si>
  <si>
    <t>13 024 K01</t>
  </si>
  <si>
    <t>13 025 K01</t>
  </si>
  <si>
    <t>13 026 001</t>
  </si>
  <si>
    <t>13 027 001</t>
  </si>
  <si>
    <t>13 028 001</t>
  </si>
  <si>
    <t>13 028 002</t>
  </si>
  <si>
    <t>13 029 001</t>
  </si>
  <si>
    <t>13 029 002</t>
  </si>
  <si>
    <t>13 029 003</t>
  </si>
  <si>
    <t>13 029 004</t>
  </si>
  <si>
    <t>13 030 001</t>
  </si>
  <si>
    <t>13 030 002</t>
  </si>
  <si>
    <t>13 031 001</t>
  </si>
  <si>
    <t>13 031 002</t>
  </si>
  <si>
    <t>13 040 001</t>
  </si>
  <si>
    <t>14 002 003</t>
  </si>
  <si>
    <t>14 002 004</t>
  </si>
  <si>
    <t>14 002 005</t>
  </si>
  <si>
    <t>14 005 002</t>
  </si>
  <si>
    <t>14 017 002</t>
  </si>
  <si>
    <t>14 021 003</t>
  </si>
  <si>
    <t>14 022 002</t>
  </si>
  <si>
    <t>14 036 001</t>
  </si>
  <si>
    <t>14 036 002</t>
  </si>
  <si>
    <t>14 040 003</t>
  </si>
  <si>
    <t>14 040 010</t>
  </si>
  <si>
    <t>14 040 011</t>
  </si>
  <si>
    <t>14 042 001</t>
  </si>
  <si>
    <t>14 042 002</t>
  </si>
  <si>
    <t>14 042 003</t>
  </si>
  <si>
    <t>14 043 001</t>
  </si>
  <si>
    <t>14 048 001</t>
  </si>
  <si>
    <t>14 048 002</t>
  </si>
  <si>
    <t>14 048 003</t>
  </si>
  <si>
    <t>14 048 004</t>
  </si>
  <si>
    <t>14 048 005</t>
  </si>
  <si>
    <t>14 050 001</t>
  </si>
  <si>
    <t>14 051 001</t>
  </si>
  <si>
    <t>15 004 001</t>
  </si>
  <si>
    <t>15 004 003</t>
  </si>
  <si>
    <t>15 004 004</t>
  </si>
  <si>
    <t>15 004 005</t>
  </si>
  <si>
    <t>15 019 003</t>
  </si>
  <si>
    <t>15 019 004</t>
  </si>
  <si>
    <t>15 019 005</t>
  </si>
  <si>
    <t>15 019 006</t>
  </si>
  <si>
    <t>15 019 007</t>
  </si>
  <si>
    <t>15 019 K01</t>
  </si>
  <si>
    <t>15 021 001</t>
  </si>
  <si>
    <t>15 021 003</t>
  </si>
  <si>
    <t>15 021 004</t>
  </si>
  <si>
    <t>15 021 005</t>
  </si>
  <si>
    <t>15 021 006</t>
  </si>
  <si>
    <t>15 021 007</t>
  </si>
  <si>
    <t>15 021 008</t>
  </si>
  <si>
    <t>15 021 009</t>
  </si>
  <si>
    <t>15 022 002</t>
  </si>
  <si>
    <t>15 030 001</t>
  </si>
  <si>
    <t>15 030 002</t>
  </si>
  <si>
    <t>15 030 006</t>
  </si>
  <si>
    <t>15 030 007</t>
  </si>
  <si>
    <t>15 030 008</t>
  </si>
  <si>
    <t>15 030 009</t>
  </si>
  <si>
    <t>15 030 K01</t>
  </si>
  <si>
    <t>15 032 001</t>
  </si>
  <si>
    <t>15 033 001</t>
  </si>
  <si>
    <t>15 033 002</t>
  </si>
  <si>
    <t>15 033 003</t>
  </si>
  <si>
    <t>15 034 001</t>
  </si>
  <si>
    <t>15 034 002</t>
  </si>
  <si>
    <t>15 034 003</t>
  </si>
  <si>
    <t>15 037 002</t>
  </si>
  <si>
    <t>15 037 003</t>
  </si>
  <si>
    <t>15 038 001</t>
  </si>
  <si>
    <t>15 038 002</t>
  </si>
  <si>
    <t>16 002 001</t>
  </si>
  <si>
    <t>16 002 005</t>
  </si>
  <si>
    <t>16 002 006</t>
  </si>
  <si>
    <t>16 002 007</t>
  </si>
  <si>
    <t>16 002 K01</t>
  </si>
  <si>
    <t>16 004 001</t>
  </si>
  <si>
    <t>16 005 002</t>
  </si>
  <si>
    <t>16 005 003</t>
  </si>
  <si>
    <t>16 006 003</t>
  </si>
  <si>
    <t>16 006 004</t>
  </si>
  <si>
    <t>16 011 001</t>
  </si>
  <si>
    <t>17 019 001</t>
  </si>
  <si>
    <t>17 019 002</t>
  </si>
  <si>
    <t>17 019 003</t>
  </si>
  <si>
    <t>17 019 004</t>
  </si>
  <si>
    <t>17 019 005</t>
  </si>
  <si>
    <t>17 019 006</t>
  </si>
  <si>
    <t>17 019 007</t>
  </si>
  <si>
    <t>17 019 008</t>
  </si>
  <si>
    <t>17 019 009</t>
  </si>
  <si>
    <t>17 019 K02</t>
  </si>
  <si>
    <t>17 020 K01</t>
  </si>
  <si>
    <t>17 020 K02</t>
  </si>
  <si>
    <t>17 020 K03</t>
  </si>
  <si>
    <t>17 020 K04</t>
  </si>
  <si>
    <t>17 020 K05</t>
  </si>
  <si>
    <t>18 003 001</t>
  </si>
  <si>
    <t>18 003 002</t>
  </si>
  <si>
    <t>18 003 004</t>
  </si>
  <si>
    <t>18 003 K01</t>
  </si>
  <si>
    <t>18 003 K02</t>
  </si>
  <si>
    <t>18 004 001</t>
  </si>
  <si>
    <t>18 004 002</t>
  </si>
  <si>
    <t>18 004 005</t>
  </si>
  <si>
    <t>18 008 001</t>
  </si>
  <si>
    <t>18 008 002</t>
  </si>
  <si>
    <t>19 032 001</t>
  </si>
  <si>
    <t>19 032 002</t>
  </si>
  <si>
    <t>19 032 003</t>
  </si>
  <si>
    <t>19 032 004</t>
  </si>
  <si>
    <t>19 032 005</t>
  </si>
  <si>
    <t>19 032 006</t>
  </si>
  <si>
    <t>19 032 K03</t>
  </si>
  <si>
    <t>19 032 K04</t>
  </si>
  <si>
    <t>19 033 001</t>
  </si>
  <si>
    <t>19 033 002</t>
  </si>
  <si>
    <t>19 034 001</t>
  </si>
  <si>
    <t>19 035 001</t>
  </si>
  <si>
    <t>19 035 002</t>
  </si>
  <si>
    <t>19 036 001</t>
  </si>
  <si>
    <t>19 036 002</t>
  </si>
  <si>
    <t>19 037 001</t>
  </si>
  <si>
    <t>19 038 001</t>
  </si>
  <si>
    <t>19 038 003</t>
  </si>
  <si>
    <t>19 038 K01</t>
  </si>
  <si>
    <t>19 039 001</t>
  </si>
  <si>
    <t>19 040 001</t>
  </si>
  <si>
    <t>19 040 K01</t>
  </si>
  <si>
    <t>19 042 001</t>
  </si>
  <si>
    <t>20 020 001</t>
  </si>
  <si>
    <t>20 020 002</t>
  </si>
  <si>
    <t>20 020 003</t>
  </si>
  <si>
    <t>20 021 001</t>
  </si>
  <si>
    <t>20 021 002</t>
  </si>
  <si>
    <t>20 021 003</t>
  </si>
  <si>
    <t>20 021 004</t>
  </si>
  <si>
    <t>20 021 005</t>
  </si>
  <si>
    <t>20 021 006</t>
  </si>
  <si>
    <t>20 021 008</t>
  </si>
  <si>
    <t>20 021 009</t>
  </si>
  <si>
    <t>20 021 K01</t>
  </si>
  <si>
    <t>20 022 001</t>
  </si>
  <si>
    <t>20 023 001</t>
  </si>
  <si>
    <t>21 007 002</t>
  </si>
  <si>
    <t>21 011 001</t>
  </si>
  <si>
    <t>21 011 002</t>
  </si>
  <si>
    <t>21 011 003</t>
  </si>
  <si>
    <t>21 011 004</t>
  </si>
  <si>
    <t>21 011 005</t>
  </si>
  <si>
    <t>21 011 K01</t>
  </si>
  <si>
    <t>21 011 K02</t>
  </si>
  <si>
    <t>21 012 001</t>
  </si>
  <si>
    <t>22 010 001</t>
  </si>
  <si>
    <t>22 010 002</t>
  </si>
  <si>
    <t>22 010 003</t>
  </si>
  <si>
    <t>22 013 001</t>
  </si>
  <si>
    <t>22 025 001</t>
  </si>
  <si>
    <t>22 025 002</t>
  </si>
  <si>
    <t>22 025 003</t>
  </si>
  <si>
    <t>22 025 004</t>
  </si>
  <si>
    <t>22 025 K01</t>
  </si>
  <si>
    <t>22 026 001</t>
  </si>
  <si>
    <t>Djelovanje Državne izborne komisije</t>
  </si>
  <si>
    <t>Stručni i operativni poslovi Savjeta za građansku kontrolu rada policije</t>
  </si>
  <si>
    <t>Stabilizacija i pridruživanje i pristupanje Crne Gore Evropskoj uniji</t>
  </si>
  <si>
    <t>Stručni i operativni poslovi Ministarstva evropskih poslova</t>
  </si>
  <si>
    <t>Djelovanje Uprave za ljudske resurse</t>
  </si>
  <si>
    <t>Koordinirani inspekcijski nadzor</t>
  </si>
  <si>
    <t>Stručni i operativni poslovi i međunarodna saradnja u oblasti sprječavanja korupcije</t>
  </si>
  <si>
    <t>Prevencija korupcije</t>
  </si>
  <si>
    <t>Djelatnost Službenog lista Crne Gore</t>
  </si>
  <si>
    <t>Djelovanje Predsjednika Crne Gore</t>
  </si>
  <si>
    <t>Zakonodavna, kontrolna i predstavnička funkcija Skupštine Crne Gore</t>
  </si>
  <si>
    <t>Stručni i operativni poslovi Skupštine Crne Gore</t>
  </si>
  <si>
    <t>Stručni i operativni poslovi Generalnog sekretarijata Vlade</t>
  </si>
  <si>
    <t>Djelatnost Kancelarije zastupnika Crne Gore pred Evropskim sudom za ljudska prava</t>
  </si>
  <si>
    <t>Djelatnost Kabineta Potpredsjednika Vlade</t>
  </si>
  <si>
    <t>Stručni i operativni poslovi Kabineta Predsjednika Vlade</t>
  </si>
  <si>
    <t>Djelovanje Savjeta za privatizaciju i kapitalne projekte</t>
  </si>
  <si>
    <t>Stručni i operativni poslovi Sekretarijata za zakonodavstvo</t>
  </si>
  <si>
    <t>Stručni i operativni poslovi Komisije za koncesije</t>
  </si>
  <si>
    <t>Stručni i operativni poslovi Savjeta za NATO</t>
  </si>
  <si>
    <t>Finansiranje rada parlamentarnih subjekata</t>
  </si>
  <si>
    <t>Rad diplomatskih i konzularnih predstavništava</t>
  </si>
  <si>
    <t>Bilateralni i multilateralni poslovi</t>
  </si>
  <si>
    <t>Saradnja sa iseljenicima - dijasporom</t>
  </si>
  <si>
    <t>Izgradnja i rekonstrukcija administrativnog prostora za rad državnih organa - sektor Politički sistem i upravljanje</t>
  </si>
  <si>
    <t>Informaciono društvo</t>
  </si>
  <si>
    <t>Reforma javne uprave</t>
  </si>
  <si>
    <t>Medijski pluralizam</t>
  </si>
  <si>
    <t>Stručni i operativni poslovi Ministarstva javne uprave</t>
  </si>
  <si>
    <t>Djelatnost RTCG</t>
  </si>
  <si>
    <t>Stručni i operativni poslovi Ministarstva vanjskih poslova</t>
  </si>
  <si>
    <t>Djelovanje Ustavnog suda</t>
  </si>
  <si>
    <t>Nadležnost Vrhovnog i Apelacionog suda</t>
  </si>
  <si>
    <t>Nadležnost Upravnog i Privrednog suda</t>
  </si>
  <si>
    <t>Nadležnost viših sudova</t>
  </si>
  <si>
    <t>Nadležnost osnovnih sudova</t>
  </si>
  <si>
    <t>Nadležnost sudova za prekršaje</t>
  </si>
  <si>
    <t>Nadležnost osnovnih državnih tužilaštava</t>
  </si>
  <si>
    <t>Nadležnost viših državnih tužilaštava</t>
  </si>
  <si>
    <t>Nadležnost Specijalnog državnog tužilaštva</t>
  </si>
  <si>
    <t>Nadležnost Vrhovnog državnog tužilaštva</t>
  </si>
  <si>
    <t>Upravljanje sistemnom izvršenja krivičnih sankcija</t>
  </si>
  <si>
    <t>Stručni i operativni poslovi Ministarstva ljudskih i manjinskih prava</t>
  </si>
  <si>
    <t>Djelovanje Zaštitnika ljudskih prava i sloboda</t>
  </si>
  <si>
    <t>Djelovanje Agencije za zaštitu ličnih podataka i slobodan pristup informacijama</t>
  </si>
  <si>
    <t>Sprovođenje politika iz nadležnosti Ministarstva pravde</t>
  </si>
  <si>
    <t>Stručni i operativni poslovi Sudskog savjeta</t>
  </si>
  <si>
    <t>Stručni i operativni poslovi Tužilačkog savjeta</t>
  </si>
  <si>
    <t>Djelovanje Centra za obuku u sudstvu i državnom tužilaštvu</t>
  </si>
  <si>
    <t>Stručni i operativni poslovi Centra za alternativno rješavanje sporova</t>
  </si>
  <si>
    <t>Obezbjeđivanje samostalnosti u radu državnih tužilaca</t>
  </si>
  <si>
    <t>Izgradnja i rekonstrukcija administrativnog prostora za rad pravosuđa</t>
  </si>
  <si>
    <t>Projekti koji se finansiraju iz IPA fondova - sektor Pravosuđe</t>
  </si>
  <si>
    <t>Zaštita ljudskih i manjinskih prava</t>
  </si>
  <si>
    <t>Unapređenje i zaštita manjinskih prava</t>
  </si>
  <si>
    <t>Stručni i operativni poslovi Ministarstva pravde</t>
  </si>
  <si>
    <t>Pravda i fundamentalna prava</t>
  </si>
  <si>
    <t>Ublažavanje efekata elementarnih nepogoda i tehničko-tehnoloških nesreća</t>
  </si>
  <si>
    <t>Djelatnost Direkcije za zaštitu tajnih podataka</t>
  </si>
  <si>
    <t>Djelovanje Agencije za nacionalnu bezbjednost</t>
  </si>
  <si>
    <t>Djelovanje Regionalnog ronilačkog centra za podvodno deminiranje i obuku ronilaca</t>
  </si>
  <si>
    <t>Stručni i operativni poslovi Ministarstva unutrašnjih poslova</t>
  </si>
  <si>
    <t>Integrisano upravljanje granicom</t>
  </si>
  <si>
    <t>Poslovi iz oblasti rada policije</t>
  </si>
  <si>
    <t>Izgradnja i rekonstrukcija administrativnog prostora za potrebe javne bezbjednosti</t>
  </si>
  <si>
    <t>Stručni i operativni poslovi Ministarstva odbrane</t>
  </si>
  <si>
    <t>Izgradnja i rekonstrukcija administrativnog prostora za potrebe odbrane</t>
  </si>
  <si>
    <t>Izgradnja kapaciteta - izdavanje dokumenata u oblastima upravnih poslova, državljanstva i stranaca</t>
  </si>
  <si>
    <t>Međunarodna saradnja</t>
  </si>
  <si>
    <t>Operacije</t>
  </si>
  <si>
    <t>Funkcionisanje Vojske</t>
  </si>
  <si>
    <t>Međunarodna vojna saradnja</t>
  </si>
  <si>
    <t>Obuke i vježbe</t>
  </si>
  <si>
    <t>Opremanje i infrastruktura Vojske Crne Gore</t>
  </si>
  <si>
    <t>Opremanje Ministarstva Odbrane</t>
  </si>
  <si>
    <t>Rukovođenje i koordinacija rada Obavještajno bezbjednosnog direktorata</t>
  </si>
  <si>
    <t>Međunarodna saradnja Obavještajno bezbjednosnog direktorata</t>
  </si>
  <si>
    <t>Vršenje poslova u oblasti međunarodne zaštite</t>
  </si>
  <si>
    <t>Upravljanje i izvršenje budžeta</t>
  </si>
  <si>
    <t>Upravljanje sredstvima EU</t>
  </si>
  <si>
    <t>Rezerve</t>
  </si>
  <si>
    <t>Stručni i operativni poslovi u vezi sa javnim dugom</t>
  </si>
  <si>
    <t>Stručni i operativni poslovi Zaštitnika imovinsko-interesa Crne Gore</t>
  </si>
  <si>
    <t>Izrada rezultata zvanične statistike</t>
  </si>
  <si>
    <t>Stručni i operativni poslovi Komisije za zaštitu prava u postupcima javnih nabavki</t>
  </si>
  <si>
    <t>Sprovodjenje aktivnosti iz nadleznosti Revizorskog tijela</t>
  </si>
  <si>
    <t>Realizacija strateškog plana razvoja Revizorskog tijela</t>
  </si>
  <si>
    <t>Sprovođenje politika iz nadležnosti Ministarstva finansija</t>
  </si>
  <si>
    <t>Poslovanje područnih jedinica - upravljanje javnim prihodima</t>
  </si>
  <si>
    <t>Obavljanje poslova iz oblasti igara na sreću</t>
  </si>
  <si>
    <t>Stručni i operativni poslovi iz oblasti carina</t>
  </si>
  <si>
    <t>Carinski postupci i carinarnice</t>
  </si>
  <si>
    <t>Djelovanje Fonda za obeštećenje</t>
  </si>
  <si>
    <t>Sprječavanje pranja novca i finansiranja terorizma</t>
  </si>
  <si>
    <t>Sprovođenje revizija</t>
  </si>
  <si>
    <t>Strateški plan i obuke</t>
  </si>
  <si>
    <t>Stručni i operativni poslovi Državne revizorske institucije</t>
  </si>
  <si>
    <t>Zajednički poslovi</t>
  </si>
  <si>
    <t>Premjer i kartografija</t>
  </si>
  <si>
    <t>Stručni i operativni poslovi iz oblasti poreza</t>
  </si>
  <si>
    <t>Stručni i operativni poslovi Ministarstva finansija</t>
  </si>
  <si>
    <t>Politika javnih nabavki</t>
  </si>
  <si>
    <t>Spoljna trgovina i ekonomski odnosi sa inostranstvom</t>
  </si>
  <si>
    <t>Unutrašnja trgovina i zaštita intelektualne svojine</t>
  </si>
  <si>
    <t>Sprječavanje narušavanja slobodne konkurencije i kontrola državne pomoći</t>
  </si>
  <si>
    <t>Jačanje konkurentnosti i sektora inovacija</t>
  </si>
  <si>
    <t>Strateško planiranje i međunarodna saradnja</t>
  </si>
  <si>
    <t>Unapređenje turističkog ambijenta</t>
  </si>
  <si>
    <t>Podsticanje, promocija i investicije u turizmu</t>
  </si>
  <si>
    <t>Normativni poslovi i upravni postupak</t>
  </si>
  <si>
    <t>Djelovanje Nacionalne turističke organizacije Crne Gore</t>
  </si>
  <si>
    <t>Unapređenje turističke ponude</t>
  </si>
  <si>
    <t>Radni odnosi, zaštita i zdravlje na radu i pristup tržištu rada</t>
  </si>
  <si>
    <t>Profesionalna rehabilitacija</t>
  </si>
  <si>
    <t>Mjere aktivne politike zapošljavanja</t>
  </si>
  <si>
    <t>Stručni i operativni poslovi Zavoda za zapošljavanje</t>
  </si>
  <si>
    <t>Isplata neisplaćenih potraživanja zaposlenih</t>
  </si>
  <si>
    <t>Stručni i operativni poslovi Fonda za rad</t>
  </si>
  <si>
    <t>Profesonalna rehabilitacija</t>
  </si>
  <si>
    <t>Pasivne mjere tržišta rada</t>
  </si>
  <si>
    <t>Stručni i operativni poslovi Ministarstva rada i socijalnog staranja</t>
  </si>
  <si>
    <t>Djelovanje Agencije za mirno rješavanje radnih sporova</t>
  </si>
  <si>
    <t>Unaprjeđenje i implementacija strateškog i zakonodavnog okvira za efikasniji industrijski i regionalni razvoj</t>
  </si>
  <si>
    <t>Standardizacija i akreditacija</t>
  </si>
  <si>
    <t>Realizacija i promocija investicionih potencijala</t>
  </si>
  <si>
    <t>Programski okvir za unaprjeđenje konkurentnosti industrije i sveukupnog regionalnog razvoja</t>
  </si>
  <si>
    <t>Unaprjeđenje i implementacija zakonodavnog okvira za efikasniji industrijski i regionalni razvoj</t>
  </si>
  <si>
    <t>Podrška pristupanju Crne Gore Evropskoj uniji u oblasti jačanja konkurentnosti i inovacija</t>
  </si>
  <si>
    <t>Razvojni projekti Prijestonice Cetinje</t>
  </si>
  <si>
    <t>Djelovanje Zavoda za metrologiju</t>
  </si>
  <si>
    <t>Energetika i energetska efikasnost</t>
  </si>
  <si>
    <t>Rudarstvo, geologija i ugljovodonici</t>
  </si>
  <si>
    <t>Djelovanje Uprave za ugljovodonike</t>
  </si>
  <si>
    <t>Unaprjeđenje poslovnog okruženja za razvoj preduzetništva</t>
  </si>
  <si>
    <t>Unapređenje konkurentnosti privrede</t>
  </si>
  <si>
    <t>Upravljanje reputacijom države, komuniciranje nacionalnog brenda i marketing aktivnosti</t>
  </si>
  <si>
    <t>Podrška razvoju inovacione djelatnosti</t>
  </si>
  <si>
    <t>Podrška razvoju inovacione infrastrukture i inovacioni programi Fonda za inovacije</t>
  </si>
  <si>
    <t>Elektronske komunikacije</t>
  </si>
  <si>
    <t>Poštanska djelatnost</t>
  </si>
  <si>
    <t>Podrška poljoprivredi</t>
  </si>
  <si>
    <t>Bezbjednost hrane, veterina i fitosanitarni poslovi</t>
  </si>
  <si>
    <t>Podrška ruralnom razvoju</t>
  </si>
  <si>
    <t>Podrška Agenciji za plaćanje</t>
  </si>
  <si>
    <t>Stručni i operativni poslovi Ministarstva poljoprivrede, šumarstva i vodoprivrede</t>
  </si>
  <si>
    <t>Projekti koji se finansiraju iz IPA fondova - IPA2021, oblast poljoprivrede</t>
  </si>
  <si>
    <t>Podrška ribarstvu</t>
  </si>
  <si>
    <t>Šumarstvo, lovstvo i drvna industrija</t>
  </si>
  <si>
    <t>Djelovanje Uprave za gazdovanje šumama i lovištima</t>
  </si>
  <si>
    <t>Podrška vodopirvredi</t>
  </si>
  <si>
    <t>Djelovanje Uprave za vode</t>
  </si>
  <si>
    <t>Državni putevi i drumski saobraćaj</t>
  </si>
  <si>
    <t>Željeznički saobraćaj</t>
  </si>
  <si>
    <t>Pomorski saobraćaj</t>
  </si>
  <si>
    <t>Vazdušni saobraćaj</t>
  </si>
  <si>
    <t>Inspekcijski nadzor u oblasti saobraćaja</t>
  </si>
  <si>
    <t>Djelovanje Uprave pomorske sigurnosti i upravljanja lukama</t>
  </si>
  <si>
    <t>Stručni i operativni poslovi Uprave za saobraćaj</t>
  </si>
  <si>
    <t>Djelovanje Uprave za željeznice</t>
  </si>
  <si>
    <t>Djelovanje Komisije za istraživanje nesreća</t>
  </si>
  <si>
    <t>Projekti koji se finansiraju iz IPA fondova - sektor Saobraćaj</t>
  </si>
  <si>
    <t>Rekonstrukcija regionalnih i magistralnih puteva</t>
  </si>
  <si>
    <t>Rješavanje uskih grla na saobraćajnoj mreži Crne Gore</t>
  </si>
  <si>
    <t>Izgradnja autoputeva</t>
  </si>
  <si>
    <t>Izgradnja lokalne infrastrukture</t>
  </si>
  <si>
    <t>Sanacija mostova, klizišta i kosina na magistralnim i regionalnim putevima</t>
  </si>
  <si>
    <t>Ekologija</t>
  </si>
  <si>
    <t>Priroda</t>
  </si>
  <si>
    <t>Monitoring i unapređenje životne sredine</t>
  </si>
  <si>
    <t>Projekti očuvanja životne sredine</t>
  </si>
  <si>
    <t>Projekti koji se finansiraju iz IPA fondova - sektor Održivi razvoj</t>
  </si>
  <si>
    <t>Uređenje prostora, građevinarstvo i stambeni razvoj</t>
  </si>
  <si>
    <t>Inspekcijski poslovi u oblasti izgradnje objekata</t>
  </si>
  <si>
    <t>Stručni i operativni poslovi Uprave za kapitalne projekte</t>
  </si>
  <si>
    <t>Hidrometeorologija</t>
  </si>
  <si>
    <t>Seizmologija</t>
  </si>
  <si>
    <t>Nadzor nad obrazovnim sistemom</t>
  </si>
  <si>
    <t>Unapređenje kvaliteta obrazovanja</t>
  </si>
  <si>
    <t>Djelatnosti Zavoda za školstvo</t>
  </si>
  <si>
    <t>Djelovanje Ispitnog centra</t>
  </si>
  <si>
    <t>Djelovanje Centra za stručno obrazovanje</t>
  </si>
  <si>
    <t>Djelovanje Agencije za kontrolu i obezbjeđenje kvaliteta visokog obrazovanja</t>
  </si>
  <si>
    <t>Izgradnja i rekonstrukcija sportskih objekata</t>
  </si>
  <si>
    <t>Projekti koji se finansiraju iz IPA fondova - sektor Obrazovanje</t>
  </si>
  <si>
    <t>Izgradnja i rekonstrukcija objekata u oblasti obrazovanja</t>
  </si>
  <si>
    <t>Predškolsko vaspitanje i obrazovanje</t>
  </si>
  <si>
    <t>Osnovno obrazovanje</t>
  </si>
  <si>
    <t>Podrška radu i unapređenju kvaliteta srednjeg obrazovanja</t>
  </si>
  <si>
    <t>Politike visokog obrazovanja</t>
  </si>
  <si>
    <t>Podrška radu visokoškolskih ustanova</t>
  </si>
  <si>
    <t>Učenički standard</t>
  </si>
  <si>
    <t>Studentski standard</t>
  </si>
  <si>
    <t>Djelovanje Crnogorske akademije nauka i umjetnosti</t>
  </si>
  <si>
    <t>Vrhunski sport</t>
  </si>
  <si>
    <t>Stručni i operativni poslovi Ministarstva sporta i mladih</t>
  </si>
  <si>
    <t>Razvoj i sprovođenje politike mladih</t>
  </si>
  <si>
    <t>Naučnoistraživačka djelatnost</t>
  </si>
  <si>
    <t>Izgradnja i rekonstrukcija objekata u oblasti nauke</t>
  </si>
  <si>
    <t>Kulturno umjetničko stvaralaštvo</t>
  </si>
  <si>
    <t>Pozorišna, filmska i muzička djelatnost</t>
  </si>
  <si>
    <t>Kreativna Crna Gora i projekti</t>
  </si>
  <si>
    <t>Stručni i operativni poslovi Ministarstva kulture i medija</t>
  </si>
  <si>
    <t>Kulturna baština</t>
  </si>
  <si>
    <t>Muzejska djelatnost</t>
  </si>
  <si>
    <t>Bibliotekarska delatnost</t>
  </si>
  <si>
    <t>Konzervatorska djelatnost i arheologija</t>
  </si>
  <si>
    <t>Djelovanje Državnog arhiva</t>
  </si>
  <si>
    <t>Djelovanje Uprave za zaštitu kulturnih dobara</t>
  </si>
  <si>
    <t>Djelovanje Matice crnogorske</t>
  </si>
  <si>
    <t>Unapređenja manjinskih prava u oblasti kulture</t>
  </si>
  <si>
    <t>Izgradnja, rekonstrukcija i adaptacija objekata kulture</t>
  </si>
  <si>
    <t>Djelovanje Senata Prijestonice Cetinje</t>
  </si>
  <si>
    <t>Djelovanje Crvenog krsta Crne Gore</t>
  </si>
  <si>
    <t>Razvoj i podrška sistemu zdravstva</t>
  </si>
  <si>
    <t>Zdravstvena zaštita</t>
  </si>
  <si>
    <t>Ostala zdravstvena zaštita</t>
  </si>
  <si>
    <t>Stručni i operativni poslovi Fonda za zdravstveno osiguranje</t>
  </si>
  <si>
    <t>Djelatnost Instituta za javno zdravlje</t>
  </si>
  <si>
    <t>Izgradnja i rekonstrukcija objekata zdravstva</t>
  </si>
  <si>
    <t>Projekti koji se finansiraju iz IPA fondova - sektor Zdravstvo</t>
  </si>
  <si>
    <t>Stručni i operativni poslovi Ministarstva zdravlja</t>
  </si>
  <si>
    <t>Prava iz penzijskog i invalidskog osiguranja</t>
  </si>
  <si>
    <t>Socijalni programi za potrebe korisnika prava</t>
  </si>
  <si>
    <t>Stručni i operativni poslovi Fonda za penzijsko i invalidsko osiguranje</t>
  </si>
  <si>
    <t>Finansiranje prava na privremeno izdržavanje djece</t>
  </si>
  <si>
    <t>Obavljanje djelatnosti ustanova socijalne i dječije zaštite</t>
  </si>
  <si>
    <t>Prava iz oblasti boračke, invalidske i dječje zaštite</t>
  </si>
  <si>
    <t>Djelovanje Socijalnog savjeta</t>
  </si>
  <si>
    <t>Socijalna i dječja zaštita</t>
  </si>
  <si>
    <t>Izgradnja i rekonstrukcija objekata socijalnog staranja</t>
  </si>
  <si>
    <t>Pregled po glavnim programima</t>
  </si>
  <si>
    <t>Naziv POTPROGRAMA</t>
  </si>
  <si>
    <t>Prog. klasif.</t>
  </si>
  <si>
    <t>Prog. Klas.</t>
  </si>
  <si>
    <r>
      <t xml:space="preserve">Ostvarenje budžeta po </t>
    </r>
    <r>
      <rPr>
        <b/>
        <sz val="14"/>
        <color theme="1"/>
        <rFont val="Cambria"/>
        <family val="1"/>
      </rPr>
      <t>PROGRAMSKOJ</t>
    </r>
    <r>
      <rPr>
        <sz val="14"/>
        <color theme="1"/>
        <rFont val="Cambria"/>
        <family val="1"/>
      </rPr>
      <t xml:space="preserve"> KLASIFIKACIJI</t>
    </r>
  </si>
  <si>
    <t>11 052 K02</t>
  </si>
  <si>
    <t>Upravljanje javnim investicijama</t>
  </si>
  <si>
    <t>14 043 002</t>
  </si>
  <si>
    <t>Sprovođenje politika iz nadležnosti ministarstva u okviru oblasti upravljanja državnom imovinom</t>
  </si>
  <si>
    <t>14 052 001</t>
  </si>
  <si>
    <t>Stručni i operativni poslovi Poreske uprave</t>
  </si>
  <si>
    <t>14 053 001</t>
  </si>
  <si>
    <t>Stručni i operativni poslovi Uprave carina</t>
  </si>
  <si>
    <t>14 054 001</t>
  </si>
  <si>
    <t>Stručni i operativni poslovi Uprave za državnu imovinu</t>
  </si>
  <si>
    <t>15 040 001</t>
  </si>
  <si>
    <t>Stručni i operativni poslovi Ministarstva ekonomskog razvoja</t>
  </si>
  <si>
    <t>15 041 001</t>
  </si>
  <si>
    <t>Stručni i operativni poslovi Ministarstva saobraćaja i pomorstva</t>
  </si>
  <si>
    <t>15 042 001</t>
  </si>
  <si>
    <t>Stručni i operativni poslovi Ministarstva turizma, ekologije, održivog razvoja i razvoja sjevera</t>
  </si>
  <si>
    <t>15 045 001</t>
  </si>
  <si>
    <t>Stručni i operativni poslovi Ministarstva energetike i rudarstva</t>
  </si>
  <si>
    <t>18 010 001</t>
  </si>
  <si>
    <t>Stručni i operativni poslovi Ministarstva prostornog planiranja, urbanizma i državne imovine</t>
  </si>
  <si>
    <t>18 016 001</t>
  </si>
  <si>
    <t>Stručni i operativni poslovi Uprave za nekretnine</t>
  </si>
  <si>
    <t>18 017 001</t>
  </si>
  <si>
    <t>18 017 002</t>
  </si>
  <si>
    <t>Poslovanje područnih jedinica Uprave za katastar</t>
  </si>
  <si>
    <t>19 044 001</t>
  </si>
  <si>
    <t>Stručni i operativni poslovi Ministarstva prosvjete, nauke i inovacija</t>
  </si>
  <si>
    <t>PLAN - 2024</t>
  </si>
  <si>
    <t>Ostvarenje - 2024</t>
  </si>
  <si>
    <t>BDP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</si>
</sst>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,,"/>
    <numFmt numFmtId="165" formatCode="0.0%"/>
    <numFmt numFmtId="166" formatCode="#,##0.00,,"/>
    <numFmt numFmtId="167" formatCode="0.00,,"/>
    <numFmt numFmtId="168" formatCode="#,##0.00_ ;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14996795556505021"/>
      </bottom>
      <diagonal/>
    </border>
    <border>
      <left style="thin">
        <color theme="0" tint="-0.499984740745262"/>
      </left>
      <right/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thin">
        <color theme="0" tint="-0.149967955565050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3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Border="1" applyAlignment="1" applyProtection="1">
      <alignment vertical="center"/>
      <protection hidden="1"/>
    </xf>
    <xf numFmtId="0" fontId="6" fillId="3" borderId="0" xfId="0" applyFont="1" applyFill="1" applyBorder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 applyProtection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vertical="center" wrapText="1"/>
    </xf>
    <xf numFmtId="0" fontId="9" fillId="0" borderId="14" xfId="0" applyFont="1" applyFill="1" applyBorder="1" applyAlignment="1" applyProtection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Fill="1" applyBorder="1" applyAlignment="1" applyProtection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Border="1" applyAlignment="1" applyProtection="1">
      <alignment horizontal="left" vertical="center" wrapText="1"/>
    </xf>
    <xf numFmtId="17" fontId="8" fillId="4" borderId="17" xfId="0" applyNumberFormat="1" applyFont="1" applyFill="1" applyBorder="1" applyAlignment="1" applyProtection="1">
      <alignment horizontal="center" vertical="center" wrapText="1"/>
    </xf>
    <xf numFmtId="17" fontId="10" fillId="4" borderId="18" xfId="0" applyNumberFormat="1" applyFont="1" applyFill="1" applyBorder="1" applyAlignment="1" applyProtection="1">
      <alignment vertical="center"/>
    </xf>
    <xf numFmtId="17" fontId="8" fillId="5" borderId="17" xfId="0" applyNumberFormat="1" applyFont="1" applyFill="1" applyBorder="1" applyAlignment="1" applyProtection="1">
      <alignment horizontal="right" vertical="center" wrapText="1" indent="1"/>
    </xf>
    <xf numFmtId="17" fontId="4" fillId="5" borderId="18" xfId="0" applyNumberFormat="1" applyFont="1" applyFill="1" applyBorder="1" applyAlignment="1" applyProtection="1">
      <alignment vertical="center" wrapText="1"/>
    </xf>
    <xf numFmtId="17" fontId="10" fillId="5" borderId="18" xfId="0" applyNumberFormat="1" applyFont="1" applyFill="1" applyBorder="1" applyAlignment="1" applyProtection="1">
      <alignment vertical="center" wrapText="1"/>
    </xf>
    <xf numFmtId="17" fontId="10" fillId="5" borderId="19" xfId="0" applyNumberFormat="1" applyFont="1" applyFill="1" applyBorder="1" applyAlignment="1" applyProtection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17" fontId="8" fillId="0" borderId="21" xfId="0" applyNumberFormat="1" applyFont="1" applyBorder="1" applyAlignment="1" applyProtection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vertical="center" wrapText="1"/>
    </xf>
    <xf numFmtId="17" fontId="11" fillId="0" borderId="26" xfId="0" applyNumberFormat="1" applyFont="1" applyBorder="1" applyAlignment="1" applyProtection="1">
      <alignment horizontal="center" vertical="center" wrapText="1"/>
    </xf>
    <xf numFmtId="17" fontId="11" fillId="0" borderId="27" xfId="0" applyNumberFormat="1" applyFont="1" applyBorder="1" applyAlignment="1" applyProtection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 applyProtection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 applyProtection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Fill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166" fontId="10" fillId="6" borderId="31" xfId="0" applyNumberFormat="1" applyFont="1" applyFill="1" applyBorder="1" applyAlignment="1" applyProtection="1">
      <alignment horizontal="right" vertical="center" indent="1"/>
    </xf>
    <xf numFmtId="166" fontId="10" fillId="6" borderId="32" xfId="0" applyNumberFormat="1" applyFont="1" applyFill="1" applyBorder="1" applyAlignment="1" applyProtection="1">
      <alignment horizontal="right" vertical="center" indent="1"/>
    </xf>
    <xf numFmtId="165" fontId="10" fillId="6" borderId="33" xfId="2" applyNumberFormat="1" applyFont="1" applyFill="1" applyBorder="1" applyAlignment="1" applyProtection="1">
      <alignment horizontal="right" vertical="center" indent="1"/>
    </xf>
    <xf numFmtId="165" fontId="10" fillId="6" borderId="34" xfId="2" applyNumberFormat="1" applyFont="1" applyFill="1" applyBorder="1" applyAlignment="1" applyProtection="1">
      <alignment horizontal="right" vertical="center" indent="1"/>
    </xf>
    <xf numFmtId="165" fontId="10" fillId="6" borderId="35" xfId="2" applyNumberFormat="1" applyFont="1" applyFill="1" applyBorder="1" applyAlignment="1" applyProtection="1">
      <alignment horizontal="right" vertical="center" indent="1"/>
    </xf>
    <xf numFmtId="0" fontId="4" fillId="0" borderId="20" xfId="0" applyFont="1" applyBorder="1"/>
    <xf numFmtId="0" fontId="13" fillId="0" borderId="0" xfId="0" applyFont="1" applyAlignment="1">
      <alignment vertical="top"/>
    </xf>
    <xf numFmtId="0" fontId="8" fillId="0" borderId="36" xfId="0" applyFont="1" applyFill="1" applyBorder="1" applyAlignment="1" applyProtection="1">
      <alignment horizontal="center" vertical="center"/>
    </xf>
    <xf numFmtId="0" fontId="8" fillId="0" borderId="37" xfId="0" applyFont="1" applyFill="1" applyBorder="1" applyAlignment="1" applyProtection="1">
      <alignment horizontal="left" vertical="center" wrapText="1" indent="1"/>
    </xf>
    <xf numFmtId="166" fontId="8" fillId="0" borderId="38" xfId="0" applyNumberFormat="1" applyFont="1" applyFill="1" applyBorder="1" applyAlignment="1" applyProtection="1">
      <alignment horizontal="right" vertical="center" wrapText="1" indent="1"/>
    </xf>
    <xf numFmtId="166" fontId="8" fillId="0" borderId="39" xfId="0" applyNumberFormat="1" applyFont="1" applyFill="1" applyBorder="1" applyAlignment="1" applyProtection="1">
      <alignment horizontal="right" vertical="center" wrapText="1" indent="1"/>
    </xf>
    <xf numFmtId="165" fontId="8" fillId="0" borderId="40" xfId="2" applyNumberFormat="1" applyFont="1" applyFill="1" applyBorder="1" applyAlignment="1" applyProtection="1">
      <alignment horizontal="right" vertical="center" wrapText="1" indent="1"/>
    </xf>
    <xf numFmtId="165" fontId="8" fillId="0" borderId="41" xfId="2" applyNumberFormat="1" applyFont="1" applyFill="1" applyBorder="1" applyAlignment="1" applyProtection="1">
      <alignment horizontal="right" vertical="center" wrapText="1" indent="1"/>
    </xf>
    <xf numFmtId="166" fontId="8" fillId="0" borderId="42" xfId="0" applyNumberFormat="1" applyFont="1" applyFill="1" applyBorder="1" applyAlignment="1" applyProtection="1">
      <alignment horizontal="right" vertical="center" wrapText="1" indent="1"/>
    </xf>
    <xf numFmtId="165" fontId="8" fillId="0" borderId="43" xfId="2" applyNumberFormat="1" applyFont="1" applyFill="1" applyBorder="1" applyAlignment="1" applyProtection="1">
      <alignment horizontal="right" vertical="center" wrapText="1" indent="1"/>
    </xf>
    <xf numFmtId="0" fontId="3" fillId="0" borderId="44" xfId="0" applyFont="1" applyBorder="1"/>
    <xf numFmtId="0" fontId="8" fillId="0" borderId="45" xfId="0" applyFont="1" applyBorder="1" applyAlignment="1" applyProtection="1">
      <alignment horizontal="center"/>
    </xf>
    <xf numFmtId="0" fontId="8" fillId="0" borderId="45" xfId="0" applyFont="1" applyBorder="1" applyAlignment="1" applyProtection="1">
      <alignment wrapText="1"/>
    </xf>
    <xf numFmtId="0" fontId="8" fillId="0" borderId="46" xfId="0" applyFont="1" applyBorder="1" applyProtection="1"/>
    <xf numFmtId="165" fontId="8" fillId="0" borderId="46" xfId="2" applyNumberFormat="1" applyFont="1" applyBorder="1" applyAlignment="1" applyProtection="1">
      <alignment horizontal="right" indent="1"/>
    </xf>
    <xf numFmtId="0" fontId="8" fillId="0" borderId="46" xfId="0" applyFont="1" applyBorder="1" applyAlignment="1" applyProtection="1">
      <alignment horizontal="right" indent="1"/>
    </xf>
    <xf numFmtId="0" fontId="3" fillId="0" borderId="47" xfId="0" applyFont="1" applyBorder="1"/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>
      <alignment wrapText="1"/>
    </xf>
    <xf numFmtId="0" fontId="8" fillId="0" borderId="0" xfId="0" applyFont="1" applyProtection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 applyProtection="1">
      <alignment horizontal="right" indent="1"/>
    </xf>
    <xf numFmtId="164" fontId="8" fillId="0" borderId="0" xfId="0" applyNumberFormat="1" applyFont="1" applyAlignment="1" applyProtection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 applyProtection="1"/>
    <xf numFmtId="4" fontId="8" fillId="0" borderId="0" xfId="0" applyNumberFormat="1" applyFont="1" applyAlignment="1" applyProtection="1">
      <alignment horizontal="right" indent="1"/>
    </xf>
    <xf numFmtId="0" fontId="8" fillId="0" borderId="14" xfId="0" applyFont="1" applyFill="1" applyBorder="1" applyAlignment="1" applyProtection="1">
      <alignment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17" fontId="8" fillId="0" borderId="48" xfId="0" applyNumberFormat="1" applyFont="1" applyBorder="1" applyAlignment="1" applyProtection="1">
      <alignment horizontal="center" vertical="center" wrapText="1"/>
    </xf>
    <xf numFmtId="0" fontId="8" fillId="0" borderId="49" xfId="0" applyFont="1" applyBorder="1" applyAlignment="1" applyProtection="1">
      <alignment horizontal="center" vertical="center" wrapText="1"/>
    </xf>
    <xf numFmtId="0" fontId="8" fillId="0" borderId="50" xfId="0" applyFont="1" applyBorder="1" applyAlignment="1" applyProtection="1">
      <alignment horizontal="center" vertical="center" wrapText="1"/>
    </xf>
    <xf numFmtId="4" fontId="8" fillId="0" borderId="5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52" xfId="0" applyNumberFormat="1" applyFont="1" applyFill="1" applyBorder="1" applyAlignment="1" applyProtection="1">
      <alignment horizontal="right" vertical="center" indent="1"/>
    </xf>
    <xf numFmtId="0" fontId="3" fillId="0" borderId="20" xfId="0" applyFont="1" applyBorder="1"/>
    <xf numFmtId="0" fontId="3" fillId="0" borderId="0" xfId="0" applyFont="1" applyBorder="1"/>
    <xf numFmtId="0" fontId="8" fillId="0" borderId="53" xfId="0" applyFont="1" applyBorder="1" applyAlignment="1" applyProtection="1">
      <alignment horizontal="right" vertical="center" indent="1"/>
    </xf>
    <xf numFmtId="0" fontId="8" fillId="0" borderId="54" xfId="0" applyFont="1" applyBorder="1" applyAlignment="1" applyProtection="1">
      <alignment horizontal="left" vertical="center" wrapText="1" indent="2"/>
    </xf>
    <xf numFmtId="4" fontId="8" fillId="0" borderId="55" xfId="0" applyNumberFormat="1" applyFont="1" applyFill="1" applyBorder="1" applyAlignment="1" applyProtection="1">
      <alignment horizontal="right" vertical="center" wrapText="1" indent="1"/>
    </xf>
    <xf numFmtId="0" fontId="8" fillId="0" borderId="45" xfId="0" applyFont="1" applyBorder="1" applyAlignment="1" applyProtection="1">
      <alignment horizontal="center" vertical="center"/>
    </xf>
    <xf numFmtId="0" fontId="8" fillId="0" borderId="45" xfId="0" applyFont="1" applyBorder="1" applyAlignment="1" applyProtection="1">
      <alignment horizontal="left" vertical="top" wrapText="1" indent="1"/>
    </xf>
    <xf numFmtId="167" fontId="8" fillId="0" borderId="45" xfId="0" applyNumberFormat="1" applyFont="1" applyFill="1" applyBorder="1" applyProtection="1"/>
    <xf numFmtId="0" fontId="0" fillId="0" borderId="9" xfId="0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Border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56" xfId="0" applyFont="1" applyFill="1" applyBorder="1" applyAlignment="1" applyProtection="1">
      <alignment vertical="center"/>
      <protection hidden="1"/>
    </xf>
    <xf numFmtId="0" fontId="16" fillId="3" borderId="56" xfId="0" applyFont="1" applyFill="1" applyBorder="1" applyAlignment="1" applyProtection="1">
      <alignment horizontal="center" vertical="top"/>
      <protection hidden="1"/>
    </xf>
    <xf numFmtId="0" fontId="17" fillId="3" borderId="56" xfId="0" applyFont="1" applyFill="1" applyBorder="1" applyAlignment="1" applyProtection="1">
      <alignment horizontal="center" vertical="top"/>
      <protection hidden="1"/>
    </xf>
    <xf numFmtId="0" fontId="18" fillId="3" borderId="56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56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 indent="1"/>
      <protection hidden="1"/>
    </xf>
    <xf numFmtId="167" fontId="15" fillId="3" borderId="12" xfId="1" applyNumberFormat="1" applyFont="1" applyFill="1" applyBorder="1" applyAlignment="1" applyProtection="1">
      <alignment horizontal="center" vertical="top"/>
      <protection hidden="1"/>
    </xf>
    <xf numFmtId="167" fontId="15" fillId="3" borderId="0" xfId="0" applyNumberFormat="1" applyFont="1" applyFill="1" applyBorder="1" applyAlignment="1" applyProtection="1">
      <alignment horizontal="center" vertical="top"/>
      <protection hidden="1"/>
    </xf>
    <xf numFmtId="167" fontId="15" fillId="3" borderId="0" xfId="1" applyNumberFormat="1" applyFont="1" applyFill="1" applyBorder="1" applyAlignment="1" applyProtection="1">
      <alignment horizontal="center" vertical="top"/>
      <protection hidden="1"/>
    </xf>
    <xf numFmtId="167" fontId="18" fillId="3" borderId="56" xfId="1" applyNumberFormat="1" applyFont="1" applyFill="1" applyBorder="1" applyAlignment="1" applyProtection="1">
      <alignment horizontal="center" vertical="top"/>
      <protection hidden="1"/>
    </xf>
    <xf numFmtId="0" fontId="19" fillId="3" borderId="0" xfId="0" applyFont="1" applyFill="1" applyBorder="1" applyAlignment="1" applyProtection="1">
      <alignment vertical="center"/>
      <protection hidden="1"/>
    </xf>
    <xf numFmtId="0" fontId="8" fillId="0" borderId="7" xfId="0" applyFont="1" applyBorder="1" applyAlignment="1" applyProtection="1">
      <alignment horizontal="left" vertical="center" wrapText="1" indent="1"/>
    </xf>
    <xf numFmtId="0" fontId="0" fillId="0" borderId="9" xfId="0" applyFill="1" applyBorder="1"/>
    <xf numFmtId="0" fontId="2" fillId="8" borderId="9" xfId="0" applyFont="1" applyFill="1" applyBorder="1" applyAlignment="1">
      <alignment horizontal="center"/>
    </xf>
    <xf numFmtId="165" fontId="10" fillId="6" borderId="32" xfId="2" applyNumberFormat="1" applyFont="1" applyFill="1" applyBorder="1" applyAlignment="1" applyProtection="1">
      <alignment horizontal="right" vertical="center" indent="1"/>
    </xf>
    <xf numFmtId="166" fontId="8" fillId="0" borderId="58" xfId="0" applyNumberFormat="1" applyFont="1" applyFill="1" applyBorder="1" applyAlignment="1" applyProtection="1">
      <alignment horizontal="right" vertical="center" wrapText="1" indent="1"/>
    </xf>
    <xf numFmtId="166" fontId="8" fillId="0" borderId="59" xfId="0" applyNumberFormat="1" applyFont="1" applyFill="1" applyBorder="1" applyAlignment="1" applyProtection="1">
      <alignment horizontal="right" vertical="center" wrapText="1" indent="1"/>
    </xf>
    <xf numFmtId="165" fontId="8" fillId="0" borderId="59" xfId="2" applyNumberFormat="1" applyFont="1" applyFill="1" applyBorder="1" applyAlignment="1" applyProtection="1">
      <alignment horizontal="right" vertical="center" wrapText="1" indent="1"/>
    </xf>
    <xf numFmtId="165" fontId="8" fillId="0" borderId="60" xfId="2" applyNumberFormat="1" applyFont="1" applyFill="1" applyBorder="1" applyAlignment="1" applyProtection="1">
      <alignment horizontal="right" vertical="center" wrapText="1" indent="1"/>
    </xf>
    <xf numFmtId="165" fontId="8" fillId="0" borderId="39" xfId="2" applyNumberFormat="1" applyFont="1" applyFill="1" applyBorder="1" applyAlignment="1" applyProtection="1">
      <alignment horizontal="right" vertical="center" wrapText="1" indent="1"/>
    </xf>
    <xf numFmtId="0" fontId="20" fillId="3" borderId="0" xfId="0" applyFont="1" applyFill="1" applyAlignment="1" applyProtection="1">
      <alignment vertical="center"/>
      <protection hidden="1"/>
    </xf>
    <xf numFmtId="168" fontId="10" fillId="0" borderId="0" xfId="1" applyNumberFormat="1" applyFont="1" applyBorder="1" applyAlignment="1" applyProtection="1">
      <alignment horizontal="left" vertical="center" wrapText="1"/>
    </xf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 applyProtection="1">
      <alignment horizontal="center" vertical="center" wrapText="1"/>
    </xf>
    <xf numFmtId="17" fontId="8" fillId="0" borderId="25" xfId="0" applyNumberFormat="1" applyFont="1" applyBorder="1" applyAlignment="1" applyProtection="1">
      <alignment horizontal="center" vertical="center" wrapText="1"/>
    </xf>
    <xf numFmtId="0" fontId="10" fillId="6" borderId="10" xfId="0" applyFont="1" applyFill="1" applyBorder="1" applyAlignment="1" applyProtection="1">
      <alignment horizontal="center" wrapText="1"/>
    </xf>
    <xf numFmtId="0" fontId="10" fillId="6" borderId="57" xfId="0" applyFont="1" applyFill="1" applyBorder="1" applyAlignment="1" applyProtection="1">
      <alignment horizontal="center" wrapText="1"/>
    </xf>
    <xf numFmtId="17" fontId="8" fillId="0" borderId="22" xfId="0" applyNumberFormat="1" applyFont="1" applyBorder="1" applyAlignment="1" applyProtection="1">
      <alignment horizontal="center" vertical="center" wrapText="1"/>
    </xf>
    <xf numFmtId="17" fontId="8" fillId="0" borderId="23" xfId="0" applyNumberFormat="1" applyFont="1" applyBorder="1" applyAlignment="1" applyProtection="1">
      <alignment horizontal="center" vertical="center" wrapText="1"/>
    </xf>
    <xf numFmtId="0" fontId="14" fillId="7" borderId="10" xfId="0" applyFont="1" applyFill="1" applyBorder="1" applyAlignment="1" applyProtection="1">
      <alignment horizontal="center" vertical="center"/>
    </xf>
    <xf numFmtId="0" fontId="14" fillId="7" borderId="56" xfId="0" applyFont="1" applyFill="1" applyBorder="1" applyAlignment="1" applyProtection="1">
      <alignment horizontal="center" vertical="center"/>
    </xf>
    <xf numFmtId="0" fontId="14" fillId="7" borderId="11" xfId="0" applyFont="1" applyFill="1" applyBorder="1" applyAlignment="1" applyProtection="1">
      <alignment horizontal="center" vertical="center"/>
    </xf>
    <xf numFmtId="0" fontId="14" fillId="5" borderId="10" xfId="0" applyFont="1" applyFill="1" applyBorder="1" applyAlignment="1" applyProtection="1">
      <alignment horizontal="center" vertical="center"/>
    </xf>
    <xf numFmtId="0" fontId="14" fillId="5" borderId="56" xfId="0" applyFont="1" applyFill="1" applyBorder="1" applyAlignment="1" applyProtection="1">
      <alignment horizontal="center" vertical="center"/>
    </xf>
    <xf numFmtId="0" fontId="14" fillId="5" borderId="11" xfId="0" applyFont="1" applyFill="1" applyBorder="1" applyAlignment="1" applyProtection="1">
      <alignment horizontal="center" vertical="center"/>
    </xf>
    <xf numFmtId="0" fontId="10" fillId="6" borderId="10" xfId="0" applyFont="1" applyFill="1" applyBorder="1" applyAlignment="1" applyProtection="1">
      <alignment horizontal="center" vertical="center"/>
    </xf>
    <xf numFmtId="0" fontId="10" fillId="6" borderId="56" xfId="0" applyFont="1" applyFill="1" applyBorder="1" applyAlignment="1" applyProtection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61631</xdr:colOff>
      <xdr:row>0</xdr:row>
      <xdr:rowOff>49867</xdr:rowOff>
    </xdr:from>
    <xdr:to>
      <xdr:col>3</xdr:col>
      <xdr:colOff>155946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49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15</xdr:col>
      <xdr:colOff>246529</xdr:colOff>
      <xdr:row>7</xdr:row>
      <xdr:rowOff>190500</xdr:rowOff>
    </xdr:from>
    <xdr:to>
      <xdr:col>20</xdr:col>
      <xdr:colOff>421341</xdr:colOff>
      <xdr:row>38</xdr:row>
      <xdr:rowOff>190501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21D3166-899C-4E62-BA9B-3ED9910179E4}"/>
            </a:ext>
          </a:extLst>
        </xdr:cNvPr>
        <xdr:cNvSpPr txBox="1"/>
      </xdr:nvSpPr>
      <xdr:spPr>
        <a:xfrm>
          <a:off x="9816353" y="1557618"/>
          <a:ext cx="3200400" cy="48521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programskom strukturom programskog budžeta za 2024. godinu, na nivou potprograma. 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potprograma, dobijeni su na osnovu vremenskog usklađivanja, dok su ostale izdaci obračunati na gotovinskoj osnovi.</a:t>
          </a:r>
          <a:endParaRPr lang="en-US">
            <a:effectLst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budžeta pripremljen je u skladu sa Zakonom o budžetu Crne Gore za 2024. godinu.</a:t>
          </a:r>
          <a:endParaRPr lang="en-US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workbookViewId="0">
      <selection activeCell="C5" sqref="C5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29</v>
      </c>
      <c r="C2" s="147">
        <v>2023</v>
      </c>
    </row>
    <row r="3" spans="2:7" ht="7.15" customHeight="1" thickBot="1" x14ac:dyDescent="0.3"/>
    <row r="4" spans="2:7" ht="15.75" thickBot="1" x14ac:dyDescent="0.3">
      <c r="B4" t="s">
        <v>5</v>
      </c>
      <c r="C4" s="148">
        <v>4</v>
      </c>
      <c r="D4" t="str">
        <f>VLOOKUP(C4,C9:D20,2,FALSE)</f>
        <v>April</v>
      </c>
    </row>
    <row r="5" spans="2:7" ht="7.15" customHeight="1" thickBot="1" x14ac:dyDescent="0.3"/>
    <row r="6" spans="2:7" ht="15.75" thickBot="1" x14ac:dyDescent="0.3">
      <c r="B6" t="s">
        <v>6</v>
      </c>
      <c r="C6" s="123">
        <f>VLOOKUP(C4,C9:F20,3,FALSE)</f>
        <v>4</v>
      </c>
      <c r="D6" t="str">
        <f>VLOOKUP(C6,E9:F20,2,FALSE)</f>
        <v>Januar - April</v>
      </c>
    </row>
    <row r="8" spans="2:7" x14ac:dyDescent="0.25">
      <c r="D8" t="s">
        <v>5</v>
      </c>
      <c r="F8" t="s">
        <v>6</v>
      </c>
      <c r="G8" s="124" t="s">
        <v>30</v>
      </c>
    </row>
    <row r="9" spans="2:7" x14ac:dyDescent="0.25">
      <c r="C9">
        <v>1</v>
      </c>
      <c r="D9" t="s">
        <v>4</v>
      </c>
      <c r="E9">
        <v>1</v>
      </c>
      <c r="F9" t="str">
        <f>D9</f>
        <v>Januar</v>
      </c>
      <c r="G9" s="125">
        <v>3</v>
      </c>
    </row>
    <row r="10" spans="2:7" x14ac:dyDescent="0.25">
      <c r="C10">
        <v>2</v>
      </c>
      <c r="D10" t="s">
        <v>15</v>
      </c>
      <c r="E10">
        <v>2</v>
      </c>
      <c r="F10" t="str">
        <f>$F$9&amp;" - "&amp;D10</f>
        <v>Januar - Februar</v>
      </c>
      <c r="G10" s="126">
        <v>4</v>
      </c>
    </row>
    <row r="11" spans="2:7" x14ac:dyDescent="0.25">
      <c r="C11">
        <v>3</v>
      </c>
      <c r="D11" t="s">
        <v>16</v>
      </c>
      <c r="E11">
        <v>3</v>
      </c>
      <c r="F11" t="str">
        <f t="shared" ref="F11:F20" si="0">$F$9&amp;" - "&amp;D11</f>
        <v>Januar - Mart</v>
      </c>
      <c r="G11" s="126">
        <v>5</v>
      </c>
    </row>
    <row r="12" spans="2:7" x14ac:dyDescent="0.25">
      <c r="C12">
        <v>4</v>
      </c>
      <c r="D12" t="s">
        <v>17</v>
      </c>
      <c r="E12">
        <v>4</v>
      </c>
      <c r="F12" t="str">
        <f t="shared" si="0"/>
        <v>Januar - April</v>
      </c>
      <c r="G12" s="125">
        <v>6</v>
      </c>
    </row>
    <row r="13" spans="2:7" x14ac:dyDescent="0.25">
      <c r="C13">
        <v>5</v>
      </c>
      <c r="D13" t="s">
        <v>18</v>
      </c>
      <c r="E13">
        <v>5</v>
      </c>
      <c r="F13" t="str">
        <f t="shared" si="0"/>
        <v>Januar - Maj</v>
      </c>
      <c r="G13" s="126">
        <v>7</v>
      </c>
    </row>
    <row r="14" spans="2:7" x14ac:dyDescent="0.25">
      <c r="C14">
        <v>6</v>
      </c>
      <c r="D14" t="s">
        <v>19</v>
      </c>
      <c r="E14">
        <v>6</v>
      </c>
      <c r="F14" t="str">
        <f t="shared" si="0"/>
        <v>Januar - Jun</v>
      </c>
      <c r="G14" s="126">
        <v>8</v>
      </c>
    </row>
    <row r="15" spans="2:7" x14ac:dyDescent="0.25">
      <c r="C15">
        <v>7</v>
      </c>
      <c r="D15" t="s">
        <v>20</v>
      </c>
      <c r="E15">
        <v>7</v>
      </c>
      <c r="F15" t="str">
        <f t="shared" si="0"/>
        <v>Januar - Jul</v>
      </c>
      <c r="G15" s="125">
        <v>9</v>
      </c>
    </row>
    <row r="16" spans="2:7" x14ac:dyDescent="0.25">
      <c r="C16">
        <v>8</v>
      </c>
      <c r="D16" t="s">
        <v>21</v>
      </c>
      <c r="E16">
        <v>8</v>
      </c>
      <c r="F16" t="str">
        <f t="shared" si="0"/>
        <v>Januar - Avgust</v>
      </c>
      <c r="G16" s="126">
        <v>10</v>
      </c>
    </row>
    <row r="17" spans="3:7" x14ac:dyDescent="0.25">
      <c r="C17">
        <v>9</v>
      </c>
      <c r="D17" t="s">
        <v>22</v>
      </c>
      <c r="E17">
        <v>9</v>
      </c>
      <c r="F17" t="str">
        <f t="shared" si="0"/>
        <v>Januar - Septembar</v>
      </c>
      <c r="G17" s="126">
        <v>11</v>
      </c>
    </row>
    <row r="18" spans="3:7" x14ac:dyDescent="0.25">
      <c r="C18">
        <v>10</v>
      </c>
      <c r="D18" t="s">
        <v>23</v>
      </c>
      <c r="E18">
        <v>10</v>
      </c>
      <c r="F18" t="str">
        <f t="shared" si="0"/>
        <v>Januar - Oktobar</v>
      </c>
      <c r="G18" s="125">
        <v>12</v>
      </c>
    </row>
    <row r="19" spans="3:7" x14ac:dyDescent="0.25">
      <c r="C19">
        <v>11</v>
      </c>
      <c r="D19" t="s">
        <v>24</v>
      </c>
      <c r="E19">
        <v>11</v>
      </c>
      <c r="F19" t="str">
        <f t="shared" si="0"/>
        <v>Januar - Novembar</v>
      </c>
      <c r="G19" s="126">
        <v>13</v>
      </c>
    </row>
    <row r="20" spans="3:7" x14ac:dyDescent="0.25">
      <c r="C20">
        <v>12</v>
      </c>
      <c r="D20" t="s">
        <v>25</v>
      </c>
      <c r="E20">
        <v>12</v>
      </c>
      <c r="F20" t="str">
        <f t="shared" si="0"/>
        <v>Januar - Decembar</v>
      </c>
      <c r="G20" s="126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O42"/>
  <sheetViews>
    <sheetView tabSelected="1" zoomScale="85" zoomScaleNormal="85" zoomScaleSheetLayoutView="85" workbookViewId="0">
      <selection activeCell="E12" sqref="E12"/>
    </sheetView>
  </sheetViews>
  <sheetFormatPr defaultColWidth="9.140625" defaultRowHeight="15" x14ac:dyDescent="0.25"/>
  <cols>
    <col min="1" max="1" width="9.140625" style="6"/>
    <col min="2" max="2" width="2.7109375" style="6" customWidth="1"/>
    <col min="3" max="3" width="9.140625" style="6"/>
    <col min="4" max="4" width="3" style="6" bestFit="1" customWidth="1"/>
    <col min="5" max="6" width="9.140625" style="6"/>
    <col min="7" max="7" width="14.28515625" style="6" customWidth="1"/>
    <col min="8" max="8" width="11" style="6" bestFit="1" customWidth="1"/>
    <col min="9" max="9" width="9.140625" style="6"/>
    <col min="10" max="10" width="15.28515625" style="6" bestFit="1" customWidth="1"/>
    <col min="11" max="11" width="9.28515625" style="6" bestFit="1" customWidth="1"/>
    <col min="12" max="12" width="9.140625" style="6"/>
    <col min="13" max="13" width="15.28515625" style="6" bestFit="1" customWidth="1"/>
    <col min="14" max="14" width="9.28515625" style="6" bestFit="1" customWidth="1"/>
    <col min="15" max="16384" width="9.140625" style="6"/>
  </cols>
  <sheetData>
    <row r="1" spans="3:15" s="1" customFormat="1" x14ac:dyDescent="0.25"/>
    <row r="2" spans="3:15" s="1" customFormat="1" x14ac:dyDescent="0.25">
      <c r="C2" s="2"/>
      <c r="E2" s="3" t="s">
        <v>0</v>
      </c>
      <c r="F2" s="3"/>
      <c r="G2" s="3"/>
      <c r="I2" s="4"/>
      <c r="J2" s="4"/>
      <c r="K2" s="4"/>
    </row>
    <row r="3" spans="3:15" s="1" customFormat="1" x14ac:dyDescent="0.25">
      <c r="E3" s="5" t="s">
        <v>1</v>
      </c>
      <c r="F3" s="3"/>
      <c r="G3" s="3"/>
    </row>
    <row r="4" spans="3:15" s="1" customFormat="1" x14ac:dyDescent="0.25">
      <c r="E4" s="5" t="s">
        <v>2</v>
      </c>
      <c r="F4" s="3"/>
      <c r="G4" s="3"/>
    </row>
    <row r="5" spans="3:15" s="1" customFormat="1" x14ac:dyDescent="0.25"/>
    <row r="7" spans="3:15" s="155" customFormat="1" ht="18" x14ac:dyDescent="0.25">
      <c r="C7" s="155" t="s">
        <v>509</v>
      </c>
    </row>
    <row r="8" spans="3:15" ht="15.75" thickBot="1" x14ac:dyDescent="0.3"/>
    <row r="9" spans="3:15" ht="15.75" thickBot="1" x14ac:dyDescent="0.3"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"/>
    </row>
    <row r="10" spans="3:15" ht="15.75" thickBot="1" x14ac:dyDescent="0.3">
      <c r="C10" s="10"/>
      <c r="D10" s="145" t="s">
        <v>505</v>
      </c>
      <c r="E10" s="145"/>
      <c r="F10" s="145"/>
      <c r="G10" s="145"/>
      <c r="H10" s="127" t="s">
        <v>32</v>
      </c>
      <c r="I10" s="140" t="s">
        <v>5</v>
      </c>
      <c r="J10" s="157" t="str">
        <f>'Analitika 2024'!L4</f>
        <v>April</v>
      </c>
      <c r="K10" s="158"/>
      <c r="L10" s="140" t="s">
        <v>6</v>
      </c>
      <c r="M10" s="157" t="str">
        <f>IF(J10="Januar","-",'Analitika 2024'!F4)</f>
        <v>Januar - April</v>
      </c>
      <c r="N10" s="158"/>
      <c r="O10" s="22"/>
    </row>
    <row r="11" spans="3:15" x14ac:dyDescent="0.25">
      <c r="C11" s="10"/>
      <c r="D11" s="11"/>
      <c r="E11" s="11"/>
      <c r="F11" s="11"/>
      <c r="G11" s="11"/>
      <c r="I11" s="21"/>
      <c r="J11" s="128" t="s">
        <v>7</v>
      </c>
      <c r="K11" s="128" t="s">
        <v>8</v>
      </c>
      <c r="L11" s="128"/>
      <c r="M11" s="128" t="s">
        <v>7</v>
      </c>
      <c r="N11" s="128" t="s">
        <v>8</v>
      </c>
      <c r="O11" s="22"/>
    </row>
    <row r="12" spans="3:15" x14ac:dyDescent="0.25">
      <c r="C12" s="10"/>
      <c r="D12" s="11"/>
      <c r="E12" s="11"/>
      <c r="F12" s="11"/>
      <c r="G12" s="11"/>
      <c r="H12" s="20"/>
      <c r="I12" s="21"/>
      <c r="J12" s="21"/>
      <c r="K12" s="21"/>
      <c r="L12" s="13"/>
      <c r="M12" s="13"/>
      <c r="N12" s="13"/>
      <c r="O12" s="12"/>
    </row>
    <row r="13" spans="3:15" x14ac:dyDescent="0.25">
      <c r="C13" s="10"/>
      <c r="D13" s="23">
        <v>11</v>
      </c>
      <c r="E13" s="23" t="s">
        <v>33</v>
      </c>
      <c r="F13" s="23"/>
      <c r="G13" s="24"/>
      <c r="H13" s="25"/>
      <c r="I13" s="25"/>
      <c r="J13" s="141">
        <f>SUMPRODUCT((D13=VALUE(LEFT('Analitika 2024'!$C$9:$C$252,2)))*('Analitika 2024'!$L$9:$L$252))</f>
        <v>8401165.5199999996</v>
      </c>
      <c r="K13" s="136">
        <f>IFERROR($J13/$J$37,0)</f>
        <v>2.2336170793931999E-2</v>
      </c>
      <c r="L13" s="129"/>
      <c r="M13" s="141">
        <f>IF($J$10="Januar","-",
SUMPRODUCT((D13=VALUE(LEFT('Analitika 2024'!$C$9:$C$252,2)))*('Analitika 2024'!$F$9:$F$252)))</f>
        <v>27885646.530000001</v>
      </c>
      <c r="N13" s="136">
        <f>IF($J$10="Januar","-",IFERROR($M13/$M$37,0))</f>
        <v>2.6198516992077332E-2</v>
      </c>
      <c r="O13" s="12"/>
    </row>
    <row r="14" spans="3:15" ht="7.15" customHeight="1" x14ac:dyDescent="0.25">
      <c r="C14" s="10"/>
      <c r="F14" s="11"/>
      <c r="G14" s="11"/>
      <c r="H14" s="19"/>
      <c r="I14" s="19"/>
      <c r="J14" s="142"/>
      <c r="K14" s="137"/>
      <c r="L14" s="130"/>
      <c r="M14" s="143"/>
      <c r="N14" s="137"/>
      <c r="O14" s="12"/>
    </row>
    <row r="15" spans="3:15" x14ac:dyDescent="0.25">
      <c r="C15" s="10"/>
      <c r="D15" s="23">
        <v>12</v>
      </c>
      <c r="E15" s="23" t="s">
        <v>34</v>
      </c>
      <c r="F15" s="23"/>
      <c r="G15" s="23"/>
      <c r="H15" s="25"/>
      <c r="I15" s="25"/>
      <c r="J15" s="141">
        <f>SUMPRODUCT((D15=VALUE(LEFT('Analitika 2024'!$C$9:$C$252,2)))*('Analitika 2024'!$L$9:$L$252))</f>
        <v>6442892.0900000008</v>
      </c>
      <c r="K15" s="136">
        <f>IFERROR($J15/$J$37,0)</f>
        <v>1.712971108431554E-2</v>
      </c>
      <c r="L15" s="129"/>
      <c r="M15" s="141">
        <f>IF($J$10="Januar","-",
SUMPRODUCT((D15=VALUE(LEFT('Analitika 2024'!$C$9:$C$252,2)))*('Analitika 2024'!$F$9:$F$252)))</f>
        <v>23111685.72000001</v>
      </c>
      <c r="N15" s="136">
        <f>IF($J$10="Januar","-",IFERROR($M15/$M$37,0))</f>
        <v>2.1713389015369237E-2</v>
      </c>
      <c r="O15" s="12"/>
    </row>
    <row r="16" spans="3:15" ht="7.15" customHeight="1" x14ac:dyDescent="0.25">
      <c r="C16" s="10"/>
      <c r="F16" s="11"/>
      <c r="G16" s="11"/>
      <c r="H16" s="19"/>
      <c r="I16" s="19"/>
      <c r="J16" s="142"/>
      <c r="K16" s="137"/>
      <c r="L16" s="130"/>
      <c r="M16" s="143"/>
      <c r="N16" s="137"/>
      <c r="O16" s="12"/>
    </row>
    <row r="17" spans="3:15" x14ac:dyDescent="0.25">
      <c r="C17" s="10"/>
      <c r="D17" s="23">
        <v>13</v>
      </c>
      <c r="E17" s="23" t="s">
        <v>35</v>
      </c>
      <c r="F17" s="23"/>
      <c r="G17" s="23"/>
      <c r="H17" s="25"/>
      <c r="I17" s="25"/>
      <c r="J17" s="141">
        <f>SUMPRODUCT((D17=VALUE(LEFT('Analitika 2024'!$C$9:$C$252,2)))*('Analitika 2024'!$L$9:$L$252))</f>
        <v>18794309.809999995</v>
      </c>
      <c r="K17" s="136">
        <f>IFERROR($J17/$J$37,0)</f>
        <v>4.9968413652946519E-2</v>
      </c>
      <c r="L17" s="129"/>
      <c r="M17" s="141">
        <f>IF($J$10="Januar","-",
SUMPRODUCT((D17=VALUE(LEFT('Analitika 2024'!$C$9:$C$252,2)))*('Analitika 2024'!$F$9:$F$252)))</f>
        <v>62120439.330000006</v>
      </c>
      <c r="N17" s="136">
        <f>IF($J$10="Januar","-",IFERROR($M17/$M$37,0))</f>
        <v>5.8362045993498937E-2</v>
      </c>
      <c r="O17" s="12"/>
    </row>
    <row r="18" spans="3:15" ht="7.15" customHeight="1" x14ac:dyDescent="0.25">
      <c r="C18" s="10"/>
      <c r="F18" s="11"/>
      <c r="G18" s="11"/>
      <c r="H18" s="19"/>
      <c r="I18" s="19"/>
      <c r="J18" s="142"/>
      <c r="K18" s="137"/>
      <c r="L18" s="130"/>
      <c r="M18" s="143"/>
      <c r="N18" s="137"/>
      <c r="O18" s="12"/>
    </row>
    <row r="19" spans="3:15" x14ac:dyDescent="0.25">
      <c r="C19" s="10"/>
      <c r="D19" s="23">
        <v>14</v>
      </c>
      <c r="E19" s="23" t="s">
        <v>36</v>
      </c>
      <c r="F19" s="23"/>
      <c r="G19" s="23"/>
      <c r="H19" s="25"/>
      <c r="I19" s="25"/>
      <c r="J19" s="141">
        <f>SUMPRODUCT((D19=VALUE(LEFT('Analitika 2024'!$C$9:$C$252,2)))*('Analitika 2024'!$L$9:$L$252))</f>
        <v>160290598.55000001</v>
      </c>
      <c r="K19" s="136">
        <f>IFERROR($J19/$J$37,0)</f>
        <v>0.42616446222266424</v>
      </c>
      <c r="L19" s="129"/>
      <c r="M19" s="141">
        <f>IF($J$10="Januar","-",
SUMPRODUCT((D19=VALUE(LEFT('Analitika 2024'!$C$9:$C$252,2)))*('Analitika 2024'!$F$9:$F$252)))</f>
        <v>306821341.05999994</v>
      </c>
      <c r="N19" s="136">
        <f>IF($J$10="Januar","-",IFERROR($M19/$M$37,0))</f>
        <v>0.28825812263827627</v>
      </c>
      <c r="O19" s="12"/>
    </row>
    <row r="20" spans="3:15" ht="7.15" customHeight="1" x14ac:dyDescent="0.25">
      <c r="C20" s="10"/>
      <c r="F20" s="11"/>
      <c r="G20" s="11"/>
      <c r="H20" s="19"/>
      <c r="I20" s="19"/>
      <c r="J20" s="142"/>
      <c r="K20" s="137"/>
      <c r="L20" s="130"/>
      <c r="M20" s="143"/>
      <c r="N20" s="137"/>
      <c r="O20" s="12"/>
    </row>
    <row r="21" spans="3:15" x14ac:dyDescent="0.25">
      <c r="C21" s="10"/>
      <c r="D21" s="23">
        <v>15</v>
      </c>
      <c r="E21" s="23" t="s">
        <v>37</v>
      </c>
      <c r="F21" s="23"/>
      <c r="G21" s="24"/>
      <c r="H21" s="25"/>
      <c r="I21" s="25"/>
      <c r="J21" s="141">
        <f>SUMPRODUCT((D21=VALUE(LEFT('Analitika 2024'!$C$9:$C$252,2)))*('Analitika 2024'!$L$9:$L$252))</f>
        <v>8649135.129999999</v>
      </c>
      <c r="K21" s="136">
        <f>IFERROR($J21/$J$37,0)</f>
        <v>2.299544736067493E-2</v>
      </c>
      <c r="L21" s="129"/>
      <c r="M21" s="141">
        <f>IF($J$10="Januar","-",
SUMPRODUCT((D21=VALUE(LEFT('Analitika 2024'!$C$9:$C$252,2)))*('Analitika 2024'!$F$9:$F$252)))</f>
        <v>27888022.679999992</v>
      </c>
      <c r="N21" s="136">
        <f>IF($J$10="Januar","-",IFERROR($M21/$M$37,0))</f>
        <v>2.6200749380918792E-2</v>
      </c>
      <c r="O21" s="12"/>
    </row>
    <row r="22" spans="3:15" ht="7.15" customHeight="1" x14ac:dyDescent="0.25">
      <c r="C22" s="10"/>
      <c r="F22" s="11"/>
      <c r="G22" s="11"/>
      <c r="H22" s="19"/>
      <c r="I22" s="19"/>
      <c r="J22" s="142"/>
      <c r="K22" s="137"/>
      <c r="L22" s="130"/>
      <c r="M22" s="143"/>
      <c r="N22" s="137"/>
      <c r="O22" s="12"/>
    </row>
    <row r="23" spans="3:15" x14ac:dyDescent="0.25">
      <c r="C23" s="10"/>
      <c r="D23" s="23">
        <v>16</v>
      </c>
      <c r="E23" s="23" t="s">
        <v>38</v>
      </c>
      <c r="F23" s="23"/>
      <c r="G23" s="23"/>
      <c r="H23" s="25"/>
      <c r="I23" s="25"/>
      <c r="J23" s="141">
        <f>SUMPRODUCT((D23=VALUE(LEFT('Analitika 2024'!$C$9:$C$252,2)))*('Analitika 2024'!$L$9:$L$252))</f>
        <v>5647933.129999999</v>
      </c>
      <c r="K23" s="136">
        <f>IFERROR($J23/$J$37,0)</f>
        <v>1.501615445191073E-2</v>
      </c>
      <c r="L23" s="129"/>
      <c r="M23" s="141">
        <f>IF($J$10="Januar","-",
SUMPRODUCT((D23=VALUE(LEFT('Analitika 2024'!$C$9:$C$252,2)))*('Analitika 2024'!$F$9:$F$252)))</f>
        <v>12214129.310000002</v>
      </c>
      <c r="N23" s="136">
        <f>IF($J$10="Januar","-",IFERROR($M23/$M$37,0))</f>
        <v>1.1475153496161914E-2</v>
      </c>
      <c r="O23" s="12"/>
    </row>
    <row r="24" spans="3:15" ht="7.15" customHeight="1" x14ac:dyDescent="0.25">
      <c r="C24" s="10"/>
      <c r="F24" s="11"/>
      <c r="G24" s="11"/>
      <c r="H24" s="19"/>
      <c r="I24" s="19"/>
      <c r="J24" s="142"/>
      <c r="K24" s="137"/>
      <c r="L24" s="130"/>
      <c r="M24" s="143"/>
      <c r="N24" s="137"/>
      <c r="O24" s="12"/>
    </row>
    <row r="25" spans="3:15" x14ac:dyDescent="0.25">
      <c r="C25" s="10"/>
      <c r="D25" s="23">
        <v>17</v>
      </c>
      <c r="E25" s="23" t="s">
        <v>39</v>
      </c>
      <c r="F25" s="23"/>
      <c r="G25" s="23"/>
      <c r="H25" s="25"/>
      <c r="I25" s="25"/>
      <c r="J25" s="141">
        <f>SUMPRODUCT((D25=VALUE(LEFT('Analitika 2024'!$C$9:$C$252,2)))*('Analitika 2024'!$L$9:$L$252))</f>
        <v>13094157.58</v>
      </c>
      <c r="K25" s="136">
        <f>IFERROR($J25/$J$37,0)</f>
        <v>3.4813424329430347E-2</v>
      </c>
      <c r="L25" s="129"/>
      <c r="M25" s="141">
        <f>IF($J$10="Januar","-",
SUMPRODUCT((D25=VALUE(LEFT('Analitika 2024'!$C$9:$C$252,2)))*('Analitika 2024'!$F$9:$F$252)))</f>
        <v>37759619.290000007</v>
      </c>
      <c r="N25" s="136">
        <f>IF($J$10="Januar","-",IFERROR($M25/$M$37,0))</f>
        <v>3.5475097431188596E-2</v>
      </c>
      <c r="O25" s="12"/>
    </row>
    <row r="26" spans="3:15" ht="7.15" customHeight="1" x14ac:dyDescent="0.25">
      <c r="C26" s="10"/>
      <c r="F26" s="11"/>
      <c r="G26" s="11"/>
      <c r="H26" s="19"/>
      <c r="I26" s="19"/>
      <c r="J26" s="142"/>
      <c r="K26" s="137"/>
      <c r="L26" s="130"/>
      <c r="M26" s="143"/>
      <c r="N26" s="137"/>
      <c r="O26" s="12"/>
    </row>
    <row r="27" spans="3:15" x14ac:dyDescent="0.25">
      <c r="C27" s="10"/>
      <c r="D27" s="23">
        <v>18</v>
      </c>
      <c r="E27" s="23" t="s">
        <v>40</v>
      </c>
      <c r="F27" s="23"/>
      <c r="G27" s="23"/>
      <c r="H27" s="25"/>
      <c r="I27" s="25"/>
      <c r="J27" s="141">
        <f>SUMPRODUCT((D27=VALUE(LEFT('Analitika 2024'!$C$9:$C$252,2)))*('Analitika 2024'!$L$9:$L$252))</f>
        <v>4030063.0299999993</v>
      </c>
      <c r="K27" s="136">
        <f>IFERROR($J27/$J$37,0)</f>
        <v>1.0714724752666353E-2</v>
      </c>
      <c r="L27" s="129"/>
      <c r="M27" s="141">
        <f>IF($J$10="Januar","-",
SUMPRODUCT((D27=VALUE(LEFT('Analitika 2024'!$C$9:$C$252,2)))*('Analitika 2024'!$F$9:$F$252)))</f>
        <v>12686252.930000002</v>
      </c>
      <c r="N27" s="136">
        <f>IF($J$10="Januar","-",IFERROR($M27/$M$37,0))</f>
        <v>1.1918712825784206E-2</v>
      </c>
      <c r="O27" s="12"/>
    </row>
    <row r="28" spans="3:15" ht="7.15" customHeight="1" x14ac:dyDescent="0.25">
      <c r="C28" s="10"/>
      <c r="F28" s="11"/>
      <c r="G28" s="11"/>
      <c r="H28" s="19"/>
      <c r="I28" s="19"/>
      <c r="J28" s="142"/>
      <c r="K28" s="137"/>
      <c r="L28" s="130"/>
      <c r="M28" s="143"/>
      <c r="N28" s="137"/>
      <c r="O28" s="12"/>
    </row>
    <row r="29" spans="3:15" x14ac:dyDescent="0.25">
      <c r="C29" s="10"/>
      <c r="D29" s="23">
        <v>19</v>
      </c>
      <c r="E29" s="23" t="s">
        <v>41</v>
      </c>
      <c r="F29" s="23"/>
      <c r="G29" s="24"/>
      <c r="H29" s="25"/>
      <c r="I29" s="25"/>
      <c r="J29" s="141">
        <f>SUMPRODUCT((D29=VALUE(LEFT('Analitika 2024'!$C$9:$C$252,2)))*('Analitika 2024'!$L$9:$L$252))</f>
        <v>27836313.010000002</v>
      </c>
      <c r="K29" s="136">
        <f>IFERROR($J29/$J$37,0)</f>
        <v>7.4008378978433861E-2</v>
      </c>
      <c r="L29" s="129"/>
      <c r="M29" s="141">
        <f>IF($J$10="Januar","-",
SUMPRODUCT((D29=VALUE(LEFT('Analitika 2024'!$C$9:$C$252,2)))*('Analitika 2024'!$F$9:$F$252)))</f>
        <v>102436293.15000002</v>
      </c>
      <c r="N29" s="136">
        <f>IF($J$10="Januar","-",IFERROR($M29/$M$37,0))</f>
        <v>9.6238721372607541E-2</v>
      </c>
      <c r="O29" s="12"/>
    </row>
    <row r="30" spans="3:15" ht="7.15" customHeight="1" x14ac:dyDescent="0.25">
      <c r="C30" s="10"/>
      <c r="F30" s="11"/>
      <c r="G30" s="11"/>
      <c r="H30" s="19"/>
      <c r="I30" s="19"/>
      <c r="J30" s="142"/>
      <c r="K30" s="137"/>
      <c r="L30" s="130"/>
      <c r="M30" s="143"/>
      <c r="N30" s="137"/>
      <c r="O30" s="12"/>
    </row>
    <row r="31" spans="3:15" x14ac:dyDescent="0.25">
      <c r="C31" s="10"/>
      <c r="D31" s="23">
        <v>20</v>
      </c>
      <c r="E31" s="23" t="s">
        <v>42</v>
      </c>
      <c r="F31" s="23"/>
      <c r="G31" s="23"/>
      <c r="H31" s="25"/>
      <c r="I31" s="25"/>
      <c r="J31" s="141">
        <f>SUMPRODUCT((D31=VALUE(LEFT('Analitika 2024'!$C$9:$C$252,2)))*('Analitika 2024'!$L$9:$L$252))</f>
        <v>1990672.6999999993</v>
      </c>
      <c r="K31" s="136">
        <f>IFERROR($J31/$J$37,0)</f>
        <v>5.2925996180132094E-3</v>
      </c>
      <c r="L31" s="129"/>
      <c r="M31" s="141">
        <f>IF($J$10="Januar","-",
SUMPRODUCT((D31=VALUE(LEFT('Analitika 2024'!$C$9:$C$252,2)))*('Analitika 2024'!$F$9:$F$252)))</f>
        <v>6673398.0199999996</v>
      </c>
      <c r="N31" s="136">
        <f>IF($J$10="Januar","-",IFERROR($M31/$M$37,0))</f>
        <v>6.2696459712266606E-3</v>
      </c>
      <c r="O31" s="12"/>
    </row>
    <row r="32" spans="3:15" ht="7.15" customHeight="1" x14ac:dyDescent="0.25">
      <c r="C32" s="10"/>
      <c r="F32" s="11"/>
      <c r="G32" s="11"/>
      <c r="H32" s="19"/>
      <c r="I32" s="19"/>
      <c r="J32" s="142"/>
      <c r="K32" s="137"/>
      <c r="L32" s="130"/>
      <c r="M32" s="143"/>
      <c r="N32" s="137"/>
      <c r="O32" s="12"/>
    </row>
    <row r="33" spans="3:15" x14ac:dyDescent="0.25">
      <c r="C33" s="10"/>
      <c r="D33" s="23">
        <v>21</v>
      </c>
      <c r="E33" s="23" t="s">
        <v>43</v>
      </c>
      <c r="F33" s="23"/>
      <c r="G33" s="23"/>
      <c r="H33" s="25"/>
      <c r="I33" s="25"/>
      <c r="J33" s="141">
        <f>SUMPRODUCT((D33=VALUE(LEFT('Analitika 2024'!$C$9:$C$252,2)))*('Analitika 2024'!$L$9:$L$252))</f>
        <v>38675965.640000001</v>
      </c>
      <c r="K33" s="136">
        <f>IFERROR($J33/$J$37,0)</f>
        <v>0.10282775313719632</v>
      </c>
      <c r="L33" s="129"/>
      <c r="M33" s="141">
        <f>IF($J$10="Januar","-",
SUMPRODUCT((D33=VALUE(LEFT('Analitika 2024'!$C$9:$C$252,2)))*('Analitika 2024'!$F$9:$F$252)))</f>
        <v>133016258.56999999</v>
      </c>
      <c r="N33" s="136">
        <f>IF($J$10="Januar","-",IFERROR($M33/$M$37,0))</f>
        <v>0.12496854633152006</v>
      </c>
      <c r="O33" s="12"/>
    </row>
    <row r="34" spans="3:15" ht="7.15" customHeight="1" x14ac:dyDescent="0.25">
      <c r="C34" s="10"/>
      <c r="F34" s="11"/>
      <c r="G34" s="11"/>
      <c r="H34" s="19"/>
      <c r="I34" s="19"/>
      <c r="J34" s="142"/>
      <c r="K34" s="137"/>
      <c r="L34" s="130"/>
      <c r="M34" s="143"/>
      <c r="N34" s="137"/>
      <c r="O34" s="12"/>
    </row>
    <row r="35" spans="3:15" x14ac:dyDescent="0.25">
      <c r="C35" s="10"/>
      <c r="D35" s="23">
        <v>22</v>
      </c>
      <c r="E35" s="23" t="s">
        <v>44</v>
      </c>
      <c r="F35" s="23"/>
      <c r="G35" s="23"/>
      <c r="H35" s="25"/>
      <c r="I35" s="25"/>
      <c r="J35" s="141">
        <f>SUMPRODUCT((D35=VALUE(LEFT('Analitika 2024'!$C$9:$C$252,2)))*('Analitika 2024'!$L$9:$L$252))</f>
        <v>82270597.550000012</v>
      </c>
      <c r="K35" s="136">
        <f>IFERROR($J35/$J$37,0)</f>
        <v>0.21873275961781596</v>
      </c>
      <c r="L35" s="129"/>
      <c r="M35" s="141">
        <f>IF($J$10="Januar","-",
SUMPRODUCT((D35=VALUE(LEFT('Analitika 2024'!$C$9:$C$252,2)))*('Analitika 2024'!$F$9:$F$252)))</f>
        <v>311784815.72000003</v>
      </c>
      <c r="N35" s="136">
        <f>IF($J$10="Januar","-",IFERROR($M35/$M$37,0))</f>
        <v>0.29292129855137056</v>
      </c>
      <c r="O35" s="12"/>
    </row>
    <row r="36" spans="3:15" ht="15.75" thickBot="1" x14ac:dyDescent="0.3">
      <c r="C36" s="10"/>
      <c r="D36" s="11"/>
      <c r="E36" s="11"/>
      <c r="F36" s="11"/>
      <c r="G36" s="14"/>
      <c r="H36" s="19"/>
      <c r="I36" s="19"/>
      <c r="J36" s="143"/>
      <c r="K36" s="137"/>
      <c r="L36" s="130"/>
      <c r="M36" s="143"/>
      <c r="N36" s="137"/>
      <c r="O36" s="12"/>
    </row>
    <row r="37" spans="3:15" ht="15.75" thickBot="1" x14ac:dyDescent="0.3">
      <c r="C37" s="10"/>
      <c r="D37" s="131"/>
      <c r="E37" s="132" t="s">
        <v>26</v>
      </c>
      <c r="F37" s="132"/>
      <c r="G37" s="133"/>
      <c r="H37" s="134"/>
      <c r="I37" s="134"/>
      <c r="J37" s="144">
        <f>SUM(J13:J35)</f>
        <v>376123803.74000001</v>
      </c>
      <c r="K37" s="138">
        <f>IFERROR($J37/$J$37,0)</f>
        <v>1</v>
      </c>
      <c r="L37" s="135"/>
      <c r="M37" s="144">
        <f>SUM(M13:M35)</f>
        <v>1064397902.3099999</v>
      </c>
      <c r="N37" s="139">
        <f>IFERROR($M37/$M$37,0)</f>
        <v>1</v>
      </c>
      <c r="O37" s="12"/>
    </row>
    <row r="38" spans="3:15" x14ac:dyDescent="0.25">
      <c r="C38" s="10"/>
      <c r="F38" s="11"/>
      <c r="G38" s="14"/>
      <c r="H38" s="19"/>
      <c r="I38" s="19"/>
      <c r="J38" s="19"/>
      <c r="K38" s="19"/>
      <c r="L38" s="19"/>
      <c r="M38" s="19"/>
      <c r="N38" s="19"/>
      <c r="O38" s="12"/>
    </row>
    <row r="39" spans="3:15" ht="15.75" thickBot="1" x14ac:dyDescent="0.3">
      <c r="C39" s="15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7"/>
    </row>
    <row r="42" spans="3:15" x14ac:dyDescent="0.25">
      <c r="H42" s="18"/>
    </row>
  </sheetData>
  <sheetProtection algorithmName="SHA-512" hashValue="LUnGVYCP4I6mLot7Exo62OFSSAE2nkkfbXamn+1jKBe5F6Z/k6MOtXy1AAoKgX2TTZvLNT8MQtieWOwAk9QuvA==" saltValue="MXx1yjcj/cU94OtM6kbTuw==" spinCount="100000" sheet="1" objects="1" scenarios="1"/>
  <mergeCells count="2">
    <mergeCell ref="M10:N10"/>
    <mergeCell ref="J10:K10"/>
  </mergeCells>
  <pageMargins left="0.25" right="0.25" top="0.25" bottom="0.25" header="0.3" footer="0.3"/>
  <pageSetup paperSize="9" scale="52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 xr:uid="{00000000-0002-0000-0100-000000000000}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256"/>
  <sheetViews>
    <sheetView showGridLines="0" zoomScale="85" zoomScaleNormal="85" zoomScaleSheetLayoutView="85" workbookViewId="0">
      <selection activeCell="G19" sqref="G19"/>
    </sheetView>
  </sheetViews>
  <sheetFormatPr defaultColWidth="8.85546875" defaultRowHeight="15" x14ac:dyDescent="0.2"/>
  <cols>
    <col min="1" max="1" width="8.85546875" style="32"/>
    <col min="2" max="2" width="3.5703125" style="26" customWidth="1"/>
    <col min="3" max="3" width="10.5703125" style="95" bestFit="1" customWidth="1"/>
    <col min="4" max="4" width="57.140625" style="96" bestFit="1" customWidth="1"/>
    <col min="5" max="6" width="10.85546875" style="97" customWidth="1"/>
    <col min="7" max="7" width="9.42578125" style="98" bestFit="1" customWidth="1"/>
    <col min="8" max="8" width="8.85546875" style="98" customWidth="1"/>
    <col min="9" max="9" width="10.85546875" style="97" customWidth="1"/>
    <col min="10" max="10" width="10.5703125" style="98" customWidth="1"/>
    <col min="11" max="11" width="10.85546875" style="99" customWidth="1"/>
    <col min="12" max="13" width="12" style="97" customWidth="1"/>
    <col min="14" max="14" width="8.85546875" style="98" customWidth="1"/>
    <col min="15" max="15" width="10.85546875" style="97" customWidth="1"/>
    <col min="16" max="16" width="10" style="98" customWidth="1"/>
    <col min="17" max="17" width="3.85546875" style="26" customWidth="1"/>
    <col min="18" max="16384" width="8.85546875" style="32"/>
  </cols>
  <sheetData>
    <row r="2" spans="2:17" ht="15.75" thickBot="1" x14ac:dyDescent="0.25">
      <c r="C2" s="27"/>
      <c r="D2" s="28"/>
      <c r="E2" s="29"/>
      <c r="F2" s="29"/>
      <c r="G2" s="30"/>
      <c r="H2" s="30"/>
      <c r="I2" s="29"/>
      <c r="J2" s="30"/>
      <c r="K2" s="31"/>
      <c r="L2" s="29"/>
      <c r="M2" s="29"/>
      <c r="N2" s="30"/>
      <c r="O2" s="29"/>
      <c r="P2" s="30"/>
    </row>
    <row r="3" spans="2:17" ht="22.5" thickTop="1" thickBot="1" x14ac:dyDescent="0.25">
      <c r="B3" s="33"/>
      <c r="C3" s="34"/>
      <c r="D3" s="35"/>
      <c r="E3" s="36"/>
      <c r="F3" s="36"/>
      <c r="G3" s="37"/>
      <c r="H3" s="37"/>
      <c r="I3" s="36"/>
      <c r="J3" s="37"/>
      <c r="K3" s="38"/>
      <c r="L3" s="36"/>
      <c r="M3" s="36"/>
      <c r="N3" s="37"/>
      <c r="O3" s="36"/>
      <c r="P3" s="37"/>
      <c r="Q3" s="39"/>
    </row>
    <row r="4" spans="2:17" s="49" customFormat="1" ht="15.75" thickTop="1" x14ac:dyDescent="0.25">
      <c r="B4" s="40"/>
      <c r="C4" s="41" t="s">
        <v>539</v>
      </c>
      <c r="D4" s="156">
        <v>7034000000</v>
      </c>
      <c r="E4" s="42" t="s">
        <v>9</v>
      </c>
      <c r="F4" s="43" t="str">
        <f>Master!D6</f>
        <v>Januar - April</v>
      </c>
      <c r="G4" s="43"/>
      <c r="H4" s="43"/>
      <c r="I4" s="43"/>
      <c r="J4" s="43"/>
      <c r="K4" s="44" t="s">
        <v>10</v>
      </c>
      <c r="L4" s="45" t="str">
        <f>Master!D4</f>
        <v>April</v>
      </c>
      <c r="M4" s="46"/>
      <c r="N4" s="46"/>
      <c r="O4" s="46"/>
      <c r="P4" s="47"/>
      <c r="Q4" s="48"/>
    </row>
    <row r="5" spans="2:17" ht="13.9" customHeight="1" x14ac:dyDescent="0.2">
      <c r="B5" s="50"/>
      <c r="C5" s="51"/>
      <c r="D5" s="52"/>
      <c r="E5" s="53" t="s">
        <v>11</v>
      </c>
      <c r="F5" s="163" t="s">
        <v>12</v>
      </c>
      <c r="G5" s="164"/>
      <c r="H5" s="164"/>
      <c r="I5" s="159" t="s">
        <v>28</v>
      </c>
      <c r="J5" s="160"/>
      <c r="K5" s="53" t="s">
        <v>11</v>
      </c>
      <c r="L5" s="163" t="s">
        <v>12</v>
      </c>
      <c r="M5" s="164"/>
      <c r="N5" s="164"/>
      <c r="O5" s="159" t="s">
        <v>28</v>
      </c>
      <c r="P5" s="160"/>
      <c r="Q5" s="54"/>
    </row>
    <row r="6" spans="2:17" s="65" customFormat="1" ht="12.75" thickBot="1" x14ac:dyDescent="0.25">
      <c r="B6" s="55"/>
      <c r="C6" s="56"/>
      <c r="D6" s="57"/>
      <c r="E6" s="58" t="s">
        <v>3</v>
      </c>
      <c r="F6" s="59" t="s">
        <v>3</v>
      </c>
      <c r="G6" s="60" t="s">
        <v>13</v>
      </c>
      <c r="H6" s="61" t="s">
        <v>14</v>
      </c>
      <c r="I6" s="62" t="s">
        <v>3</v>
      </c>
      <c r="J6" s="63" t="s">
        <v>13</v>
      </c>
      <c r="K6" s="58" t="s">
        <v>3</v>
      </c>
      <c r="L6" s="59" t="s">
        <v>3</v>
      </c>
      <c r="M6" s="60" t="s">
        <v>13</v>
      </c>
      <c r="N6" s="61" t="s">
        <v>14</v>
      </c>
      <c r="O6" s="62" t="s">
        <v>3</v>
      </c>
      <c r="P6" s="63" t="s">
        <v>13</v>
      </c>
      <c r="Q6" s="64"/>
    </row>
    <row r="7" spans="2:17" ht="16.5" thickTop="1" thickBot="1" x14ac:dyDescent="0.3">
      <c r="B7" s="66"/>
      <c r="C7" s="67" t="s">
        <v>507</v>
      </c>
      <c r="D7" s="146" t="s">
        <v>506</v>
      </c>
      <c r="E7" s="68"/>
      <c r="F7" s="68"/>
      <c r="G7" s="69"/>
      <c r="H7" s="69"/>
      <c r="I7" s="68"/>
      <c r="J7" s="69"/>
      <c r="K7" s="70"/>
      <c r="L7" s="68"/>
      <c r="M7" s="68"/>
      <c r="N7" s="69"/>
      <c r="O7" s="68"/>
      <c r="P7" s="69"/>
      <c r="Q7" s="71"/>
    </row>
    <row r="8" spans="2:17" s="79" customFormat="1" ht="15" customHeight="1" thickBot="1" x14ac:dyDescent="0.25">
      <c r="B8" s="72"/>
      <c r="C8" s="161" t="s">
        <v>31</v>
      </c>
      <c r="D8" s="162"/>
      <c r="E8" s="73">
        <f>SUM(E9:E252)</f>
        <v>1126352782.8499994</v>
      </c>
      <c r="F8" s="74">
        <f>SUM(F9:F252)</f>
        <v>1064397902.3099997</v>
      </c>
      <c r="G8" s="75">
        <f t="shared" ref="G8" si="0">IFERROR(F8/E8,0)</f>
        <v>0.94499513697366122</v>
      </c>
      <c r="H8" s="76">
        <f>F8/$D$4</f>
        <v>0.15132185133778783</v>
      </c>
      <c r="I8" s="74">
        <f>SUM(I9:I252)</f>
        <v>-61954880.540000066</v>
      </c>
      <c r="J8" s="77">
        <f t="shared" ref="J8:J9" si="1">IFERROR(I8/E8,0)</f>
        <v>-5.5004863026339085E-2</v>
      </c>
      <c r="K8" s="73">
        <f>SUM(K9:K252)</f>
        <v>366263013.08500004</v>
      </c>
      <c r="L8" s="74">
        <f>SUM(L9:L252)</f>
        <v>376123803.74000001</v>
      </c>
      <c r="M8" s="149">
        <f>IFERROR(L8/K8,0)</f>
        <v>1.0269227039114417</v>
      </c>
      <c r="N8" s="149">
        <f>L8/$D$4</f>
        <v>5.3472249607620134E-2</v>
      </c>
      <c r="O8" s="74">
        <f>SUM(O9:O252)</f>
        <v>9860790.6550000012</v>
      </c>
      <c r="P8" s="77">
        <f t="shared" ref="P8:P9" si="2">IFERROR(O8/K8,0)</f>
        <v>2.6922703911441831E-2</v>
      </c>
      <c r="Q8" s="78"/>
    </row>
    <row r="9" spans="2:17" s="79" customFormat="1" ht="12.75" x14ac:dyDescent="0.2">
      <c r="B9" s="72"/>
      <c r="C9" s="80" t="s">
        <v>45</v>
      </c>
      <c r="D9" s="81" t="s">
        <v>275</v>
      </c>
      <c r="E9" s="82">
        <f>IFERROR(VLOOKUP($C9,'2024'!$C$261:$U$504,19,FALSE),0)</f>
        <v>166733.60000000003</v>
      </c>
      <c r="F9" s="83">
        <f>IFERROR(VLOOKUP($C9,'2024'!$C$8:$U$251,19,FALSE),0)</f>
        <v>115632.97999999998</v>
      </c>
      <c r="G9" s="84">
        <f t="shared" ref="G9" si="3">IFERROR(F9/E9,0)</f>
        <v>0.69351936262396996</v>
      </c>
      <c r="H9" s="85">
        <f t="shared" ref="H9" si="4">F9/$D$4</f>
        <v>1.6439149843616715E-5</v>
      </c>
      <c r="I9" s="86">
        <f t="shared" ref="I9" si="5">F9-E9</f>
        <v>-51100.620000000054</v>
      </c>
      <c r="J9" s="87">
        <f t="shared" si="1"/>
        <v>-0.30648063737603004</v>
      </c>
      <c r="K9" s="150">
        <f>VLOOKUP($C9,'2024'!$C$261:$U$504,VLOOKUP($L$4,Master!$D$9:$G$20,4,FALSE),FALSE)</f>
        <v>41448.400000000009</v>
      </c>
      <c r="L9" s="151">
        <f>VLOOKUP($C9,'2024'!$C$8:$U$251,VLOOKUP($L$4,Master!$D$9:$G$20,4,FALSE),FALSE)</f>
        <v>30495.97</v>
      </c>
      <c r="M9" s="152">
        <f>IFERROR(L9/K9,0)</f>
        <v>0.73575747194101571</v>
      </c>
      <c r="N9" s="152">
        <f>L9/$D$4</f>
        <v>4.3355089564970145E-6</v>
      </c>
      <c r="O9" s="151">
        <f>L9-K9</f>
        <v>-10952.430000000008</v>
      </c>
      <c r="P9" s="153">
        <f t="shared" si="2"/>
        <v>-0.26424252805898429</v>
      </c>
      <c r="Q9" s="78"/>
    </row>
    <row r="10" spans="2:17" s="79" customFormat="1" ht="25.5" x14ac:dyDescent="0.2">
      <c r="B10" s="72"/>
      <c r="C10" s="80" t="s">
        <v>46</v>
      </c>
      <c r="D10" s="81" t="s">
        <v>276</v>
      </c>
      <c r="E10" s="82">
        <f>IFERROR(VLOOKUP($C10,'2024'!$C$261:$U$504,19,FALSE),0)</f>
        <v>14633.68</v>
      </c>
      <c r="F10" s="83">
        <f>IFERROR(VLOOKUP($C10,'2024'!$C$8:$U$251,19,FALSE),0)</f>
        <v>11520</v>
      </c>
      <c r="G10" s="84">
        <f t="shared" ref="G10:G73" si="6">IFERROR(F10/E10,0)</f>
        <v>0.78722508623941478</v>
      </c>
      <c r="H10" s="85">
        <f t="shared" ref="H10:H73" si="7">F10/$D$4</f>
        <v>1.6377594540801819E-6</v>
      </c>
      <c r="I10" s="86">
        <f t="shared" ref="I10:I73" si="8">F10-E10</f>
        <v>-3113.6800000000003</v>
      </c>
      <c r="J10" s="87">
        <f t="shared" ref="J10:J73" si="9">IFERROR(I10/E10,0)</f>
        <v>-0.21277491376058519</v>
      </c>
      <c r="K10" s="82">
        <f>VLOOKUP($C10,'2024'!$C$261:$U$504,VLOOKUP($L$4,Master!$D$9:$G$20,4,FALSE),FALSE)</f>
        <v>3658.42</v>
      </c>
      <c r="L10" s="83">
        <f>VLOOKUP($C10,'2024'!$C$8:$U$251,VLOOKUP($L$4,Master!$D$9:$G$20,4,FALSE),FALSE)</f>
        <v>5760</v>
      </c>
      <c r="M10" s="154">
        <f t="shared" ref="M10:M73" si="10">IFERROR(L10/K10,0)</f>
        <v>1.5744501724788296</v>
      </c>
      <c r="N10" s="154">
        <f t="shared" ref="N10:N73" si="11">L10/$D$4</f>
        <v>8.1887972704009097E-7</v>
      </c>
      <c r="O10" s="83">
        <f t="shared" ref="O10:O73" si="12">L10-K10</f>
        <v>2101.58</v>
      </c>
      <c r="P10" s="87">
        <f t="shared" ref="P10:P73" si="13">IFERROR(O10/K10,0)</f>
        <v>0.57445017247882968</v>
      </c>
      <c r="Q10" s="78"/>
    </row>
    <row r="11" spans="2:17" s="79" customFormat="1" ht="12.75" x14ac:dyDescent="0.2">
      <c r="B11" s="72"/>
      <c r="C11" s="80" t="s">
        <v>47</v>
      </c>
      <c r="D11" s="81" t="s">
        <v>277</v>
      </c>
      <c r="E11" s="82">
        <f>IFERROR(VLOOKUP($C11,'2024'!$C$261:$U$504,19,FALSE),0)</f>
        <v>519041.87999999989</v>
      </c>
      <c r="F11" s="83">
        <f>IFERROR(VLOOKUP($C11,'2024'!$C$8:$U$251,19,FALSE),0)</f>
        <v>523695.46</v>
      </c>
      <c r="G11" s="84">
        <f t="shared" si="6"/>
        <v>1.0089657119768449</v>
      </c>
      <c r="H11" s="85">
        <f t="shared" si="7"/>
        <v>7.4452013079328973E-5</v>
      </c>
      <c r="I11" s="86">
        <f t="shared" si="8"/>
        <v>4653.5800000001327</v>
      </c>
      <c r="J11" s="87">
        <f t="shared" si="9"/>
        <v>8.9657119768449776E-3</v>
      </c>
      <c r="K11" s="82">
        <f>VLOOKUP($C11,'2024'!$C$261:$U$504,VLOOKUP($L$4,Master!$D$9:$G$20,4,FALSE),FALSE)</f>
        <v>155772.57999999993</v>
      </c>
      <c r="L11" s="83">
        <f>VLOOKUP($C11,'2024'!$C$8:$U$251,VLOOKUP($L$4,Master!$D$9:$G$20,4,FALSE),FALSE)</f>
        <v>201707.50999999995</v>
      </c>
      <c r="M11" s="154">
        <f t="shared" si="10"/>
        <v>1.294884568259703</v>
      </c>
      <c r="N11" s="154">
        <f t="shared" si="11"/>
        <v>2.8676074779641732E-5</v>
      </c>
      <c r="O11" s="83">
        <f t="shared" si="12"/>
        <v>45934.930000000022</v>
      </c>
      <c r="P11" s="87">
        <f t="shared" si="13"/>
        <v>0.29488456825970299</v>
      </c>
      <c r="Q11" s="78"/>
    </row>
    <row r="12" spans="2:17" s="79" customFormat="1" ht="12.75" x14ac:dyDescent="0.2">
      <c r="B12" s="72"/>
      <c r="C12" s="80" t="s">
        <v>48</v>
      </c>
      <c r="D12" s="81" t="s">
        <v>278</v>
      </c>
      <c r="E12" s="82">
        <f>IFERROR(VLOOKUP($C12,'2024'!$C$261:$U$504,19,FALSE),0)</f>
        <v>175935.94000000009</v>
      </c>
      <c r="F12" s="83">
        <f>IFERROR(VLOOKUP($C12,'2024'!$C$8:$U$251,19,FALSE),0)</f>
        <v>139266.09999999998</v>
      </c>
      <c r="G12" s="84">
        <f t="shared" si="6"/>
        <v>0.79157277359020506</v>
      </c>
      <c r="H12" s="85">
        <f t="shared" si="7"/>
        <v>1.9798990617003123E-5</v>
      </c>
      <c r="I12" s="86">
        <f t="shared" si="8"/>
        <v>-36669.840000000113</v>
      </c>
      <c r="J12" s="87">
        <f t="shared" si="9"/>
        <v>-0.20842722640979491</v>
      </c>
      <c r="K12" s="82">
        <f>VLOOKUP($C12,'2024'!$C$261:$U$504,VLOOKUP($L$4,Master!$D$9:$G$20,4,FALSE),FALSE)</f>
        <v>42433.810000000027</v>
      </c>
      <c r="L12" s="83">
        <f>VLOOKUP($C12,'2024'!$C$8:$U$251,VLOOKUP($L$4,Master!$D$9:$G$20,4,FALSE),FALSE)</f>
        <v>50213.679999999993</v>
      </c>
      <c r="M12" s="154">
        <f t="shared" si="10"/>
        <v>1.1833413026075188</v>
      </c>
      <c r="N12" s="154">
        <f t="shared" si="11"/>
        <v>7.138709127096957E-6</v>
      </c>
      <c r="O12" s="83">
        <f t="shared" si="12"/>
        <v>7779.8699999999662</v>
      </c>
      <c r="P12" s="87">
        <f t="shared" si="13"/>
        <v>0.18334130260751891</v>
      </c>
      <c r="Q12" s="78"/>
    </row>
    <row r="13" spans="2:17" s="79" customFormat="1" ht="12.75" x14ac:dyDescent="0.2">
      <c r="B13" s="72"/>
      <c r="C13" s="80" t="s">
        <v>49</v>
      </c>
      <c r="D13" s="81" t="s">
        <v>279</v>
      </c>
      <c r="E13" s="82">
        <f>IFERROR(VLOOKUP($C13,'2024'!$C$261:$U$504,19,FALSE),0)</f>
        <v>739850.88000000012</v>
      </c>
      <c r="F13" s="83">
        <f>IFERROR(VLOOKUP($C13,'2024'!$C$8:$U$251,19,FALSE),0)</f>
        <v>495627.37999999989</v>
      </c>
      <c r="G13" s="84">
        <f t="shared" si="6"/>
        <v>0.66990172397983738</v>
      </c>
      <c r="H13" s="85">
        <f t="shared" si="7"/>
        <v>7.0461669036110301E-5</v>
      </c>
      <c r="I13" s="86">
        <f t="shared" si="8"/>
        <v>-244223.50000000023</v>
      </c>
      <c r="J13" s="87">
        <f t="shared" si="9"/>
        <v>-0.33009827602016262</v>
      </c>
      <c r="K13" s="82">
        <f>VLOOKUP($C13,'2024'!$C$261:$U$504,VLOOKUP($L$4,Master!$D$9:$G$20,4,FALSE),FALSE)</f>
        <v>195582.72000000003</v>
      </c>
      <c r="L13" s="83">
        <f>VLOOKUP($C13,'2024'!$C$8:$U$251,VLOOKUP($L$4,Master!$D$9:$G$20,4,FALSE),FALSE)</f>
        <v>145067.81999999998</v>
      </c>
      <c r="M13" s="154">
        <f t="shared" si="10"/>
        <v>0.74172104774900338</v>
      </c>
      <c r="N13" s="154">
        <f t="shared" si="11"/>
        <v>2.0623801535399484E-5</v>
      </c>
      <c r="O13" s="83">
        <f t="shared" si="12"/>
        <v>-50514.900000000052</v>
      </c>
      <c r="P13" s="87">
        <f t="shared" si="13"/>
        <v>-0.25827895225099662</v>
      </c>
      <c r="Q13" s="78"/>
    </row>
    <row r="14" spans="2:17" s="79" customFormat="1" ht="12.75" x14ac:dyDescent="0.2">
      <c r="B14" s="72"/>
      <c r="C14" s="80" t="s">
        <v>50</v>
      </c>
      <c r="D14" s="81" t="s">
        <v>280</v>
      </c>
      <c r="E14" s="82">
        <f>IFERROR(VLOOKUP($C14,'2024'!$C$261:$U$504,19,FALSE),0)</f>
        <v>2352428.8200000003</v>
      </c>
      <c r="F14" s="83">
        <f>IFERROR(VLOOKUP($C14,'2024'!$C$8:$U$251,19,FALSE),0)</f>
        <v>2130466.7999999998</v>
      </c>
      <c r="G14" s="84">
        <f t="shared" si="6"/>
        <v>0.90564559568692904</v>
      </c>
      <c r="H14" s="85">
        <f t="shared" si="7"/>
        <v>3.0288126243957914E-4</v>
      </c>
      <c r="I14" s="86">
        <f t="shared" si="8"/>
        <v>-221962.02000000048</v>
      </c>
      <c r="J14" s="87">
        <f t="shared" si="9"/>
        <v>-9.4354404313070975E-2</v>
      </c>
      <c r="K14" s="82">
        <f>VLOOKUP($C14,'2024'!$C$261:$U$504,VLOOKUP($L$4,Master!$D$9:$G$20,4,FALSE),FALSE)</f>
        <v>597295.97000000009</v>
      </c>
      <c r="L14" s="83">
        <f>VLOOKUP($C14,'2024'!$C$8:$U$251,VLOOKUP($L$4,Master!$D$9:$G$20,4,FALSE),FALSE)</f>
        <v>529350.55999999982</v>
      </c>
      <c r="M14" s="154">
        <f t="shared" si="10"/>
        <v>0.8862449883932747</v>
      </c>
      <c r="N14" s="154">
        <f t="shared" si="11"/>
        <v>7.5255979528006799E-5</v>
      </c>
      <c r="O14" s="83">
        <f t="shared" si="12"/>
        <v>-67945.410000000265</v>
      </c>
      <c r="P14" s="87">
        <f t="shared" si="13"/>
        <v>-0.11375501160672531</v>
      </c>
      <c r="Q14" s="78"/>
    </row>
    <row r="15" spans="2:17" s="79" customFormat="1" ht="25.5" x14ac:dyDescent="0.2">
      <c r="B15" s="72"/>
      <c r="C15" s="80" t="s">
        <v>51</v>
      </c>
      <c r="D15" s="81" t="s">
        <v>281</v>
      </c>
      <c r="E15" s="82">
        <f>IFERROR(VLOOKUP($C15,'2024'!$C$261:$U$504,19,FALSE),0)</f>
        <v>368555.64</v>
      </c>
      <c r="F15" s="83">
        <f>IFERROR(VLOOKUP($C15,'2024'!$C$8:$U$251,19,FALSE),0)</f>
        <v>286755.08</v>
      </c>
      <c r="G15" s="84">
        <f t="shared" si="6"/>
        <v>0.77805098844776877</v>
      </c>
      <c r="H15" s="85">
        <f t="shared" si="7"/>
        <v>4.0767000284333244E-5</v>
      </c>
      <c r="I15" s="86">
        <f t="shared" si="8"/>
        <v>-81800.56</v>
      </c>
      <c r="J15" s="87">
        <f t="shared" si="9"/>
        <v>-0.22194901155223129</v>
      </c>
      <c r="K15" s="82">
        <f>VLOOKUP($C15,'2024'!$C$261:$U$504,VLOOKUP($L$4,Master!$D$9:$G$20,4,FALSE),FALSE)</f>
        <v>81884.62999999999</v>
      </c>
      <c r="L15" s="83">
        <f>VLOOKUP($C15,'2024'!$C$8:$U$251,VLOOKUP($L$4,Master!$D$9:$G$20,4,FALSE),FALSE)</f>
        <v>59816.650000000009</v>
      </c>
      <c r="M15" s="154">
        <f t="shared" si="10"/>
        <v>0.73049911808846202</v>
      </c>
      <c r="N15" s="154">
        <f t="shared" si="11"/>
        <v>8.5039309070230329E-6</v>
      </c>
      <c r="O15" s="83">
        <f t="shared" si="12"/>
        <v>-22067.979999999981</v>
      </c>
      <c r="P15" s="87">
        <f t="shared" si="13"/>
        <v>-0.26950088191153804</v>
      </c>
      <c r="Q15" s="78"/>
    </row>
    <row r="16" spans="2:17" s="79" customFormat="1" ht="12.75" x14ac:dyDescent="0.2">
      <c r="B16" s="72"/>
      <c r="C16" s="80" t="s">
        <v>52</v>
      </c>
      <c r="D16" s="81" t="s">
        <v>282</v>
      </c>
      <c r="E16" s="82">
        <f>IFERROR(VLOOKUP($C16,'2024'!$C$261:$U$504,19,FALSE),0)</f>
        <v>427023.11000000004</v>
      </c>
      <c r="F16" s="83">
        <f>IFERROR(VLOOKUP($C16,'2024'!$C$8:$U$251,19,FALSE),0)</f>
        <v>260950.37</v>
      </c>
      <c r="G16" s="84">
        <f t="shared" si="6"/>
        <v>0.6110919149083055</v>
      </c>
      <c r="H16" s="85">
        <f t="shared" si="7"/>
        <v>3.7098431902189363E-5</v>
      </c>
      <c r="I16" s="86">
        <f t="shared" si="8"/>
        <v>-166072.74000000005</v>
      </c>
      <c r="J16" s="87">
        <f t="shared" si="9"/>
        <v>-0.3889080850916945</v>
      </c>
      <c r="K16" s="82">
        <f>VLOOKUP($C16,'2024'!$C$261:$U$504,VLOOKUP($L$4,Master!$D$9:$G$20,4,FALSE),FALSE)</f>
        <v>126839.44</v>
      </c>
      <c r="L16" s="83">
        <f>VLOOKUP($C16,'2024'!$C$8:$U$251,VLOOKUP($L$4,Master!$D$9:$G$20,4,FALSE),FALSE)</f>
        <v>55422.950000000004</v>
      </c>
      <c r="M16" s="154">
        <f t="shared" si="10"/>
        <v>0.43695360055200499</v>
      </c>
      <c r="N16" s="154">
        <f t="shared" si="11"/>
        <v>7.8792934319021897E-6</v>
      </c>
      <c r="O16" s="83">
        <f t="shared" si="12"/>
        <v>-71416.489999999991</v>
      </c>
      <c r="P16" s="87">
        <f t="shared" si="13"/>
        <v>-0.56304639944799495</v>
      </c>
      <c r="Q16" s="78"/>
    </row>
    <row r="17" spans="2:17" s="79" customFormat="1" ht="12.75" x14ac:dyDescent="0.2">
      <c r="B17" s="72"/>
      <c r="C17" s="80" t="s">
        <v>53</v>
      </c>
      <c r="D17" s="81" t="s">
        <v>283</v>
      </c>
      <c r="E17" s="82">
        <f>IFERROR(VLOOKUP($C17,'2024'!$C$261:$U$504,19,FALSE),0)</f>
        <v>61372.81</v>
      </c>
      <c r="F17" s="83">
        <f>IFERROR(VLOOKUP($C17,'2024'!$C$8:$U$251,19,FALSE),0)</f>
        <v>61372.81</v>
      </c>
      <c r="G17" s="84">
        <f t="shared" si="6"/>
        <v>1</v>
      </c>
      <c r="H17" s="85">
        <f t="shared" si="7"/>
        <v>8.7251649132783613E-6</v>
      </c>
      <c r="I17" s="86">
        <f t="shared" si="8"/>
        <v>0</v>
      </c>
      <c r="J17" s="87">
        <f t="shared" si="9"/>
        <v>0</v>
      </c>
      <c r="K17" s="82">
        <f>VLOOKUP($C17,'2024'!$C$261:$U$504,VLOOKUP($L$4,Master!$D$9:$G$20,4,FALSE),FALSE)</f>
        <v>29643.69</v>
      </c>
      <c r="L17" s="83">
        <f>VLOOKUP($C17,'2024'!$C$8:$U$251,VLOOKUP($L$4,Master!$D$9:$G$20,4,FALSE),FALSE)</f>
        <v>43158.25</v>
      </c>
      <c r="M17" s="154">
        <f t="shared" si="10"/>
        <v>1.4559000583260722</v>
      </c>
      <c r="N17" s="154">
        <f t="shared" si="11"/>
        <v>6.1356624964458348E-6</v>
      </c>
      <c r="O17" s="83">
        <f t="shared" si="12"/>
        <v>13514.560000000001</v>
      </c>
      <c r="P17" s="87">
        <f t="shared" si="13"/>
        <v>0.45590005832607217</v>
      </c>
      <c r="Q17" s="78"/>
    </row>
    <row r="18" spans="2:17" s="79" customFormat="1" ht="12.75" x14ac:dyDescent="0.2">
      <c r="B18" s="72"/>
      <c r="C18" s="80" t="s">
        <v>54</v>
      </c>
      <c r="D18" s="81" t="s">
        <v>284</v>
      </c>
      <c r="E18" s="82">
        <f>IFERROR(VLOOKUP($C18,'2024'!$C$261:$U$504,19,FALSE),0)</f>
        <v>530438.08000000007</v>
      </c>
      <c r="F18" s="83">
        <f>IFERROR(VLOOKUP($C18,'2024'!$C$8:$U$251,19,FALSE),0)</f>
        <v>545780.92000000004</v>
      </c>
      <c r="G18" s="84">
        <f t="shared" si="6"/>
        <v>1.0289248464212826</v>
      </c>
      <c r="H18" s="85">
        <f t="shared" si="7"/>
        <v>7.7591828262723919E-5</v>
      </c>
      <c r="I18" s="86">
        <f t="shared" si="8"/>
        <v>15342.839999999967</v>
      </c>
      <c r="J18" s="87">
        <f t="shared" si="9"/>
        <v>2.8924846421282509E-2</v>
      </c>
      <c r="K18" s="82">
        <f>VLOOKUP($C18,'2024'!$C$261:$U$504,VLOOKUP($L$4,Master!$D$9:$G$20,4,FALSE),FALSE)</f>
        <v>127578.19000000002</v>
      </c>
      <c r="L18" s="83">
        <f>VLOOKUP($C18,'2024'!$C$8:$U$251,VLOOKUP($L$4,Master!$D$9:$G$20,4,FALSE),FALSE)</f>
        <v>174797.22</v>
      </c>
      <c r="M18" s="154">
        <f t="shared" si="10"/>
        <v>1.3701183564369426</v>
      </c>
      <c r="N18" s="154">
        <f t="shared" si="11"/>
        <v>2.4850329826556726E-5</v>
      </c>
      <c r="O18" s="83">
        <f t="shared" si="12"/>
        <v>47219.029999999984</v>
      </c>
      <c r="P18" s="87">
        <f t="shared" si="13"/>
        <v>0.37011835643694252</v>
      </c>
      <c r="Q18" s="78"/>
    </row>
    <row r="19" spans="2:17" s="79" customFormat="1" ht="25.5" x14ac:dyDescent="0.2">
      <c r="B19" s="72"/>
      <c r="C19" s="80" t="s">
        <v>55</v>
      </c>
      <c r="D19" s="81" t="s">
        <v>285</v>
      </c>
      <c r="E19" s="82">
        <f>IFERROR(VLOOKUP($C19,'2024'!$C$261:$U$504,19,FALSE),0)</f>
        <v>1991530.7600000002</v>
      </c>
      <c r="F19" s="83">
        <f>IFERROR(VLOOKUP($C19,'2024'!$C$8:$U$251,19,FALSE),0)</f>
        <v>1631486.6199999999</v>
      </c>
      <c r="G19" s="84">
        <f t="shared" si="6"/>
        <v>0.81921236305684764</v>
      </c>
      <c r="H19" s="85">
        <f t="shared" si="7"/>
        <v>2.3194293716235427E-4</v>
      </c>
      <c r="I19" s="86">
        <f t="shared" si="8"/>
        <v>-360044.14000000036</v>
      </c>
      <c r="J19" s="87">
        <f t="shared" si="9"/>
        <v>-0.18078763694315236</v>
      </c>
      <c r="K19" s="82">
        <f>VLOOKUP($C19,'2024'!$C$261:$U$504,VLOOKUP($L$4,Master!$D$9:$G$20,4,FALSE),FALSE)</f>
        <v>588013.71000000008</v>
      </c>
      <c r="L19" s="83">
        <f>VLOOKUP($C19,'2024'!$C$8:$U$251,VLOOKUP($L$4,Master!$D$9:$G$20,4,FALSE),FALSE)</f>
        <v>484046.16</v>
      </c>
      <c r="M19" s="154">
        <f t="shared" si="10"/>
        <v>0.82318856136874752</v>
      </c>
      <c r="N19" s="154">
        <f t="shared" si="11"/>
        <v>6.8815206141597943E-5</v>
      </c>
      <c r="O19" s="83">
        <f t="shared" si="12"/>
        <v>-103967.5500000001</v>
      </c>
      <c r="P19" s="87">
        <f t="shared" si="13"/>
        <v>-0.17681143863125248</v>
      </c>
      <c r="Q19" s="78"/>
    </row>
    <row r="20" spans="2:17" s="79" customFormat="1" ht="12.75" x14ac:dyDescent="0.2">
      <c r="B20" s="72"/>
      <c r="C20" s="80" t="s">
        <v>56</v>
      </c>
      <c r="D20" s="81" t="s">
        <v>286</v>
      </c>
      <c r="E20" s="82">
        <f>IFERROR(VLOOKUP($C20,'2024'!$C$261:$U$504,19,FALSE),0)</f>
        <v>2112304.2599999998</v>
      </c>
      <c r="F20" s="83">
        <f>IFERROR(VLOOKUP($C20,'2024'!$C$8:$U$251,19,FALSE),0)</f>
        <v>1857718.1999999997</v>
      </c>
      <c r="G20" s="84">
        <f t="shared" si="6"/>
        <v>0.879474721127533</v>
      </c>
      <c r="H20" s="85">
        <f t="shared" si="7"/>
        <v>2.6410551606482796E-4</v>
      </c>
      <c r="I20" s="86">
        <f t="shared" si="8"/>
        <v>-254586.06000000006</v>
      </c>
      <c r="J20" s="87">
        <f t="shared" si="9"/>
        <v>-0.12052527887246701</v>
      </c>
      <c r="K20" s="82">
        <f>VLOOKUP($C20,'2024'!$C$261:$U$504,VLOOKUP($L$4,Master!$D$9:$G$20,4,FALSE),FALSE)</f>
        <v>437329.91</v>
      </c>
      <c r="L20" s="83">
        <f>VLOOKUP($C20,'2024'!$C$8:$U$251,VLOOKUP($L$4,Master!$D$9:$G$20,4,FALSE),FALSE)</f>
        <v>589997.72999999986</v>
      </c>
      <c r="M20" s="154">
        <f t="shared" si="10"/>
        <v>1.3490907356416575</v>
      </c>
      <c r="N20" s="154">
        <f t="shared" si="11"/>
        <v>8.3877982655672432E-5</v>
      </c>
      <c r="O20" s="83">
        <f t="shared" si="12"/>
        <v>152667.81999999989</v>
      </c>
      <c r="P20" s="87">
        <f t="shared" si="13"/>
        <v>0.3490907356416576</v>
      </c>
      <c r="Q20" s="78"/>
    </row>
    <row r="21" spans="2:17" s="79" customFormat="1" ht="12.75" x14ac:dyDescent="0.2">
      <c r="B21" s="72"/>
      <c r="C21" s="80" t="s">
        <v>57</v>
      </c>
      <c r="D21" s="81" t="s">
        <v>287</v>
      </c>
      <c r="E21" s="82">
        <f>IFERROR(VLOOKUP($C21,'2024'!$C$261:$U$504,19,FALSE),0)</f>
        <v>2034946.5399999996</v>
      </c>
      <c r="F21" s="83">
        <f>IFERROR(VLOOKUP($C21,'2024'!$C$8:$U$251,19,FALSE),0)</f>
        <v>1493104.17</v>
      </c>
      <c r="G21" s="84">
        <f t="shared" si="6"/>
        <v>0.73373139817225874</v>
      </c>
      <c r="H21" s="85">
        <f t="shared" si="7"/>
        <v>2.1226957207847596E-4</v>
      </c>
      <c r="I21" s="86">
        <f t="shared" si="8"/>
        <v>-541842.36999999965</v>
      </c>
      <c r="J21" s="87">
        <f t="shared" si="9"/>
        <v>-0.26626860182774126</v>
      </c>
      <c r="K21" s="82">
        <f>VLOOKUP($C21,'2024'!$C$261:$U$504,VLOOKUP($L$4,Master!$D$9:$G$20,4,FALSE),FALSE)</f>
        <v>500499.45999999985</v>
      </c>
      <c r="L21" s="83">
        <f>VLOOKUP($C21,'2024'!$C$8:$U$251,VLOOKUP($L$4,Master!$D$9:$G$20,4,FALSE),FALSE)</f>
        <v>352055.76999999996</v>
      </c>
      <c r="M21" s="154">
        <f t="shared" si="10"/>
        <v>0.70340889079081137</v>
      </c>
      <c r="N21" s="154">
        <f t="shared" si="11"/>
        <v>5.0050578618140452E-5</v>
      </c>
      <c r="O21" s="83">
        <f t="shared" si="12"/>
        <v>-148443.68999999989</v>
      </c>
      <c r="P21" s="87">
        <f t="shared" si="13"/>
        <v>-0.29659110920918863</v>
      </c>
      <c r="Q21" s="78"/>
    </row>
    <row r="22" spans="2:17" s="79" customFormat="1" ht="25.5" x14ac:dyDescent="0.2">
      <c r="B22" s="72"/>
      <c r="C22" s="80" t="s">
        <v>58</v>
      </c>
      <c r="D22" s="81" t="s">
        <v>288</v>
      </c>
      <c r="E22" s="82">
        <f>IFERROR(VLOOKUP($C22,'2024'!$C$261:$U$504,19,FALSE),0)</f>
        <v>60353.99</v>
      </c>
      <c r="F22" s="83">
        <f>IFERROR(VLOOKUP($C22,'2024'!$C$8:$U$251,19,FALSE),0)</f>
        <v>61466.810000000005</v>
      </c>
      <c r="G22" s="84">
        <f t="shared" si="6"/>
        <v>1.0184382175892597</v>
      </c>
      <c r="H22" s="85">
        <f t="shared" si="7"/>
        <v>8.7385285754904756E-6</v>
      </c>
      <c r="I22" s="86">
        <f t="shared" si="8"/>
        <v>1112.820000000007</v>
      </c>
      <c r="J22" s="87">
        <f t="shared" si="9"/>
        <v>1.8438217589259748E-2</v>
      </c>
      <c r="K22" s="82">
        <f>VLOOKUP($C22,'2024'!$C$261:$U$504,VLOOKUP($L$4,Master!$D$9:$G$20,4,FALSE),FALSE)</f>
        <v>14881.82</v>
      </c>
      <c r="L22" s="83">
        <f>VLOOKUP($C22,'2024'!$C$8:$U$251,VLOOKUP($L$4,Master!$D$9:$G$20,4,FALSE),FALSE)</f>
        <v>16048.76</v>
      </c>
      <c r="M22" s="154">
        <f t="shared" si="10"/>
        <v>1.0784137961620286</v>
      </c>
      <c r="N22" s="154">
        <f t="shared" si="11"/>
        <v>2.2815979528006825E-6</v>
      </c>
      <c r="O22" s="83">
        <f t="shared" si="12"/>
        <v>1166.9400000000005</v>
      </c>
      <c r="P22" s="87">
        <f t="shared" si="13"/>
        <v>7.8413796162028607E-2</v>
      </c>
      <c r="Q22" s="78"/>
    </row>
    <row r="23" spans="2:17" s="79" customFormat="1" ht="12.75" x14ac:dyDescent="0.2">
      <c r="B23" s="72"/>
      <c r="C23" s="80" t="s">
        <v>59</v>
      </c>
      <c r="D23" s="81" t="s">
        <v>289</v>
      </c>
      <c r="E23" s="82">
        <f>IFERROR(VLOOKUP($C23,'2024'!$C$261:$U$504,19,FALSE),0)</f>
        <v>5509.2799999999988</v>
      </c>
      <c r="F23" s="83">
        <f>IFERROR(VLOOKUP($C23,'2024'!$C$8:$U$251,19,FALSE),0)</f>
        <v>8338.18</v>
      </c>
      <c r="G23" s="84">
        <f t="shared" si="6"/>
        <v>1.5134790753056664</v>
      </c>
      <c r="H23" s="85">
        <f t="shared" si="7"/>
        <v>1.1854108615297128E-6</v>
      </c>
      <c r="I23" s="86">
        <f t="shared" si="8"/>
        <v>2828.9000000000015</v>
      </c>
      <c r="J23" s="87">
        <f t="shared" si="9"/>
        <v>0.5134790753056665</v>
      </c>
      <c r="K23" s="82">
        <f>VLOOKUP($C23,'2024'!$C$261:$U$504,VLOOKUP($L$4,Master!$D$9:$G$20,4,FALSE),FALSE)</f>
        <v>1377.3199999999997</v>
      </c>
      <c r="L23" s="83">
        <f>VLOOKUP($C23,'2024'!$C$8:$U$251,VLOOKUP($L$4,Master!$D$9:$G$20,4,FALSE),FALSE)</f>
        <v>3605.25</v>
      </c>
      <c r="M23" s="154">
        <f t="shared" si="10"/>
        <v>2.6175834228792154</v>
      </c>
      <c r="N23" s="154">
        <f t="shared" si="11"/>
        <v>5.1254620415126533E-7</v>
      </c>
      <c r="O23" s="83">
        <f t="shared" si="12"/>
        <v>2227.9300000000003</v>
      </c>
      <c r="P23" s="87">
        <f t="shared" si="13"/>
        <v>1.6175834228792152</v>
      </c>
      <c r="Q23" s="78"/>
    </row>
    <row r="24" spans="2:17" s="79" customFormat="1" ht="12.75" x14ac:dyDescent="0.2">
      <c r="B24" s="72"/>
      <c r="C24" s="80" t="s">
        <v>60</v>
      </c>
      <c r="D24" s="81" t="s">
        <v>290</v>
      </c>
      <c r="E24" s="82">
        <f>IFERROR(VLOOKUP($C24,'2024'!$C$261:$U$504,19,FALSE),0)</f>
        <v>416950.00000000006</v>
      </c>
      <c r="F24" s="83">
        <f>IFERROR(VLOOKUP($C24,'2024'!$C$8:$U$251,19,FALSE),0)</f>
        <v>318955.15000000002</v>
      </c>
      <c r="G24" s="84">
        <f t="shared" si="6"/>
        <v>0.76497217891833547</v>
      </c>
      <c r="H24" s="85">
        <f t="shared" si="7"/>
        <v>4.5344775376741544E-5</v>
      </c>
      <c r="I24" s="86">
        <f t="shared" si="8"/>
        <v>-97994.850000000035</v>
      </c>
      <c r="J24" s="87">
        <f t="shared" si="9"/>
        <v>-0.23502782108166451</v>
      </c>
      <c r="K24" s="82">
        <f>VLOOKUP($C24,'2024'!$C$261:$U$504,VLOOKUP($L$4,Master!$D$9:$G$20,4,FALSE),FALSE)</f>
        <v>103703.03000000001</v>
      </c>
      <c r="L24" s="83">
        <f>VLOOKUP($C24,'2024'!$C$8:$U$251,VLOOKUP($L$4,Master!$D$9:$G$20,4,FALSE),FALSE)</f>
        <v>67085.08</v>
      </c>
      <c r="M24" s="154">
        <f t="shared" si="10"/>
        <v>0.64689604537109469</v>
      </c>
      <c r="N24" s="154">
        <f t="shared" si="11"/>
        <v>9.537259027580325E-6</v>
      </c>
      <c r="O24" s="83">
        <f t="shared" si="12"/>
        <v>-36617.950000000012</v>
      </c>
      <c r="P24" s="87">
        <f t="shared" si="13"/>
        <v>-0.35310395462890531</v>
      </c>
      <c r="Q24" s="78"/>
    </row>
    <row r="25" spans="2:17" s="79" customFormat="1" ht="12.75" x14ac:dyDescent="0.2">
      <c r="B25" s="72"/>
      <c r="C25" s="80" t="s">
        <v>61</v>
      </c>
      <c r="D25" s="81" t="s">
        <v>291</v>
      </c>
      <c r="E25" s="82">
        <f>IFERROR(VLOOKUP($C25,'2024'!$C$261:$U$504,19,FALSE),0)</f>
        <v>203350.5</v>
      </c>
      <c r="F25" s="83">
        <f>IFERROR(VLOOKUP($C25,'2024'!$C$8:$U$251,19,FALSE),0)</f>
        <v>193088.97</v>
      </c>
      <c r="G25" s="84">
        <f t="shared" si="6"/>
        <v>0.94953771935648057</v>
      </c>
      <c r="H25" s="85">
        <f t="shared" si="7"/>
        <v>2.7450806084731306E-5</v>
      </c>
      <c r="I25" s="86">
        <f t="shared" si="8"/>
        <v>-10261.529999999999</v>
      </c>
      <c r="J25" s="87">
        <f t="shared" si="9"/>
        <v>-5.0462280643519437E-2</v>
      </c>
      <c r="K25" s="82">
        <f>VLOOKUP($C25,'2024'!$C$261:$U$504,VLOOKUP($L$4,Master!$D$9:$G$20,4,FALSE),FALSE)</f>
        <v>33955.07</v>
      </c>
      <c r="L25" s="83">
        <f>VLOOKUP($C25,'2024'!$C$8:$U$251,VLOOKUP($L$4,Master!$D$9:$G$20,4,FALSE),FALSE)</f>
        <v>93039.15</v>
      </c>
      <c r="M25" s="154">
        <f t="shared" si="10"/>
        <v>2.7400665055321634</v>
      </c>
      <c r="N25" s="154">
        <f t="shared" si="11"/>
        <v>1.3227061415979528E-5</v>
      </c>
      <c r="O25" s="83">
        <f t="shared" si="12"/>
        <v>59084.079999999994</v>
      </c>
      <c r="P25" s="87">
        <f t="shared" si="13"/>
        <v>1.7400665055321634</v>
      </c>
      <c r="Q25" s="78"/>
    </row>
    <row r="26" spans="2:17" s="79" customFormat="1" ht="12.75" x14ac:dyDescent="0.2">
      <c r="B26" s="72"/>
      <c r="C26" s="80" t="s">
        <v>62</v>
      </c>
      <c r="D26" s="81" t="s">
        <v>292</v>
      </c>
      <c r="E26" s="82">
        <f>IFERROR(VLOOKUP($C26,'2024'!$C$261:$U$504,19,FALSE),0)</f>
        <v>149424.86000000002</v>
      </c>
      <c r="F26" s="83">
        <f>IFERROR(VLOOKUP($C26,'2024'!$C$8:$U$251,19,FALSE),0)</f>
        <v>132358.86000000002</v>
      </c>
      <c r="G26" s="84">
        <f t="shared" si="6"/>
        <v>0.88578875027890269</v>
      </c>
      <c r="H26" s="85">
        <f t="shared" si="7"/>
        <v>1.8817011657662784E-5</v>
      </c>
      <c r="I26" s="86">
        <f t="shared" si="8"/>
        <v>-17066</v>
      </c>
      <c r="J26" s="87">
        <f t="shared" si="9"/>
        <v>-0.11421124972109727</v>
      </c>
      <c r="K26" s="82">
        <f>VLOOKUP($C26,'2024'!$C$261:$U$504,VLOOKUP($L$4,Master!$D$9:$G$20,4,FALSE),FALSE)</f>
        <v>35433.22</v>
      </c>
      <c r="L26" s="83">
        <f>VLOOKUP($C26,'2024'!$C$8:$U$251,VLOOKUP($L$4,Master!$D$9:$G$20,4,FALSE),FALSE)</f>
        <v>30832.610000000011</v>
      </c>
      <c r="M26" s="154">
        <f t="shared" si="10"/>
        <v>0.87016110869968943</v>
      </c>
      <c r="N26" s="154">
        <f t="shared" si="11"/>
        <v>4.3833679272106923E-6</v>
      </c>
      <c r="O26" s="83">
        <f t="shared" si="12"/>
        <v>-4600.6099999999897</v>
      </c>
      <c r="P26" s="87">
        <f t="shared" si="13"/>
        <v>-0.12983889130031054</v>
      </c>
      <c r="Q26" s="78"/>
    </row>
    <row r="27" spans="2:17" s="79" customFormat="1" ht="12.75" x14ac:dyDescent="0.2">
      <c r="B27" s="72"/>
      <c r="C27" s="80" t="s">
        <v>63</v>
      </c>
      <c r="D27" s="81" t="s">
        <v>293</v>
      </c>
      <c r="E27" s="82">
        <f>IFERROR(VLOOKUP($C27,'2024'!$C$261:$U$504,19,FALSE),0)</f>
        <v>13075.16</v>
      </c>
      <c r="F27" s="83">
        <f>IFERROR(VLOOKUP($C27,'2024'!$C$8:$U$251,19,FALSE),0)</f>
        <v>8750</v>
      </c>
      <c r="G27" s="84">
        <f t="shared" si="6"/>
        <v>0.66920787202604026</v>
      </c>
      <c r="H27" s="85">
        <f t="shared" si="7"/>
        <v>1.2439579186806938E-6</v>
      </c>
      <c r="I27" s="86">
        <f t="shared" si="8"/>
        <v>-4325.16</v>
      </c>
      <c r="J27" s="87">
        <f t="shared" si="9"/>
        <v>-0.33079212797395979</v>
      </c>
      <c r="K27" s="82">
        <f>VLOOKUP($C27,'2024'!$C$261:$U$504,VLOOKUP($L$4,Master!$D$9:$G$20,4,FALSE),FALSE)</f>
        <v>3273.7300000000005</v>
      </c>
      <c r="L27" s="83">
        <f>VLOOKUP($C27,'2024'!$C$8:$U$251,VLOOKUP($L$4,Master!$D$9:$G$20,4,FALSE),FALSE)</f>
        <v>3150</v>
      </c>
      <c r="M27" s="154">
        <f t="shared" si="10"/>
        <v>0.96220519102063995</v>
      </c>
      <c r="N27" s="154">
        <f t="shared" si="11"/>
        <v>4.4782485072504973E-7</v>
      </c>
      <c r="O27" s="83">
        <f t="shared" si="12"/>
        <v>-123.73000000000047</v>
      </c>
      <c r="P27" s="87">
        <f t="shared" si="13"/>
        <v>-3.7794808979360071E-2</v>
      </c>
      <c r="Q27" s="78"/>
    </row>
    <row r="28" spans="2:17" s="79" customFormat="1" ht="12.75" x14ac:dyDescent="0.2">
      <c r="B28" s="72"/>
      <c r="C28" s="80" t="s">
        <v>64</v>
      </c>
      <c r="D28" s="81" t="s">
        <v>294</v>
      </c>
      <c r="E28" s="82">
        <f>IFERROR(VLOOKUP($C28,'2024'!$C$261:$U$504,19,FALSE),0)</f>
        <v>4200</v>
      </c>
      <c r="F28" s="83">
        <f>IFERROR(VLOOKUP($C28,'2024'!$C$8:$U$251,19,FALSE),0)</f>
        <v>0</v>
      </c>
      <c r="G28" s="84">
        <f t="shared" si="6"/>
        <v>0</v>
      </c>
      <c r="H28" s="85">
        <f t="shared" si="7"/>
        <v>0</v>
      </c>
      <c r="I28" s="86">
        <f t="shared" si="8"/>
        <v>-4200</v>
      </c>
      <c r="J28" s="87">
        <f t="shared" si="9"/>
        <v>-1</v>
      </c>
      <c r="K28" s="82">
        <f>VLOOKUP($C28,'2024'!$C$261:$U$504,VLOOKUP($L$4,Master!$D$9:$G$20,4,FALSE),FALSE)</f>
        <v>1050</v>
      </c>
      <c r="L28" s="83">
        <f>VLOOKUP($C28,'2024'!$C$8:$U$251,VLOOKUP($L$4,Master!$D$9:$G$20,4,FALSE),FALSE)</f>
        <v>0</v>
      </c>
      <c r="M28" s="154">
        <f t="shared" si="10"/>
        <v>0</v>
      </c>
      <c r="N28" s="154">
        <f t="shared" si="11"/>
        <v>0</v>
      </c>
      <c r="O28" s="83">
        <f t="shared" si="12"/>
        <v>-1050</v>
      </c>
      <c r="P28" s="87">
        <f t="shared" si="13"/>
        <v>-1</v>
      </c>
      <c r="Q28" s="78"/>
    </row>
    <row r="29" spans="2:17" s="79" customFormat="1" ht="12.75" x14ac:dyDescent="0.2">
      <c r="B29" s="72"/>
      <c r="C29" s="80" t="s">
        <v>65</v>
      </c>
      <c r="D29" s="81" t="s">
        <v>295</v>
      </c>
      <c r="E29" s="82">
        <f>IFERROR(VLOOKUP($C29,'2024'!$C$261:$U$504,19,FALSE),0)</f>
        <v>2542833.3600000003</v>
      </c>
      <c r="F29" s="83">
        <f>IFERROR(VLOOKUP($C29,'2024'!$C$8:$U$251,19,FALSE),0)</f>
        <v>2542833.0399999991</v>
      </c>
      <c r="G29" s="84">
        <f t="shared" si="6"/>
        <v>0.9999998741561259</v>
      </c>
      <c r="H29" s="85">
        <f t="shared" si="7"/>
        <v>3.615059766846743E-4</v>
      </c>
      <c r="I29" s="86">
        <f t="shared" si="8"/>
        <v>-0.3200000012293458</v>
      </c>
      <c r="J29" s="87">
        <f t="shared" si="9"/>
        <v>-1.2584387410638098E-7</v>
      </c>
      <c r="K29" s="82">
        <f>VLOOKUP($C29,'2024'!$C$261:$U$504,VLOOKUP($L$4,Master!$D$9:$G$20,4,FALSE),FALSE)</f>
        <v>635708.34000000008</v>
      </c>
      <c r="L29" s="83">
        <f>VLOOKUP($C29,'2024'!$C$8:$U$251,VLOOKUP($L$4,Master!$D$9:$G$20,4,FALSE),FALSE)</f>
        <v>1271416.5199999998</v>
      </c>
      <c r="M29" s="154">
        <f t="shared" si="10"/>
        <v>1.9999997483122522</v>
      </c>
      <c r="N29" s="154">
        <f t="shared" si="11"/>
        <v>1.8075298834233718E-4</v>
      </c>
      <c r="O29" s="83">
        <f t="shared" si="12"/>
        <v>635708.1799999997</v>
      </c>
      <c r="P29" s="87">
        <f t="shared" si="13"/>
        <v>0.99999974831225213</v>
      </c>
      <c r="Q29" s="78"/>
    </row>
    <row r="30" spans="2:17" s="79" customFormat="1" ht="12.75" x14ac:dyDescent="0.2">
      <c r="B30" s="72"/>
      <c r="C30" s="80" t="s">
        <v>66</v>
      </c>
      <c r="D30" s="81" t="s">
        <v>296</v>
      </c>
      <c r="E30" s="82">
        <f>IFERROR(VLOOKUP($C30,'2024'!$C$261:$U$504,19,FALSE),0)</f>
        <v>4937451.4400000004</v>
      </c>
      <c r="F30" s="83">
        <f>IFERROR(VLOOKUP($C30,'2024'!$C$8:$U$251,19,FALSE),0)</f>
        <v>4405257.1900000004</v>
      </c>
      <c r="G30" s="84">
        <f t="shared" si="6"/>
        <v>0.89221276270415328</v>
      </c>
      <c r="H30" s="85">
        <f t="shared" si="7"/>
        <v>6.2628052175149281E-4</v>
      </c>
      <c r="I30" s="86">
        <f t="shared" si="8"/>
        <v>-532194.25</v>
      </c>
      <c r="J30" s="87">
        <f t="shared" si="9"/>
        <v>-0.10778723729584669</v>
      </c>
      <c r="K30" s="82">
        <f>VLOOKUP($C30,'2024'!$C$261:$U$504,VLOOKUP($L$4,Master!$D$9:$G$20,4,FALSE),FALSE)</f>
        <v>1225162.8600000001</v>
      </c>
      <c r="L30" s="83">
        <f>VLOOKUP($C30,'2024'!$C$8:$U$251,VLOOKUP($L$4,Master!$D$9:$G$20,4,FALSE),FALSE)</f>
        <v>1267746.0200000003</v>
      </c>
      <c r="M30" s="154">
        <f t="shared" si="10"/>
        <v>1.0347571424096222</v>
      </c>
      <c r="N30" s="154">
        <f t="shared" si="11"/>
        <v>1.8023116576627811E-4</v>
      </c>
      <c r="O30" s="83">
        <f t="shared" si="12"/>
        <v>42583.160000000149</v>
      </c>
      <c r="P30" s="87">
        <f t="shared" si="13"/>
        <v>3.4757142409622299E-2</v>
      </c>
      <c r="Q30" s="78"/>
    </row>
    <row r="31" spans="2:17" s="79" customFormat="1" ht="12.75" x14ac:dyDescent="0.2">
      <c r="B31" s="72"/>
      <c r="C31" s="80" t="s">
        <v>67</v>
      </c>
      <c r="D31" s="81" t="s">
        <v>297</v>
      </c>
      <c r="E31" s="82">
        <f>IFERROR(VLOOKUP($C31,'2024'!$C$261:$U$504,19,FALSE),0)</f>
        <v>1761346.4299999997</v>
      </c>
      <c r="F31" s="83">
        <f>IFERROR(VLOOKUP($C31,'2024'!$C$8:$U$251,19,FALSE),0)</f>
        <v>1177763.97</v>
      </c>
      <c r="G31" s="84">
        <f t="shared" si="6"/>
        <v>0.66867252798190313</v>
      </c>
      <c r="H31" s="85">
        <f t="shared" si="7"/>
        <v>1.6743872192209269E-4</v>
      </c>
      <c r="I31" s="86">
        <f t="shared" si="8"/>
        <v>-583582.45999999973</v>
      </c>
      <c r="J31" s="87">
        <f t="shared" si="9"/>
        <v>-0.33132747201809687</v>
      </c>
      <c r="K31" s="82">
        <f>VLOOKUP($C31,'2024'!$C$261:$U$504,VLOOKUP($L$4,Master!$D$9:$G$20,4,FALSE),FALSE)</f>
        <v>400442.11</v>
      </c>
      <c r="L31" s="83">
        <f>VLOOKUP($C31,'2024'!$C$8:$U$251,VLOOKUP($L$4,Master!$D$9:$G$20,4,FALSE),FALSE)</f>
        <v>317002.26</v>
      </c>
      <c r="M31" s="154">
        <f t="shared" si="10"/>
        <v>0.79163068039972129</v>
      </c>
      <c r="N31" s="154">
        <f t="shared" si="11"/>
        <v>4.5067139607620129E-5</v>
      </c>
      <c r="O31" s="83">
        <f t="shared" si="12"/>
        <v>-83439.849999999977</v>
      </c>
      <c r="P31" s="87">
        <f t="shared" si="13"/>
        <v>-0.20836931960027874</v>
      </c>
      <c r="Q31" s="78"/>
    </row>
    <row r="32" spans="2:17" s="79" customFormat="1" ht="12.75" x14ac:dyDescent="0.2">
      <c r="B32" s="72"/>
      <c r="C32" s="80" t="s">
        <v>68</v>
      </c>
      <c r="D32" s="81" t="s">
        <v>298</v>
      </c>
      <c r="E32" s="82">
        <f>IFERROR(VLOOKUP($C32,'2024'!$C$261:$U$504,19,FALSE),0)</f>
        <v>186679.27</v>
      </c>
      <c r="F32" s="83">
        <f>IFERROR(VLOOKUP($C32,'2024'!$C$8:$U$251,19,FALSE),0)</f>
        <v>81777.41</v>
      </c>
      <c r="G32" s="84">
        <f t="shared" si="6"/>
        <v>0.43806369073545237</v>
      </c>
      <c r="H32" s="85">
        <f t="shared" si="7"/>
        <v>1.162601791299403E-5</v>
      </c>
      <c r="I32" s="86">
        <f t="shared" si="8"/>
        <v>-104901.85999999999</v>
      </c>
      <c r="J32" s="87">
        <f t="shared" si="9"/>
        <v>-0.56193630926454763</v>
      </c>
      <c r="K32" s="82">
        <f>VLOOKUP($C32,'2024'!$C$261:$U$504,VLOOKUP($L$4,Master!$D$9:$G$20,4,FALSE),FALSE)</f>
        <v>48623.030000000006</v>
      </c>
      <c r="L32" s="83">
        <f>VLOOKUP($C32,'2024'!$C$8:$U$251,VLOOKUP($L$4,Master!$D$9:$G$20,4,FALSE),FALSE)</f>
        <v>24772.440000000002</v>
      </c>
      <c r="M32" s="154">
        <f t="shared" si="10"/>
        <v>0.50947956143415984</v>
      </c>
      <c r="N32" s="154">
        <f t="shared" si="11"/>
        <v>3.5218140460619848E-6</v>
      </c>
      <c r="O32" s="83">
        <f t="shared" si="12"/>
        <v>-23850.590000000004</v>
      </c>
      <c r="P32" s="87">
        <f t="shared" si="13"/>
        <v>-0.4905204385658401</v>
      </c>
      <c r="Q32" s="78"/>
    </row>
    <row r="33" spans="2:17" s="79" customFormat="1" ht="25.5" x14ac:dyDescent="0.2">
      <c r="B33" s="72"/>
      <c r="C33" s="80" t="s">
        <v>69</v>
      </c>
      <c r="D33" s="81" t="s">
        <v>299</v>
      </c>
      <c r="E33" s="82">
        <f>IFERROR(VLOOKUP($C33,'2024'!$C$261:$U$504,19,FALSE),0)</f>
        <v>0.28000000000000003</v>
      </c>
      <c r="F33" s="83">
        <f>IFERROR(VLOOKUP($C33,'2024'!$C$8:$U$251,19,FALSE),0)</f>
        <v>0</v>
      </c>
      <c r="G33" s="84">
        <f t="shared" si="6"/>
        <v>0</v>
      </c>
      <c r="H33" s="85">
        <f t="shared" si="7"/>
        <v>0</v>
      </c>
      <c r="I33" s="86">
        <f t="shared" si="8"/>
        <v>-0.28000000000000003</v>
      </c>
      <c r="J33" s="87">
        <f t="shared" si="9"/>
        <v>-1</v>
      </c>
      <c r="K33" s="82">
        <f>VLOOKUP($C33,'2024'!$C$261:$U$504,VLOOKUP($L$4,Master!$D$9:$G$20,4,FALSE),FALSE)</f>
        <v>7.0000000000000007E-2</v>
      </c>
      <c r="L33" s="83">
        <f>VLOOKUP($C33,'2024'!$C$8:$U$251,VLOOKUP($L$4,Master!$D$9:$G$20,4,FALSE),FALSE)</f>
        <v>0</v>
      </c>
      <c r="M33" s="154">
        <f t="shared" si="10"/>
        <v>0</v>
      </c>
      <c r="N33" s="154">
        <f t="shared" si="11"/>
        <v>0</v>
      </c>
      <c r="O33" s="83">
        <f t="shared" si="12"/>
        <v>-7.0000000000000007E-2</v>
      </c>
      <c r="P33" s="87">
        <f t="shared" si="13"/>
        <v>-1</v>
      </c>
      <c r="Q33" s="78"/>
    </row>
    <row r="34" spans="2:17" s="79" customFormat="1" ht="12.75" x14ac:dyDescent="0.2">
      <c r="B34" s="72"/>
      <c r="C34" s="80" t="s">
        <v>510</v>
      </c>
      <c r="D34" s="81" t="s">
        <v>511</v>
      </c>
      <c r="E34" s="82">
        <f>IFERROR(VLOOKUP($C34,'2024'!$C$261:$U$504,19,FALSE),0)</f>
        <v>0</v>
      </c>
      <c r="F34" s="83">
        <f>IFERROR(VLOOKUP($C34,'2024'!$C$8:$U$251,19,FALSE),0)</f>
        <v>6730.36</v>
      </c>
      <c r="G34" s="84">
        <f t="shared" si="6"/>
        <v>0</v>
      </c>
      <c r="H34" s="85">
        <f t="shared" si="7"/>
        <v>9.5683252772249076E-7</v>
      </c>
      <c r="I34" s="86">
        <f t="shared" si="8"/>
        <v>6730.36</v>
      </c>
      <c r="J34" s="87">
        <f t="shared" si="9"/>
        <v>0</v>
      </c>
      <c r="K34" s="82">
        <f>VLOOKUP($C34,'2024'!$C$261:$U$504,VLOOKUP($L$4,Master!$D$9:$G$20,4,FALSE),FALSE)</f>
        <v>0</v>
      </c>
      <c r="L34" s="83">
        <f>VLOOKUP($C34,'2024'!$C$8:$U$251,VLOOKUP($L$4,Master!$D$9:$G$20,4,FALSE),FALSE)</f>
        <v>6730.36</v>
      </c>
      <c r="M34" s="154">
        <f t="shared" si="10"/>
        <v>0</v>
      </c>
      <c r="N34" s="154">
        <f t="shared" si="11"/>
        <v>9.5683252772249076E-7</v>
      </c>
      <c r="O34" s="83">
        <f t="shared" si="12"/>
        <v>6730.36</v>
      </c>
      <c r="P34" s="87">
        <f t="shared" si="13"/>
        <v>0</v>
      </c>
      <c r="Q34" s="78"/>
    </row>
    <row r="35" spans="2:17" s="79" customFormat="1" ht="12.75" x14ac:dyDescent="0.2">
      <c r="B35" s="72"/>
      <c r="C35" s="80" t="s">
        <v>70</v>
      </c>
      <c r="D35" s="81" t="s">
        <v>300</v>
      </c>
      <c r="E35" s="82">
        <f>IFERROR(VLOOKUP($C35,'2024'!$C$261:$U$504,19,FALSE),0)</f>
        <v>3309376.2299999995</v>
      </c>
      <c r="F35" s="83">
        <f>IFERROR(VLOOKUP($C35,'2024'!$C$8:$U$251,19,FALSE),0)</f>
        <v>1678677.64</v>
      </c>
      <c r="G35" s="84">
        <f t="shared" si="6"/>
        <v>0.50724895670142656</v>
      </c>
      <c r="H35" s="85">
        <f t="shared" si="7"/>
        <v>2.38651924936025E-4</v>
      </c>
      <c r="I35" s="86">
        <f t="shared" si="8"/>
        <v>-1630698.5899999996</v>
      </c>
      <c r="J35" s="87">
        <f t="shared" si="9"/>
        <v>-0.4927510432985735</v>
      </c>
      <c r="K35" s="82">
        <f>VLOOKUP($C35,'2024'!$C$261:$U$504,VLOOKUP($L$4,Master!$D$9:$G$20,4,FALSE),FALSE)</f>
        <v>284406.33</v>
      </c>
      <c r="L35" s="83">
        <f>VLOOKUP($C35,'2024'!$C$8:$U$251,VLOOKUP($L$4,Master!$D$9:$G$20,4,FALSE),FALSE)</f>
        <v>155396.74</v>
      </c>
      <c r="M35" s="154">
        <f t="shared" si="10"/>
        <v>0.54638987817183948</v>
      </c>
      <c r="N35" s="154">
        <f t="shared" si="11"/>
        <v>2.2092229172590276E-5</v>
      </c>
      <c r="O35" s="83">
        <f t="shared" si="12"/>
        <v>-129009.59000000003</v>
      </c>
      <c r="P35" s="87">
        <f t="shared" si="13"/>
        <v>-0.45361012182816052</v>
      </c>
      <c r="Q35" s="78"/>
    </row>
    <row r="36" spans="2:17" s="79" customFormat="1" ht="12.75" x14ac:dyDescent="0.2">
      <c r="B36" s="72"/>
      <c r="C36" s="80" t="s">
        <v>71</v>
      </c>
      <c r="D36" s="81" t="s">
        <v>301</v>
      </c>
      <c r="E36" s="82">
        <f>IFERROR(VLOOKUP($C36,'2024'!$C$261:$U$504,19,FALSE),0)</f>
        <v>190457.43</v>
      </c>
      <c r="F36" s="83">
        <f>IFERROR(VLOOKUP($C36,'2024'!$C$8:$U$251,19,FALSE),0)</f>
        <v>21657</v>
      </c>
      <c r="G36" s="84">
        <f t="shared" si="6"/>
        <v>0.11371044962645983</v>
      </c>
      <c r="H36" s="85">
        <f t="shared" si="7"/>
        <v>3.0789024736991756E-6</v>
      </c>
      <c r="I36" s="86">
        <f t="shared" si="8"/>
        <v>-168800.43</v>
      </c>
      <c r="J36" s="87">
        <f t="shared" si="9"/>
        <v>-0.88628955037354018</v>
      </c>
      <c r="K36" s="82">
        <f>VLOOKUP($C36,'2024'!$C$261:$U$504,VLOOKUP($L$4,Master!$D$9:$G$20,4,FALSE),FALSE)</f>
        <v>66926.45</v>
      </c>
      <c r="L36" s="83">
        <f>VLOOKUP($C36,'2024'!$C$8:$U$251,VLOOKUP($L$4,Master!$D$9:$G$20,4,FALSE),FALSE)</f>
        <v>10222.94</v>
      </c>
      <c r="M36" s="154">
        <f t="shared" si="10"/>
        <v>0.1527488758181556</v>
      </c>
      <c r="N36" s="154">
        <f t="shared" si="11"/>
        <v>1.453360818879727E-6</v>
      </c>
      <c r="O36" s="83">
        <f t="shared" si="12"/>
        <v>-56703.509999999995</v>
      </c>
      <c r="P36" s="87">
        <f t="shared" si="13"/>
        <v>-0.84725112418184434</v>
      </c>
      <c r="Q36" s="78"/>
    </row>
    <row r="37" spans="2:17" s="79" customFormat="1" ht="12.75" x14ac:dyDescent="0.2">
      <c r="B37" s="72"/>
      <c r="C37" s="80" t="s">
        <v>72</v>
      </c>
      <c r="D37" s="81" t="s">
        <v>304</v>
      </c>
      <c r="E37" s="82">
        <f>IFERROR(VLOOKUP($C37,'2024'!$C$261:$U$504,19,FALSE),0)</f>
        <v>6237905.4400000004</v>
      </c>
      <c r="F37" s="83">
        <f>IFERROR(VLOOKUP($C37,'2024'!$C$8:$U$251,19,FALSE),0)</f>
        <v>6237905.4400000004</v>
      </c>
      <c r="G37" s="84">
        <f t="shared" si="6"/>
        <v>1</v>
      </c>
      <c r="H37" s="85">
        <f t="shared" si="7"/>
        <v>8.8682192777935745E-4</v>
      </c>
      <c r="I37" s="86">
        <f t="shared" si="8"/>
        <v>0</v>
      </c>
      <c r="J37" s="87">
        <f t="shared" si="9"/>
        <v>0</v>
      </c>
      <c r="K37" s="82">
        <f>VLOOKUP($C37,'2024'!$C$261:$U$504,VLOOKUP($L$4,Master!$D$9:$G$20,4,FALSE),FALSE)</f>
        <v>1559476.36</v>
      </c>
      <c r="L37" s="83">
        <f>VLOOKUP($C37,'2024'!$C$8:$U$251,VLOOKUP($L$4,Master!$D$9:$G$20,4,FALSE),FALSE)</f>
        <v>1705327.72</v>
      </c>
      <c r="M37" s="154">
        <f t="shared" si="10"/>
        <v>1.0935258550504734</v>
      </c>
      <c r="N37" s="154">
        <f t="shared" si="11"/>
        <v>2.4244067671310777E-4</v>
      </c>
      <c r="O37" s="83">
        <f t="shared" si="12"/>
        <v>145851.35999999987</v>
      </c>
      <c r="P37" s="87">
        <f t="shared" si="13"/>
        <v>9.3525855050473394E-2</v>
      </c>
      <c r="Q37" s="78"/>
    </row>
    <row r="38" spans="2:17" s="79" customFormat="1" ht="12.75" x14ac:dyDescent="0.2">
      <c r="B38" s="72"/>
      <c r="C38" s="80" t="s">
        <v>73</v>
      </c>
      <c r="D38" s="81" t="s">
        <v>302</v>
      </c>
      <c r="E38" s="82">
        <f>IFERROR(VLOOKUP($C38,'2024'!$C$261:$U$504,19,FALSE),0)</f>
        <v>952033.15</v>
      </c>
      <c r="F38" s="83">
        <f>IFERROR(VLOOKUP($C38,'2024'!$C$8:$U$251,19,FALSE),0)</f>
        <v>225415.96</v>
      </c>
      <c r="G38" s="84">
        <f t="shared" si="6"/>
        <v>0.23677322580626525</v>
      </c>
      <c r="H38" s="85">
        <f t="shared" si="7"/>
        <v>3.2046624964458343E-5</v>
      </c>
      <c r="I38" s="86">
        <f t="shared" si="8"/>
        <v>-726617.19000000006</v>
      </c>
      <c r="J38" s="87">
        <f t="shared" si="9"/>
        <v>-0.76322677419373475</v>
      </c>
      <c r="K38" s="82">
        <f>VLOOKUP($C38,'2024'!$C$261:$U$504,VLOOKUP($L$4,Master!$D$9:$G$20,4,FALSE),FALSE)</f>
        <v>224572.13999999998</v>
      </c>
      <c r="L38" s="83">
        <f>VLOOKUP($C38,'2024'!$C$8:$U$251,VLOOKUP($L$4,Master!$D$9:$G$20,4,FALSE),FALSE)</f>
        <v>139235.94</v>
      </c>
      <c r="M38" s="154">
        <f t="shared" si="10"/>
        <v>0.6200054022729623</v>
      </c>
      <c r="N38" s="154">
        <f t="shared" si="11"/>
        <v>1.979470287176571E-5</v>
      </c>
      <c r="O38" s="83">
        <f t="shared" si="12"/>
        <v>-85336.199999999983</v>
      </c>
      <c r="P38" s="87">
        <f t="shared" si="13"/>
        <v>-0.3799945977270377</v>
      </c>
      <c r="Q38" s="78"/>
    </row>
    <row r="39" spans="2:17" s="79" customFormat="1" ht="12.75" x14ac:dyDescent="0.2">
      <c r="B39" s="72"/>
      <c r="C39" s="80" t="s">
        <v>74</v>
      </c>
      <c r="D39" s="81" t="s">
        <v>305</v>
      </c>
      <c r="E39" s="82">
        <f>IFERROR(VLOOKUP($C39,'2024'!$C$261:$U$504,19,FALSE),0)</f>
        <v>408657.34000000014</v>
      </c>
      <c r="F39" s="83">
        <f>IFERROR(VLOOKUP($C39,'2024'!$C$8:$U$251,19,FALSE),0)</f>
        <v>371638.31</v>
      </c>
      <c r="G39" s="84">
        <f t="shared" si="6"/>
        <v>0.90941303048661715</v>
      </c>
      <c r="H39" s="85">
        <f t="shared" si="7"/>
        <v>5.2834562126812623E-5</v>
      </c>
      <c r="I39" s="86">
        <f t="shared" si="8"/>
        <v>-37019.030000000144</v>
      </c>
      <c r="J39" s="87">
        <f t="shared" si="9"/>
        <v>-9.0586969513382853E-2</v>
      </c>
      <c r="K39" s="82">
        <f>VLOOKUP($C39,'2024'!$C$261:$U$504,VLOOKUP($L$4,Master!$D$9:$G$20,4,FALSE),FALSE)</f>
        <v>98455.340000000011</v>
      </c>
      <c r="L39" s="83">
        <f>VLOOKUP($C39,'2024'!$C$8:$U$251,VLOOKUP($L$4,Master!$D$9:$G$20,4,FALSE),FALSE)</f>
        <v>96433.640000000014</v>
      </c>
      <c r="M39" s="154">
        <f t="shared" si="10"/>
        <v>0.97946581668399102</v>
      </c>
      <c r="N39" s="154">
        <f t="shared" si="11"/>
        <v>1.3709644583451807E-5</v>
      </c>
      <c r="O39" s="83">
        <f t="shared" si="12"/>
        <v>-2021.6999999999971</v>
      </c>
      <c r="P39" s="87">
        <f t="shared" si="13"/>
        <v>-2.0534183316009032E-2</v>
      </c>
      <c r="Q39" s="78"/>
    </row>
    <row r="40" spans="2:17" s="79" customFormat="1" ht="12.75" x14ac:dyDescent="0.2">
      <c r="B40" s="72"/>
      <c r="C40" s="80" t="s">
        <v>75</v>
      </c>
      <c r="D40" s="81" t="s">
        <v>303</v>
      </c>
      <c r="E40" s="82">
        <f>IFERROR(VLOOKUP($C40,'2024'!$C$261:$U$504,19,FALSE),0)</f>
        <v>1121362.03</v>
      </c>
      <c r="F40" s="83">
        <f>IFERROR(VLOOKUP($C40,'2024'!$C$8:$U$251,19,FALSE),0)</f>
        <v>859655.34999999986</v>
      </c>
      <c r="G40" s="84">
        <f t="shared" si="6"/>
        <v>0.76661713791040331</v>
      </c>
      <c r="H40" s="85">
        <f t="shared" si="7"/>
        <v>1.2221429485356837E-4</v>
      </c>
      <c r="I40" s="86">
        <f t="shared" si="8"/>
        <v>-261706.68000000017</v>
      </c>
      <c r="J40" s="87">
        <f t="shared" si="9"/>
        <v>-0.23338286208959666</v>
      </c>
      <c r="K40" s="82">
        <f>VLOOKUP($C40,'2024'!$C$261:$U$504,VLOOKUP($L$4,Master!$D$9:$G$20,4,FALSE),FALSE)</f>
        <v>492153.99999999994</v>
      </c>
      <c r="L40" s="83">
        <f>VLOOKUP($C40,'2024'!$C$8:$U$251,VLOOKUP($L$4,Master!$D$9:$G$20,4,FALSE),FALSE)</f>
        <v>471229.81999999995</v>
      </c>
      <c r="M40" s="154">
        <f t="shared" si="10"/>
        <v>0.957484486563149</v>
      </c>
      <c r="N40" s="154">
        <f t="shared" si="11"/>
        <v>6.6993150412283188E-5</v>
      </c>
      <c r="O40" s="83">
        <f t="shared" si="12"/>
        <v>-20924.179999999993</v>
      </c>
      <c r="P40" s="87">
        <f t="shared" si="13"/>
        <v>-4.251551343685106E-2</v>
      </c>
      <c r="Q40" s="78"/>
    </row>
    <row r="41" spans="2:17" s="79" customFormat="1" ht="12.75" x14ac:dyDescent="0.2">
      <c r="B41" s="72"/>
      <c r="C41" s="80" t="s">
        <v>76</v>
      </c>
      <c r="D41" s="81" t="s">
        <v>306</v>
      </c>
      <c r="E41" s="82">
        <f>IFERROR(VLOOKUP($C41,'2024'!$C$261:$U$504,19,FALSE),0)</f>
        <v>425572.80000000005</v>
      </c>
      <c r="F41" s="83">
        <f>IFERROR(VLOOKUP($C41,'2024'!$C$8:$U$251,19,FALSE),0)</f>
        <v>355922.71</v>
      </c>
      <c r="G41" s="84">
        <f t="shared" si="6"/>
        <v>0.83633801314369716</v>
      </c>
      <c r="H41" s="85">
        <f t="shared" si="7"/>
        <v>5.0600328404890531E-5</v>
      </c>
      <c r="I41" s="86">
        <f t="shared" si="8"/>
        <v>-69650.090000000026</v>
      </c>
      <c r="J41" s="87">
        <f t="shared" si="9"/>
        <v>-0.1636619868563029</v>
      </c>
      <c r="K41" s="82">
        <f>VLOOKUP($C41,'2024'!$C$261:$U$504,VLOOKUP($L$4,Master!$D$9:$G$20,4,FALSE),FALSE)</f>
        <v>105245.45000000001</v>
      </c>
      <c r="L41" s="83">
        <f>VLOOKUP($C41,'2024'!$C$8:$U$251,VLOOKUP($L$4,Master!$D$9:$G$20,4,FALSE),FALSE)</f>
        <v>87423.71</v>
      </c>
      <c r="M41" s="154">
        <f t="shared" si="10"/>
        <v>0.83066498361686891</v>
      </c>
      <c r="N41" s="154">
        <f t="shared" si="11"/>
        <v>1.2428733295422236E-5</v>
      </c>
      <c r="O41" s="83">
        <f t="shared" si="12"/>
        <v>-17821.740000000005</v>
      </c>
      <c r="P41" s="87">
        <f t="shared" si="13"/>
        <v>-0.16933501638313109</v>
      </c>
      <c r="Q41" s="78"/>
    </row>
    <row r="42" spans="2:17" s="79" customFormat="1" ht="12.75" x14ac:dyDescent="0.2">
      <c r="B42" s="72"/>
      <c r="C42" s="80" t="s">
        <v>77</v>
      </c>
      <c r="D42" s="81" t="s">
        <v>307</v>
      </c>
      <c r="E42" s="82">
        <f>IFERROR(VLOOKUP($C42,'2024'!$C$261:$U$504,19,FALSE),0)</f>
        <v>970310.73999999929</v>
      </c>
      <c r="F42" s="83">
        <f>IFERROR(VLOOKUP($C42,'2024'!$C$8:$U$251,19,FALSE),0)</f>
        <v>865983.87999999989</v>
      </c>
      <c r="G42" s="84">
        <f t="shared" si="6"/>
        <v>0.89248097985600006</v>
      </c>
      <c r="H42" s="85">
        <f t="shared" si="7"/>
        <v>1.2311400056866647E-4</v>
      </c>
      <c r="I42" s="86">
        <f t="shared" si="8"/>
        <v>-104326.8599999994</v>
      </c>
      <c r="J42" s="87">
        <f t="shared" si="9"/>
        <v>-0.10751902014399993</v>
      </c>
      <c r="K42" s="82">
        <f>VLOOKUP($C42,'2024'!$C$261:$U$504,VLOOKUP($L$4,Master!$D$9:$G$20,4,FALSE),FALSE)</f>
        <v>236241.92999999979</v>
      </c>
      <c r="L42" s="83">
        <f>VLOOKUP($C42,'2024'!$C$8:$U$251,VLOOKUP($L$4,Master!$D$9:$G$20,4,FALSE),FALSE)</f>
        <v>224407.85999999993</v>
      </c>
      <c r="M42" s="154">
        <f t="shared" si="10"/>
        <v>0.94990698729899525</v>
      </c>
      <c r="N42" s="154">
        <f t="shared" si="11"/>
        <v>3.1903306795564393E-5</v>
      </c>
      <c r="O42" s="83">
        <f t="shared" si="12"/>
        <v>-11834.069999999861</v>
      </c>
      <c r="P42" s="87">
        <f t="shared" si="13"/>
        <v>-5.009301270100474E-2</v>
      </c>
      <c r="Q42" s="78"/>
    </row>
    <row r="43" spans="2:17" s="79" customFormat="1" ht="12.75" x14ac:dyDescent="0.2">
      <c r="B43" s="72"/>
      <c r="C43" s="80" t="s">
        <v>78</v>
      </c>
      <c r="D43" s="81" t="s">
        <v>308</v>
      </c>
      <c r="E43" s="82">
        <f>IFERROR(VLOOKUP($C43,'2024'!$C$261:$U$504,19,FALSE),0)</f>
        <v>954385.50999999908</v>
      </c>
      <c r="F43" s="83">
        <f>IFERROR(VLOOKUP($C43,'2024'!$C$8:$U$251,19,FALSE),0)</f>
        <v>880525.69000000006</v>
      </c>
      <c r="G43" s="84">
        <f t="shared" si="6"/>
        <v>0.92261007818528273</v>
      </c>
      <c r="H43" s="85">
        <f t="shared" si="7"/>
        <v>1.2518136053454651E-4</v>
      </c>
      <c r="I43" s="86">
        <f t="shared" si="8"/>
        <v>-73859.819999999017</v>
      </c>
      <c r="J43" s="87">
        <f t="shared" si="9"/>
        <v>-7.7389921814717294E-2</v>
      </c>
      <c r="K43" s="82">
        <f>VLOOKUP($C43,'2024'!$C$261:$U$504,VLOOKUP($L$4,Master!$D$9:$G$20,4,FALSE),FALSE)</f>
        <v>239531.0999999998</v>
      </c>
      <c r="L43" s="83">
        <f>VLOOKUP($C43,'2024'!$C$8:$U$251,VLOOKUP($L$4,Master!$D$9:$G$20,4,FALSE),FALSE)</f>
        <v>246763.64</v>
      </c>
      <c r="M43" s="154">
        <f t="shared" si="10"/>
        <v>1.0301945759861673</v>
      </c>
      <c r="N43" s="154">
        <f t="shared" si="11"/>
        <v>3.5081552459482518E-5</v>
      </c>
      <c r="O43" s="83">
        <f t="shared" si="12"/>
        <v>7232.5400000002119</v>
      </c>
      <c r="P43" s="87">
        <f t="shared" si="13"/>
        <v>3.0194575986167215E-2</v>
      </c>
      <c r="Q43" s="78"/>
    </row>
    <row r="44" spans="2:17" s="79" customFormat="1" ht="12.75" x14ac:dyDescent="0.2">
      <c r="B44" s="72"/>
      <c r="C44" s="80" t="s">
        <v>79</v>
      </c>
      <c r="D44" s="81" t="s">
        <v>309</v>
      </c>
      <c r="E44" s="82">
        <f>IFERROR(VLOOKUP($C44,'2024'!$C$261:$U$504,19,FALSE),0)</f>
        <v>1685680.8100000005</v>
      </c>
      <c r="F44" s="83">
        <f>IFERROR(VLOOKUP($C44,'2024'!$C$8:$U$251,19,FALSE),0)</f>
        <v>1830038.3899999994</v>
      </c>
      <c r="G44" s="84">
        <f t="shared" si="6"/>
        <v>1.0856375531735447</v>
      </c>
      <c r="H44" s="85">
        <f t="shared" si="7"/>
        <v>2.6017037105487622E-4</v>
      </c>
      <c r="I44" s="86">
        <f t="shared" si="8"/>
        <v>144357.57999999891</v>
      </c>
      <c r="J44" s="87">
        <f t="shared" si="9"/>
        <v>8.5637553173544684E-2</v>
      </c>
      <c r="K44" s="82">
        <f>VLOOKUP($C44,'2024'!$C$261:$U$504,VLOOKUP($L$4,Master!$D$9:$G$20,4,FALSE),FALSE)</f>
        <v>413527.8000000001</v>
      </c>
      <c r="L44" s="83">
        <f>VLOOKUP($C44,'2024'!$C$8:$U$251,VLOOKUP($L$4,Master!$D$9:$G$20,4,FALSE),FALSE)</f>
        <v>450123.60999999987</v>
      </c>
      <c r="M44" s="154">
        <f t="shared" si="10"/>
        <v>1.0884966137705852</v>
      </c>
      <c r="N44" s="154">
        <f t="shared" si="11"/>
        <v>6.3992551890816013E-5</v>
      </c>
      <c r="O44" s="83">
        <f t="shared" si="12"/>
        <v>36595.809999999765</v>
      </c>
      <c r="P44" s="87">
        <f t="shared" si="13"/>
        <v>8.8496613770585084E-2</v>
      </c>
      <c r="Q44" s="78"/>
    </row>
    <row r="45" spans="2:17" s="79" customFormat="1" ht="12.75" x14ac:dyDescent="0.2">
      <c r="B45" s="72"/>
      <c r="C45" s="80" t="s">
        <v>80</v>
      </c>
      <c r="D45" s="81" t="s">
        <v>310</v>
      </c>
      <c r="E45" s="82">
        <f>IFERROR(VLOOKUP($C45,'2024'!$C$261:$U$504,19,FALSE),0)</f>
        <v>4380329.2599999923</v>
      </c>
      <c r="F45" s="83">
        <f>IFERROR(VLOOKUP($C45,'2024'!$C$8:$U$251,19,FALSE),0)</f>
        <v>4164864.8299999987</v>
      </c>
      <c r="G45" s="84">
        <f t="shared" si="6"/>
        <v>0.95081090547974145</v>
      </c>
      <c r="H45" s="85">
        <f t="shared" si="7"/>
        <v>5.9210475263008226E-4</v>
      </c>
      <c r="I45" s="86">
        <f t="shared" si="8"/>
        <v>-215464.42999999365</v>
      </c>
      <c r="J45" s="87">
        <f t="shared" si="9"/>
        <v>-4.9189094520258513E-2</v>
      </c>
      <c r="K45" s="82">
        <f>VLOOKUP($C45,'2024'!$C$261:$U$504,VLOOKUP($L$4,Master!$D$9:$G$20,4,FALSE),FALSE)</f>
        <v>1093866.2699999984</v>
      </c>
      <c r="L45" s="83">
        <f>VLOOKUP($C45,'2024'!$C$8:$U$251,VLOOKUP($L$4,Master!$D$9:$G$20,4,FALSE),FALSE)</f>
        <v>1059603.5899999994</v>
      </c>
      <c r="M45" s="154">
        <f t="shared" si="10"/>
        <v>0.96867745085512236</v>
      </c>
      <c r="N45" s="154">
        <f t="shared" si="11"/>
        <v>1.5064026016491319E-4</v>
      </c>
      <c r="O45" s="83">
        <f t="shared" si="12"/>
        <v>-34262.679999999003</v>
      </c>
      <c r="P45" s="87">
        <f t="shared" si="13"/>
        <v>-3.1322549144877698E-2</v>
      </c>
      <c r="Q45" s="78"/>
    </row>
    <row r="46" spans="2:17" s="79" customFormat="1" ht="12.75" x14ac:dyDescent="0.2">
      <c r="B46" s="72"/>
      <c r="C46" s="80" t="s">
        <v>81</v>
      </c>
      <c r="D46" s="81" t="s">
        <v>311</v>
      </c>
      <c r="E46" s="82">
        <f>IFERROR(VLOOKUP($C46,'2024'!$C$261:$U$504,19,FALSE),0)</f>
        <v>1814585.3800000018</v>
      </c>
      <c r="F46" s="83">
        <f>IFERROR(VLOOKUP($C46,'2024'!$C$8:$U$251,19,FALSE),0)</f>
        <v>2003068.0400000005</v>
      </c>
      <c r="G46" s="84">
        <f t="shared" si="6"/>
        <v>1.1038709239462727</v>
      </c>
      <c r="H46" s="85">
        <f t="shared" si="7"/>
        <v>2.8476941143019626E-4</v>
      </c>
      <c r="I46" s="86">
        <f t="shared" si="8"/>
        <v>188482.65999999875</v>
      </c>
      <c r="J46" s="87">
        <f t="shared" si="9"/>
        <v>0.10387092394627283</v>
      </c>
      <c r="K46" s="82">
        <f>VLOOKUP($C46,'2024'!$C$261:$U$504,VLOOKUP($L$4,Master!$D$9:$G$20,4,FALSE),FALSE)</f>
        <v>445003.63000000041</v>
      </c>
      <c r="L46" s="83">
        <f>VLOOKUP($C46,'2024'!$C$8:$U$251,VLOOKUP($L$4,Master!$D$9:$G$20,4,FALSE),FALSE)</f>
        <v>558097.74000000011</v>
      </c>
      <c r="M46" s="154">
        <f t="shared" si="10"/>
        <v>1.2541419943023826</v>
      </c>
      <c r="N46" s="154">
        <f t="shared" si="11"/>
        <v>7.9342868922377044E-5</v>
      </c>
      <c r="O46" s="83">
        <f t="shared" si="12"/>
        <v>113094.10999999969</v>
      </c>
      <c r="P46" s="87">
        <f t="shared" si="13"/>
        <v>0.25414199430238266</v>
      </c>
      <c r="Q46" s="78"/>
    </row>
    <row r="47" spans="2:17" s="79" customFormat="1" ht="12.75" x14ac:dyDescent="0.2">
      <c r="B47" s="72"/>
      <c r="C47" s="80" t="s">
        <v>82</v>
      </c>
      <c r="D47" s="81" t="s">
        <v>312</v>
      </c>
      <c r="E47" s="82">
        <f>IFERROR(VLOOKUP($C47,'2024'!$C$261:$U$504,19,FALSE),0)</f>
        <v>2073443.850000002</v>
      </c>
      <c r="F47" s="83">
        <f>IFERROR(VLOOKUP($C47,'2024'!$C$8:$U$251,19,FALSE),0)</f>
        <v>1855207.2399999998</v>
      </c>
      <c r="G47" s="84">
        <f t="shared" si="6"/>
        <v>0.89474679528939161</v>
      </c>
      <c r="H47" s="85">
        <f t="shared" si="7"/>
        <v>2.6374854137048616E-4</v>
      </c>
      <c r="I47" s="86">
        <f t="shared" si="8"/>
        <v>-218236.6100000022</v>
      </c>
      <c r="J47" s="87">
        <f t="shared" si="9"/>
        <v>-0.10525320471060839</v>
      </c>
      <c r="K47" s="82">
        <f>VLOOKUP($C47,'2024'!$C$261:$U$504,VLOOKUP($L$4,Master!$D$9:$G$20,4,FALSE),FALSE)</f>
        <v>497103.42000000097</v>
      </c>
      <c r="L47" s="83">
        <f>VLOOKUP($C47,'2024'!$C$8:$U$251,VLOOKUP($L$4,Master!$D$9:$G$20,4,FALSE),FALSE)</f>
        <v>474914.44</v>
      </c>
      <c r="M47" s="154">
        <f t="shared" si="10"/>
        <v>0.95536345334336881</v>
      </c>
      <c r="N47" s="154">
        <f t="shared" si="11"/>
        <v>6.7516980381006542E-5</v>
      </c>
      <c r="O47" s="83">
        <f t="shared" si="12"/>
        <v>-22188.980000000971</v>
      </c>
      <c r="P47" s="87">
        <f t="shared" si="13"/>
        <v>-4.4636546656631186E-2</v>
      </c>
      <c r="Q47" s="78"/>
    </row>
    <row r="48" spans="2:17" s="79" customFormat="1" ht="12.75" x14ac:dyDescent="0.2">
      <c r="B48" s="72"/>
      <c r="C48" s="80" t="s">
        <v>83</v>
      </c>
      <c r="D48" s="81" t="s">
        <v>313</v>
      </c>
      <c r="E48" s="82">
        <f>IFERROR(VLOOKUP($C48,'2024'!$C$261:$U$504,19,FALSE),0)</f>
        <v>556766.79</v>
      </c>
      <c r="F48" s="83">
        <f>IFERROR(VLOOKUP($C48,'2024'!$C$8:$U$251,19,FALSE),0)</f>
        <v>531438.71000000008</v>
      </c>
      <c r="G48" s="84">
        <f t="shared" si="6"/>
        <v>0.95450863726983437</v>
      </c>
      <c r="H48" s="85">
        <f t="shared" si="7"/>
        <v>7.5552844754051755E-5</v>
      </c>
      <c r="I48" s="86">
        <f t="shared" si="8"/>
        <v>-25328.079999999958</v>
      </c>
      <c r="J48" s="87">
        <f t="shared" si="9"/>
        <v>-4.5491362730165637E-2</v>
      </c>
      <c r="K48" s="82">
        <f>VLOOKUP($C48,'2024'!$C$261:$U$504,VLOOKUP($L$4,Master!$D$9:$G$20,4,FALSE),FALSE)</f>
        <v>138029.38999999998</v>
      </c>
      <c r="L48" s="83">
        <f>VLOOKUP($C48,'2024'!$C$8:$U$251,VLOOKUP($L$4,Master!$D$9:$G$20,4,FALSE),FALSE)</f>
        <v>151933.74</v>
      </c>
      <c r="M48" s="154">
        <f t="shared" si="10"/>
        <v>1.100734705847791</v>
      </c>
      <c r="N48" s="154">
        <f t="shared" si="11"/>
        <v>2.1599906170031276E-5</v>
      </c>
      <c r="O48" s="83">
        <f t="shared" si="12"/>
        <v>13904.350000000006</v>
      </c>
      <c r="P48" s="87">
        <f t="shared" si="13"/>
        <v>0.10073470584779087</v>
      </c>
      <c r="Q48" s="78"/>
    </row>
    <row r="49" spans="2:17" s="79" customFormat="1" ht="12.75" x14ac:dyDescent="0.2">
      <c r="B49" s="72"/>
      <c r="C49" s="80" t="s">
        <v>84</v>
      </c>
      <c r="D49" s="81" t="s">
        <v>314</v>
      </c>
      <c r="E49" s="82">
        <f>IFERROR(VLOOKUP($C49,'2024'!$C$261:$U$504,19,FALSE),0)</f>
        <v>973228.69</v>
      </c>
      <c r="F49" s="83">
        <f>IFERROR(VLOOKUP($C49,'2024'!$C$8:$U$251,19,FALSE),0)</f>
        <v>668795.41000000015</v>
      </c>
      <c r="G49" s="84">
        <f t="shared" si="6"/>
        <v>0.68719245216661273</v>
      </c>
      <c r="H49" s="85">
        <f t="shared" si="7"/>
        <v>9.5080382428205874E-5</v>
      </c>
      <c r="I49" s="86">
        <f t="shared" si="8"/>
        <v>-304433.2799999998</v>
      </c>
      <c r="J49" s="87">
        <f t="shared" si="9"/>
        <v>-0.31280754783338727</v>
      </c>
      <c r="K49" s="82">
        <f>VLOOKUP($C49,'2024'!$C$261:$U$504,VLOOKUP($L$4,Master!$D$9:$G$20,4,FALSE),FALSE)</f>
        <v>227512.45999999996</v>
      </c>
      <c r="L49" s="83">
        <f>VLOOKUP($C49,'2024'!$C$8:$U$251,VLOOKUP($L$4,Master!$D$9:$G$20,4,FALSE),FALSE)</f>
        <v>187459.26</v>
      </c>
      <c r="M49" s="154">
        <f t="shared" si="10"/>
        <v>0.82395162005632583</v>
      </c>
      <c r="N49" s="154">
        <f t="shared" si="11"/>
        <v>2.665044924651692E-5</v>
      </c>
      <c r="O49" s="83">
        <f t="shared" si="12"/>
        <v>-40053.199999999953</v>
      </c>
      <c r="P49" s="87">
        <f t="shared" si="13"/>
        <v>-0.17604837994367412</v>
      </c>
      <c r="Q49" s="78"/>
    </row>
    <row r="50" spans="2:17" s="79" customFormat="1" ht="12.75" x14ac:dyDescent="0.2">
      <c r="B50" s="72"/>
      <c r="C50" s="80" t="s">
        <v>85</v>
      </c>
      <c r="D50" s="81" t="s">
        <v>315</v>
      </c>
      <c r="E50" s="82">
        <f>IFERROR(VLOOKUP($C50,'2024'!$C$261:$U$504,19,FALSE),0)</f>
        <v>433800.34000000008</v>
      </c>
      <c r="F50" s="83">
        <f>IFERROR(VLOOKUP($C50,'2024'!$C$8:$U$251,19,FALSE),0)</f>
        <v>317200.59000000003</v>
      </c>
      <c r="G50" s="84">
        <f t="shared" si="6"/>
        <v>0.73121332731090061</v>
      </c>
      <c r="H50" s="85">
        <f t="shared" si="7"/>
        <v>4.5095335513221502E-5</v>
      </c>
      <c r="I50" s="86">
        <f t="shared" si="8"/>
        <v>-116599.75000000006</v>
      </c>
      <c r="J50" s="87">
        <f t="shared" si="9"/>
        <v>-0.26878667268909939</v>
      </c>
      <c r="K50" s="82">
        <f>VLOOKUP($C50,'2024'!$C$261:$U$504,VLOOKUP($L$4,Master!$D$9:$G$20,4,FALSE),FALSE)</f>
        <v>104859.38000000002</v>
      </c>
      <c r="L50" s="83">
        <f>VLOOKUP($C50,'2024'!$C$8:$U$251,VLOOKUP($L$4,Master!$D$9:$G$20,4,FALSE),FALSE)</f>
        <v>87527.77</v>
      </c>
      <c r="M50" s="154">
        <f t="shared" si="10"/>
        <v>0.83471569257800293</v>
      </c>
      <c r="N50" s="154">
        <f t="shared" si="11"/>
        <v>1.2443527153824283E-5</v>
      </c>
      <c r="O50" s="83">
        <f t="shared" si="12"/>
        <v>-17331.610000000015</v>
      </c>
      <c r="P50" s="87">
        <f t="shared" si="13"/>
        <v>-0.16528430742199707</v>
      </c>
      <c r="Q50" s="78"/>
    </row>
    <row r="51" spans="2:17" s="79" customFormat="1" ht="12.75" x14ac:dyDescent="0.2">
      <c r="B51" s="72"/>
      <c r="C51" s="80" t="s">
        <v>86</v>
      </c>
      <c r="D51" s="81" t="s">
        <v>316</v>
      </c>
      <c r="E51" s="82">
        <f>IFERROR(VLOOKUP($C51,'2024'!$C$261:$U$504,19,FALSE),0)</f>
        <v>5498285.3900000015</v>
      </c>
      <c r="F51" s="83">
        <f>IFERROR(VLOOKUP($C51,'2024'!$C$8:$U$251,19,FALSE),0)</f>
        <v>4367082.2500000009</v>
      </c>
      <c r="G51" s="84">
        <f t="shared" si="6"/>
        <v>0.79426256373352777</v>
      </c>
      <c r="H51" s="85">
        <f t="shared" si="7"/>
        <v>6.2085331959056027E-4</v>
      </c>
      <c r="I51" s="86">
        <f t="shared" si="8"/>
        <v>-1131203.1400000006</v>
      </c>
      <c r="J51" s="87">
        <f t="shared" si="9"/>
        <v>-0.2057374362664722</v>
      </c>
      <c r="K51" s="82">
        <f>VLOOKUP($C51,'2024'!$C$261:$U$504,VLOOKUP($L$4,Master!$D$9:$G$20,4,FALSE),FALSE)</f>
        <v>1144914.1500000004</v>
      </c>
      <c r="L51" s="83">
        <f>VLOOKUP($C51,'2024'!$C$8:$U$251,VLOOKUP($L$4,Master!$D$9:$G$20,4,FALSE),FALSE)</f>
        <v>1059092.8500000003</v>
      </c>
      <c r="M51" s="154">
        <f t="shared" si="10"/>
        <v>0.92504127929591928</v>
      </c>
      <c r="N51" s="154">
        <f t="shared" si="11"/>
        <v>1.5056764998578337E-4</v>
      </c>
      <c r="O51" s="83">
        <f t="shared" si="12"/>
        <v>-85821.300000000047</v>
      </c>
      <c r="P51" s="87">
        <f t="shared" si="13"/>
        <v>-7.4958720704080758E-2</v>
      </c>
      <c r="Q51" s="78"/>
    </row>
    <row r="52" spans="2:17" s="79" customFormat="1" ht="25.5" x14ac:dyDescent="0.2">
      <c r="B52" s="72"/>
      <c r="C52" s="80" t="s">
        <v>87</v>
      </c>
      <c r="D52" s="81" t="s">
        <v>317</v>
      </c>
      <c r="E52" s="82">
        <f>IFERROR(VLOOKUP($C52,'2024'!$C$261:$U$504,19,FALSE),0)</f>
        <v>1034562.29</v>
      </c>
      <c r="F52" s="83">
        <f>IFERROR(VLOOKUP($C52,'2024'!$C$8:$U$251,19,FALSE),0)</f>
        <v>144418.13</v>
      </c>
      <c r="G52" s="84">
        <f t="shared" si="6"/>
        <v>0.13959346034157111</v>
      </c>
      <c r="H52" s="85">
        <f t="shared" si="7"/>
        <v>2.05314373045209E-5</v>
      </c>
      <c r="I52" s="86">
        <f t="shared" si="8"/>
        <v>-890144.16</v>
      </c>
      <c r="J52" s="87">
        <f t="shared" si="9"/>
        <v>-0.86040653965842884</v>
      </c>
      <c r="K52" s="82">
        <f>VLOOKUP($C52,'2024'!$C$261:$U$504,VLOOKUP($L$4,Master!$D$9:$G$20,4,FALSE),FALSE)</f>
        <v>258802.53</v>
      </c>
      <c r="L52" s="83">
        <f>VLOOKUP($C52,'2024'!$C$8:$U$251,VLOOKUP($L$4,Master!$D$9:$G$20,4,FALSE),FALSE)</f>
        <v>37046.200000000004</v>
      </c>
      <c r="M52" s="154">
        <f t="shared" si="10"/>
        <v>0.14314465936635165</v>
      </c>
      <c r="N52" s="154">
        <f t="shared" si="11"/>
        <v>5.2667330110889972E-6</v>
      </c>
      <c r="O52" s="83">
        <f t="shared" si="12"/>
        <v>-221756.33</v>
      </c>
      <c r="P52" s="87">
        <f t="shared" si="13"/>
        <v>-0.85685534063364832</v>
      </c>
      <c r="Q52" s="78"/>
    </row>
    <row r="53" spans="2:17" s="79" customFormat="1" ht="12.75" x14ac:dyDescent="0.2">
      <c r="B53" s="72"/>
      <c r="C53" s="80" t="s">
        <v>88</v>
      </c>
      <c r="D53" s="81" t="s">
        <v>318</v>
      </c>
      <c r="E53" s="82">
        <f>IFERROR(VLOOKUP($C53,'2024'!$C$261:$U$504,19,FALSE),0)</f>
        <v>258003.93000000002</v>
      </c>
      <c r="F53" s="83">
        <f>IFERROR(VLOOKUP($C53,'2024'!$C$8:$U$251,19,FALSE),0)</f>
        <v>232348.60000000003</v>
      </c>
      <c r="G53" s="84">
        <f t="shared" si="6"/>
        <v>0.90056225112539956</v>
      </c>
      <c r="H53" s="85">
        <f t="shared" si="7"/>
        <v>3.3032214955928354E-5</v>
      </c>
      <c r="I53" s="86">
        <f t="shared" si="8"/>
        <v>-25655.329999999987</v>
      </c>
      <c r="J53" s="87">
        <f t="shared" si="9"/>
        <v>-9.9437748874600412E-2</v>
      </c>
      <c r="K53" s="82">
        <f>VLOOKUP($C53,'2024'!$C$261:$U$504,VLOOKUP($L$4,Master!$D$9:$G$20,4,FALSE),FALSE)</f>
        <v>63716.490000000013</v>
      </c>
      <c r="L53" s="83">
        <f>VLOOKUP($C53,'2024'!$C$8:$U$251,VLOOKUP($L$4,Master!$D$9:$G$20,4,FALSE),FALSE)</f>
        <v>62176.55</v>
      </c>
      <c r="M53" s="154">
        <f t="shared" si="10"/>
        <v>0.97583137426433864</v>
      </c>
      <c r="N53" s="154">
        <f t="shared" si="11"/>
        <v>8.839429911856697E-6</v>
      </c>
      <c r="O53" s="83">
        <f t="shared" si="12"/>
        <v>-1539.9400000000096</v>
      </c>
      <c r="P53" s="87">
        <f t="shared" si="13"/>
        <v>-2.4168625735661354E-2</v>
      </c>
      <c r="Q53" s="78"/>
    </row>
    <row r="54" spans="2:17" s="79" customFormat="1" ht="25.5" x14ac:dyDescent="0.2">
      <c r="B54" s="72"/>
      <c r="C54" s="80" t="s">
        <v>89</v>
      </c>
      <c r="D54" s="81" t="s">
        <v>319</v>
      </c>
      <c r="E54" s="82">
        <f>IFERROR(VLOOKUP($C54,'2024'!$C$261:$U$504,19,FALSE),0)</f>
        <v>267547.36</v>
      </c>
      <c r="F54" s="83">
        <f>IFERROR(VLOOKUP($C54,'2024'!$C$8:$U$251,19,FALSE),0)</f>
        <v>307658.37</v>
      </c>
      <c r="G54" s="84">
        <f t="shared" si="6"/>
        <v>1.1499211578839725</v>
      </c>
      <c r="H54" s="85">
        <f t="shared" si="7"/>
        <v>4.3738750355416548E-5</v>
      </c>
      <c r="I54" s="86">
        <f t="shared" si="8"/>
        <v>40111.010000000009</v>
      </c>
      <c r="J54" s="87">
        <f t="shared" si="9"/>
        <v>0.14992115788397242</v>
      </c>
      <c r="K54" s="82">
        <f>VLOOKUP($C54,'2024'!$C$261:$U$504,VLOOKUP($L$4,Master!$D$9:$G$20,4,FALSE),FALSE)</f>
        <v>67162.360000000015</v>
      </c>
      <c r="L54" s="83">
        <f>VLOOKUP($C54,'2024'!$C$8:$U$251,VLOOKUP($L$4,Master!$D$9:$G$20,4,FALSE),FALSE)</f>
        <v>78710.729999999981</v>
      </c>
      <c r="M54" s="154">
        <f t="shared" si="10"/>
        <v>1.1719470548682323</v>
      </c>
      <c r="N54" s="154">
        <f t="shared" si="11"/>
        <v>1.1190038384987202E-5</v>
      </c>
      <c r="O54" s="83">
        <f t="shared" si="12"/>
        <v>11548.369999999966</v>
      </c>
      <c r="P54" s="87">
        <f t="shared" si="13"/>
        <v>0.1719470548682322</v>
      </c>
      <c r="Q54" s="78"/>
    </row>
    <row r="55" spans="2:17" s="79" customFormat="1" ht="12.75" x14ac:dyDescent="0.2">
      <c r="B55" s="72"/>
      <c r="C55" s="80" t="s">
        <v>90</v>
      </c>
      <c r="D55" s="81" t="s">
        <v>320</v>
      </c>
      <c r="E55" s="82">
        <f>IFERROR(VLOOKUP($C55,'2024'!$C$261:$U$504,19,FALSE),0)</f>
        <v>1123417.7600000002</v>
      </c>
      <c r="F55" s="83">
        <f>IFERROR(VLOOKUP($C55,'2024'!$C$8:$U$251,19,FALSE),0)</f>
        <v>655389.68999999994</v>
      </c>
      <c r="G55" s="84">
        <f t="shared" si="6"/>
        <v>0.58338911252391079</v>
      </c>
      <c r="H55" s="85">
        <f t="shared" si="7"/>
        <v>9.3174536536821143E-5</v>
      </c>
      <c r="I55" s="86">
        <f t="shared" si="8"/>
        <v>-468028.0700000003</v>
      </c>
      <c r="J55" s="87">
        <f t="shared" si="9"/>
        <v>-0.41661088747608921</v>
      </c>
      <c r="K55" s="82">
        <f>VLOOKUP($C55,'2024'!$C$261:$U$504,VLOOKUP($L$4,Master!$D$9:$G$20,4,FALSE),FALSE)</f>
        <v>212967.07000000004</v>
      </c>
      <c r="L55" s="83">
        <f>VLOOKUP($C55,'2024'!$C$8:$U$251,VLOOKUP($L$4,Master!$D$9:$G$20,4,FALSE),FALSE)</f>
        <v>197887.18999999997</v>
      </c>
      <c r="M55" s="154">
        <f t="shared" si="10"/>
        <v>0.92919149425307834</v>
      </c>
      <c r="N55" s="154">
        <f t="shared" si="11"/>
        <v>2.8132952800682395E-5</v>
      </c>
      <c r="O55" s="83">
        <f t="shared" si="12"/>
        <v>-15079.880000000063</v>
      </c>
      <c r="P55" s="87">
        <f t="shared" si="13"/>
        <v>-7.0808505746921629E-2</v>
      </c>
      <c r="Q55" s="78"/>
    </row>
    <row r="56" spans="2:17" s="79" customFormat="1" ht="12.75" x14ac:dyDescent="0.2">
      <c r="B56" s="72"/>
      <c r="C56" s="80" t="s">
        <v>91</v>
      </c>
      <c r="D56" s="81" t="s">
        <v>321</v>
      </c>
      <c r="E56" s="82">
        <f>IFERROR(VLOOKUP($C56,'2024'!$C$261:$U$504,19,FALSE),0)</f>
        <v>1064330.8299999998</v>
      </c>
      <c r="F56" s="83">
        <f>IFERROR(VLOOKUP($C56,'2024'!$C$8:$U$251,19,FALSE),0)</f>
        <v>420735.00999999989</v>
      </c>
      <c r="G56" s="84">
        <f t="shared" si="6"/>
        <v>0.39530472869981598</v>
      </c>
      <c r="H56" s="85">
        <f t="shared" si="7"/>
        <v>5.9814473983508658E-5</v>
      </c>
      <c r="I56" s="86">
        <f t="shared" si="8"/>
        <v>-643595.81999999995</v>
      </c>
      <c r="J56" s="87">
        <f t="shared" si="9"/>
        <v>-0.60469527130018408</v>
      </c>
      <c r="K56" s="82">
        <f>VLOOKUP($C56,'2024'!$C$261:$U$504,VLOOKUP($L$4,Master!$D$9:$G$20,4,FALSE),FALSE)</f>
        <v>261761.65999999997</v>
      </c>
      <c r="L56" s="83">
        <f>VLOOKUP($C56,'2024'!$C$8:$U$251,VLOOKUP($L$4,Master!$D$9:$G$20,4,FALSE),FALSE)</f>
        <v>105475.24000000002</v>
      </c>
      <c r="M56" s="154">
        <f t="shared" si="10"/>
        <v>0.40294380773716071</v>
      </c>
      <c r="N56" s="154">
        <f t="shared" si="11"/>
        <v>1.4995058288313906E-5</v>
      </c>
      <c r="O56" s="83">
        <f t="shared" si="12"/>
        <v>-156286.41999999995</v>
      </c>
      <c r="P56" s="87">
        <f t="shared" si="13"/>
        <v>-0.59705619226283935</v>
      </c>
      <c r="Q56" s="78"/>
    </row>
    <row r="57" spans="2:17" s="79" customFormat="1" ht="12.75" x14ac:dyDescent="0.2">
      <c r="B57" s="72"/>
      <c r="C57" s="80" t="s">
        <v>92</v>
      </c>
      <c r="D57" s="81" t="s">
        <v>322</v>
      </c>
      <c r="E57" s="82">
        <f>IFERROR(VLOOKUP($C57,'2024'!$C$261:$U$504,19,FALSE),0)</f>
        <v>197877.47</v>
      </c>
      <c r="F57" s="83">
        <f>IFERROR(VLOOKUP($C57,'2024'!$C$8:$U$251,19,FALSE),0)</f>
        <v>160335.57</v>
      </c>
      <c r="G57" s="84">
        <f t="shared" si="6"/>
        <v>0.81027703659239225</v>
      </c>
      <c r="H57" s="85">
        <f t="shared" si="7"/>
        <v>2.2794365936878021E-5</v>
      </c>
      <c r="I57" s="86">
        <f t="shared" si="8"/>
        <v>-37541.899999999994</v>
      </c>
      <c r="J57" s="87">
        <f t="shared" si="9"/>
        <v>-0.18972296340760772</v>
      </c>
      <c r="K57" s="82">
        <f>VLOOKUP($C57,'2024'!$C$261:$U$504,VLOOKUP($L$4,Master!$D$9:$G$20,4,FALSE),FALSE)</f>
        <v>46146.48</v>
      </c>
      <c r="L57" s="83">
        <f>VLOOKUP($C57,'2024'!$C$8:$U$251,VLOOKUP($L$4,Master!$D$9:$G$20,4,FALSE),FALSE)</f>
        <v>38901.550000000003</v>
      </c>
      <c r="M57" s="154">
        <f t="shared" si="10"/>
        <v>0.84300145969963469</v>
      </c>
      <c r="N57" s="154">
        <f t="shared" si="11"/>
        <v>5.5305018481660512E-6</v>
      </c>
      <c r="O57" s="83">
        <f t="shared" si="12"/>
        <v>-7244.93</v>
      </c>
      <c r="P57" s="87">
        <f t="shared" si="13"/>
        <v>-0.15699854030036528</v>
      </c>
      <c r="Q57" s="78"/>
    </row>
    <row r="58" spans="2:17" s="79" customFormat="1" ht="12.75" x14ac:dyDescent="0.2">
      <c r="B58" s="72"/>
      <c r="C58" s="80" t="s">
        <v>93</v>
      </c>
      <c r="D58" s="81" t="s">
        <v>323</v>
      </c>
      <c r="E58" s="82">
        <f>IFERROR(VLOOKUP($C58,'2024'!$C$261:$U$504,19,FALSE),0)</f>
        <v>267375.45</v>
      </c>
      <c r="F58" s="83">
        <f>IFERROR(VLOOKUP($C58,'2024'!$C$8:$U$251,19,FALSE),0)</f>
        <v>161551.94</v>
      </c>
      <c r="G58" s="84">
        <f t="shared" si="6"/>
        <v>0.60421381244987149</v>
      </c>
      <c r="H58" s="85">
        <f t="shared" si="7"/>
        <v>2.2967293147568952E-5</v>
      </c>
      <c r="I58" s="86">
        <f t="shared" si="8"/>
        <v>-105823.51000000001</v>
      </c>
      <c r="J58" s="87">
        <f t="shared" si="9"/>
        <v>-0.39578618755012851</v>
      </c>
      <c r="K58" s="82">
        <f>VLOOKUP($C58,'2024'!$C$261:$U$504,VLOOKUP($L$4,Master!$D$9:$G$20,4,FALSE),FALSE)</f>
        <v>63482.780000000006</v>
      </c>
      <c r="L58" s="83">
        <f>VLOOKUP($C58,'2024'!$C$8:$U$251,VLOOKUP($L$4,Master!$D$9:$G$20,4,FALSE),FALSE)</f>
        <v>53847.83</v>
      </c>
      <c r="M58" s="154">
        <f t="shared" si="10"/>
        <v>0.84822734606140426</v>
      </c>
      <c r="N58" s="154">
        <f t="shared" si="11"/>
        <v>7.655363946545351E-6</v>
      </c>
      <c r="O58" s="83">
        <f t="shared" si="12"/>
        <v>-9634.9500000000044</v>
      </c>
      <c r="P58" s="87">
        <f t="shared" si="13"/>
        <v>-0.15177265393859568</v>
      </c>
      <c r="Q58" s="78"/>
    </row>
    <row r="59" spans="2:17" s="79" customFormat="1" ht="25.5" x14ac:dyDescent="0.2">
      <c r="B59" s="72"/>
      <c r="C59" s="80" t="s">
        <v>94</v>
      </c>
      <c r="D59" s="81" t="s">
        <v>324</v>
      </c>
      <c r="E59" s="82">
        <f>IFERROR(VLOOKUP($C59,'2024'!$C$261:$U$504,19,FALSE),0)</f>
        <v>212169.38000000003</v>
      </c>
      <c r="F59" s="83">
        <f>IFERROR(VLOOKUP($C59,'2024'!$C$8:$U$251,19,FALSE),0)</f>
        <v>152847.18000000002</v>
      </c>
      <c r="G59" s="84">
        <f t="shared" si="6"/>
        <v>0.720401690385295</v>
      </c>
      <c r="H59" s="85">
        <f t="shared" si="7"/>
        <v>2.1729766846744387E-5</v>
      </c>
      <c r="I59" s="86">
        <f t="shared" si="8"/>
        <v>-59322.200000000012</v>
      </c>
      <c r="J59" s="87">
        <f t="shared" si="9"/>
        <v>-0.279598309614705</v>
      </c>
      <c r="K59" s="82">
        <f>VLOOKUP($C59,'2024'!$C$261:$U$504,VLOOKUP($L$4,Master!$D$9:$G$20,4,FALSE),FALSE)</f>
        <v>59034.860000000015</v>
      </c>
      <c r="L59" s="83">
        <f>VLOOKUP($C59,'2024'!$C$8:$U$251,VLOOKUP($L$4,Master!$D$9:$G$20,4,FALSE),FALSE)</f>
        <v>27447.939999999995</v>
      </c>
      <c r="M59" s="154">
        <f t="shared" si="10"/>
        <v>0.46494461069273285</v>
      </c>
      <c r="N59" s="154">
        <f t="shared" si="11"/>
        <v>3.9021808359397209E-6</v>
      </c>
      <c r="O59" s="83">
        <f t="shared" si="12"/>
        <v>-31586.92000000002</v>
      </c>
      <c r="P59" s="87">
        <f t="shared" si="13"/>
        <v>-0.53505538930726715</v>
      </c>
      <c r="Q59" s="78"/>
    </row>
    <row r="60" spans="2:17" s="79" customFormat="1" ht="12.75" x14ac:dyDescent="0.2">
      <c r="B60" s="72"/>
      <c r="C60" s="80" t="s">
        <v>95</v>
      </c>
      <c r="D60" s="81" t="s">
        <v>325</v>
      </c>
      <c r="E60" s="82">
        <f>IFERROR(VLOOKUP($C60,'2024'!$C$261:$U$504,19,FALSE),0)</f>
        <v>114291.30000000002</v>
      </c>
      <c r="F60" s="83">
        <f>IFERROR(VLOOKUP($C60,'2024'!$C$8:$U$251,19,FALSE),0)</f>
        <v>108127.06999999995</v>
      </c>
      <c r="G60" s="84">
        <f t="shared" si="6"/>
        <v>0.94606562354264878</v>
      </c>
      <c r="H60" s="85">
        <f t="shared" si="7"/>
        <v>1.5372059994313328E-5</v>
      </c>
      <c r="I60" s="86">
        <f t="shared" si="8"/>
        <v>-6164.2300000000687</v>
      </c>
      <c r="J60" s="87">
        <f t="shared" si="9"/>
        <v>-5.3934376457351239E-2</v>
      </c>
      <c r="K60" s="82">
        <f>VLOOKUP($C60,'2024'!$C$261:$U$504,VLOOKUP($L$4,Master!$D$9:$G$20,4,FALSE),FALSE)</f>
        <v>19955.260000000002</v>
      </c>
      <c r="L60" s="83">
        <f>VLOOKUP($C60,'2024'!$C$8:$U$251,VLOOKUP($L$4,Master!$D$9:$G$20,4,FALSE),FALSE)</f>
        <v>29795.359999999982</v>
      </c>
      <c r="M60" s="154">
        <f t="shared" si="10"/>
        <v>1.4931080827811805</v>
      </c>
      <c r="N60" s="154">
        <f t="shared" si="11"/>
        <v>4.2359056013647975E-6</v>
      </c>
      <c r="O60" s="83">
        <f t="shared" si="12"/>
        <v>9840.0999999999804</v>
      </c>
      <c r="P60" s="87">
        <f t="shared" si="13"/>
        <v>0.49310808278118046</v>
      </c>
      <c r="Q60" s="78"/>
    </row>
    <row r="61" spans="2:17" s="79" customFormat="1" ht="25.5" x14ac:dyDescent="0.2">
      <c r="B61" s="72"/>
      <c r="C61" s="80" t="s">
        <v>96</v>
      </c>
      <c r="D61" s="81" t="s">
        <v>326</v>
      </c>
      <c r="E61" s="82">
        <f>IFERROR(VLOOKUP($C61,'2024'!$C$261:$U$504,19,FALSE),0)</f>
        <v>29.68</v>
      </c>
      <c r="F61" s="83">
        <f>IFERROR(VLOOKUP($C61,'2024'!$C$8:$U$251,19,FALSE),0)</f>
        <v>1014178.89</v>
      </c>
      <c r="G61" s="84">
        <f t="shared" si="6"/>
        <v>34170.447776280322</v>
      </c>
      <c r="H61" s="85">
        <f t="shared" si="7"/>
        <v>1.4418238413420529E-4</v>
      </c>
      <c r="I61" s="86">
        <f t="shared" si="8"/>
        <v>1014149.21</v>
      </c>
      <c r="J61" s="87">
        <f t="shared" si="9"/>
        <v>34169.447776280322</v>
      </c>
      <c r="K61" s="82">
        <f>VLOOKUP($C61,'2024'!$C$261:$U$504,VLOOKUP($L$4,Master!$D$9:$G$20,4,FALSE),FALSE)</f>
        <v>7.42</v>
      </c>
      <c r="L61" s="83">
        <f>VLOOKUP($C61,'2024'!$C$8:$U$251,VLOOKUP($L$4,Master!$D$9:$G$20,4,FALSE),FALSE)</f>
        <v>450731.28</v>
      </c>
      <c r="M61" s="154">
        <f t="shared" si="10"/>
        <v>60745.45552560647</v>
      </c>
      <c r="N61" s="154">
        <f t="shared" si="11"/>
        <v>6.4078942280352573E-5</v>
      </c>
      <c r="O61" s="83">
        <f t="shared" si="12"/>
        <v>450723.86000000004</v>
      </c>
      <c r="P61" s="87">
        <f t="shared" si="13"/>
        <v>60744.455525606478</v>
      </c>
      <c r="Q61" s="78"/>
    </row>
    <row r="62" spans="2:17" s="79" customFormat="1" ht="12.75" x14ac:dyDescent="0.2">
      <c r="B62" s="72"/>
      <c r="C62" s="80" t="s">
        <v>97</v>
      </c>
      <c r="D62" s="81" t="s">
        <v>327</v>
      </c>
      <c r="E62" s="82">
        <f>IFERROR(VLOOKUP($C62,'2024'!$C$261:$U$504,19,FALSE),0)</f>
        <v>300000</v>
      </c>
      <c r="F62" s="83">
        <f>IFERROR(VLOOKUP($C62,'2024'!$C$8:$U$251,19,FALSE),0)</f>
        <v>688727.94000000006</v>
      </c>
      <c r="G62" s="84">
        <f t="shared" si="6"/>
        <v>2.2957598000000004</v>
      </c>
      <c r="H62" s="85">
        <f t="shared" si="7"/>
        <v>9.7914122831959066E-5</v>
      </c>
      <c r="I62" s="86">
        <f t="shared" si="8"/>
        <v>388727.94000000006</v>
      </c>
      <c r="J62" s="87">
        <f t="shared" si="9"/>
        <v>1.2957598000000001</v>
      </c>
      <c r="K62" s="82">
        <f>VLOOKUP($C62,'2024'!$C$261:$U$504,VLOOKUP($L$4,Master!$D$9:$G$20,4,FALSE),FALSE)</f>
        <v>100000</v>
      </c>
      <c r="L62" s="83">
        <f>VLOOKUP($C62,'2024'!$C$8:$U$251,VLOOKUP($L$4,Master!$D$9:$G$20,4,FALSE),FALSE)</f>
        <v>273675.53000000003</v>
      </c>
      <c r="M62" s="154">
        <f t="shared" si="10"/>
        <v>2.7367553000000004</v>
      </c>
      <c r="N62" s="154">
        <f t="shared" si="11"/>
        <v>3.8907524879158378E-5</v>
      </c>
      <c r="O62" s="83">
        <f t="shared" si="12"/>
        <v>173675.53000000003</v>
      </c>
      <c r="P62" s="87">
        <f t="shared" si="13"/>
        <v>1.7367553000000002</v>
      </c>
      <c r="Q62" s="78"/>
    </row>
    <row r="63" spans="2:17" s="79" customFormat="1" ht="12.75" x14ac:dyDescent="0.2">
      <c r="B63" s="72"/>
      <c r="C63" s="80" t="s">
        <v>98</v>
      </c>
      <c r="D63" s="81" t="s">
        <v>328</v>
      </c>
      <c r="E63" s="82">
        <f>IFERROR(VLOOKUP($C63,'2024'!$C$261:$U$504,19,FALSE),0)</f>
        <v>617727.24</v>
      </c>
      <c r="F63" s="83">
        <f>IFERROR(VLOOKUP($C63,'2024'!$C$8:$U$251,19,FALSE),0)</f>
        <v>518656.93999999994</v>
      </c>
      <c r="G63" s="84">
        <f t="shared" si="6"/>
        <v>0.83962128657301882</v>
      </c>
      <c r="H63" s="85">
        <f t="shared" si="7"/>
        <v>7.3735703724765416E-5</v>
      </c>
      <c r="I63" s="86">
        <f t="shared" si="8"/>
        <v>-99070.300000000047</v>
      </c>
      <c r="J63" s="87">
        <f t="shared" si="9"/>
        <v>-0.16037871342698121</v>
      </c>
      <c r="K63" s="82">
        <f>VLOOKUP($C63,'2024'!$C$261:$U$504,VLOOKUP($L$4,Master!$D$9:$G$20,4,FALSE),FALSE)</f>
        <v>155213.41000000003</v>
      </c>
      <c r="L63" s="83">
        <f>VLOOKUP($C63,'2024'!$C$8:$U$251,VLOOKUP($L$4,Master!$D$9:$G$20,4,FALSE),FALSE)</f>
        <v>137156.84</v>
      </c>
      <c r="M63" s="154">
        <f t="shared" si="10"/>
        <v>0.88366617291637339</v>
      </c>
      <c r="N63" s="154">
        <f t="shared" si="11"/>
        <v>1.9499124253625249E-5</v>
      </c>
      <c r="O63" s="83">
        <f t="shared" si="12"/>
        <v>-18056.570000000036</v>
      </c>
      <c r="P63" s="87">
        <f t="shared" si="13"/>
        <v>-0.11633382708362655</v>
      </c>
      <c r="Q63" s="78"/>
    </row>
    <row r="64" spans="2:17" s="79" customFormat="1" ht="12.75" x14ac:dyDescent="0.2">
      <c r="B64" s="72"/>
      <c r="C64" s="80" t="s">
        <v>99</v>
      </c>
      <c r="D64" s="81" t="s">
        <v>329</v>
      </c>
      <c r="E64" s="82">
        <f>IFERROR(VLOOKUP($C64,'2024'!$C$261:$U$504,19,FALSE),0)</f>
        <v>976214.33</v>
      </c>
      <c r="F64" s="83">
        <f>IFERROR(VLOOKUP($C64,'2024'!$C$8:$U$251,19,FALSE),0)</f>
        <v>105182.39999999999</v>
      </c>
      <c r="G64" s="84">
        <f t="shared" si="6"/>
        <v>0.10774519157078959</v>
      </c>
      <c r="H64" s="85">
        <f t="shared" si="7"/>
        <v>1.4953426215524594E-5</v>
      </c>
      <c r="I64" s="86">
        <f t="shared" si="8"/>
        <v>-871031.92999999993</v>
      </c>
      <c r="J64" s="87">
        <f t="shared" si="9"/>
        <v>-0.89225480842921034</v>
      </c>
      <c r="K64" s="82">
        <f>VLOOKUP($C64,'2024'!$C$261:$U$504,VLOOKUP($L$4,Master!$D$9:$G$20,4,FALSE),FALSE)</f>
        <v>826876.11</v>
      </c>
      <c r="L64" s="83">
        <f>VLOOKUP($C64,'2024'!$C$8:$U$251,VLOOKUP($L$4,Master!$D$9:$G$20,4,FALSE),FALSE)</f>
        <v>36910.139999999992</v>
      </c>
      <c r="M64" s="154">
        <f t="shared" si="10"/>
        <v>4.4638053456399887E-2</v>
      </c>
      <c r="N64" s="154">
        <f t="shared" si="11"/>
        <v>5.2473898208700585E-6</v>
      </c>
      <c r="O64" s="83">
        <f t="shared" si="12"/>
        <v>-789965.97</v>
      </c>
      <c r="P64" s="87">
        <f t="shared" si="13"/>
        <v>-0.95536194654360007</v>
      </c>
      <c r="Q64" s="78"/>
    </row>
    <row r="65" spans="2:17" s="79" customFormat="1" ht="12.75" x14ac:dyDescent="0.2">
      <c r="B65" s="72"/>
      <c r="C65" s="80" t="s">
        <v>100</v>
      </c>
      <c r="D65" s="81" t="s">
        <v>330</v>
      </c>
      <c r="E65" s="82">
        <f>IFERROR(VLOOKUP($C65,'2024'!$C$261:$U$504,19,FALSE),0)</f>
        <v>860011.94</v>
      </c>
      <c r="F65" s="83">
        <f>IFERROR(VLOOKUP($C65,'2024'!$C$8:$U$251,19,FALSE),0)</f>
        <v>395180.25</v>
      </c>
      <c r="G65" s="84">
        <f t="shared" si="6"/>
        <v>0.45950553895798241</v>
      </c>
      <c r="H65" s="85">
        <f t="shared" si="7"/>
        <v>5.6181440147853287E-5</v>
      </c>
      <c r="I65" s="86">
        <f t="shared" si="8"/>
        <v>-464831.68999999994</v>
      </c>
      <c r="J65" s="87">
        <f t="shared" si="9"/>
        <v>-0.54049446104201759</v>
      </c>
      <c r="K65" s="82">
        <f>VLOOKUP($C65,'2024'!$C$261:$U$504,VLOOKUP($L$4,Master!$D$9:$G$20,4,FALSE),FALSE)</f>
        <v>582579.09</v>
      </c>
      <c r="L65" s="83">
        <f>VLOOKUP($C65,'2024'!$C$8:$U$251,VLOOKUP($L$4,Master!$D$9:$G$20,4,FALSE),FALSE)</f>
        <v>119561.49999999999</v>
      </c>
      <c r="M65" s="154">
        <f t="shared" si="10"/>
        <v>0.20522792879504137</v>
      </c>
      <c r="N65" s="154">
        <f t="shared" si="11"/>
        <v>1.6997654250781915E-5</v>
      </c>
      <c r="O65" s="83">
        <f t="shared" si="12"/>
        <v>-463017.58999999997</v>
      </c>
      <c r="P65" s="87">
        <f t="shared" si="13"/>
        <v>-0.79477207120495863</v>
      </c>
      <c r="Q65" s="78"/>
    </row>
    <row r="66" spans="2:17" s="79" customFormat="1" ht="12.75" x14ac:dyDescent="0.2">
      <c r="B66" s="72"/>
      <c r="C66" s="80" t="s">
        <v>101</v>
      </c>
      <c r="D66" s="81" t="s">
        <v>331</v>
      </c>
      <c r="E66" s="82">
        <f>IFERROR(VLOOKUP($C66,'2024'!$C$261:$U$504,19,FALSE),0)</f>
        <v>110786.28000000001</v>
      </c>
      <c r="F66" s="83">
        <f>IFERROR(VLOOKUP($C66,'2024'!$C$8:$U$251,19,FALSE),0)</f>
        <v>206220</v>
      </c>
      <c r="G66" s="84">
        <f t="shared" si="6"/>
        <v>1.8614218294900775</v>
      </c>
      <c r="H66" s="85">
        <f t="shared" si="7"/>
        <v>2.931760022746659E-5</v>
      </c>
      <c r="I66" s="86">
        <f t="shared" si="8"/>
        <v>95433.719999999987</v>
      </c>
      <c r="J66" s="87">
        <f t="shared" si="9"/>
        <v>0.8614218294900774</v>
      </c>
      <c r="K66" s="82">
        <f>VLOOKUP($C66,'2024'!$C$261:$U$504,VLOOKUP($L$4,Master!$D$9:$G$20,4,FALSE),FALSE)</f>
        <v>0.16</v>
      </c>
      <c r="L66" s="83">
        <f>VLOOKUP($C66,'2024'!$C$8:$U$251,VLOOKUP($L$4,Master!$D$9:$G$20,4,FALSE),FALSE)</f>
        <v>206220</v>
      </c>
      <c r="M66" s="154">
        <f t="shared" si="10"/>
        <v>1288875</v>
      </c>
      <c r="N66" s="154">
        <f t="shared" si="11"/>
        <v>2.931760022746659E-5</v>
      </c>
      <c r="O66" s="83">
        <f t="shared" si="12"/>
        <v>206219.84</v>
      </c>
      <c r="P66" s="87">
        <f t="shared" si="13"/>
        <v>1288874</v>
      </c>
      <c r="Q66" s="78"/>
    </row>
    <row r="67" spans="2:17" s="79" customFormat="1" ht="25.5" x14ac:dyDescent="0.2">
      <c r="B67" s="72"/>
      <c r="C67" s="80" t="s">
        <v>102</v>
      </c>
      <c r="D67" s="81" t="s">
        <v>332</v>
      </c>
      <c r="E67" s="82">
        <f>IFERROR(VLOOKUP($C67,'2024'!$C$261:$U$504,19,FALSE),0)</f>
        <v>1921675.28</v>
      </c>
      <c r="F67" s="83">
        <f>IFERROR(VLOOKUP($C67,'2024'!$C$8:$U$251,19,FALSE),0)</f>
        <v>1249501.1199999996</v>
      </c>
      <c r="G67" s="84">
        <f t="shared" si="6"/>
        <v>0.65021449409496468</v>
      </c>
      <c r="H67" s="85">
        <f t="shared" si="7"/>
        <v>1.7763735001421661E-4</v>
      </c>
      <c r="I67" s="86">
        <f t="shared" si="8"/>
        <v>-672174.16000000038</v>
      </c>
      <c r="J67" s="87">
        <f t="shared" si="9"/>
        <v>-0.34978550590503532</v>
      </c>
      <c r="K67" s="82">
        <f>VLOOKUP($C67,'2024'!$C$261:$U$504,VLOOKUP($L$4,Master!$D$9:$G$20,4,FALSE),FALSE)</f>
        <v>511903.82000000007</v>
      </c>
      <c r="L67" s="83">
        <f>VLOOKUP($C67,'2024'!$C$8:$U$251,VLOOKUP($L$4,Master!$D$9:$G$20,4,FALSE),FALSE)</f>
        <v>303700.80999999988</v>
      </c>
      <c r="M67" s="154">
        <f t="shared" si="10"/>
        <v>0.59327709256008254</v>
      </c>
      <c r="N67" s="154">
        <f t="shared" si="11"/>
        <v>4.3176117429627506E-5</v>
      </c>
      <c r="O67" s="83">
        <f t="shared" si="12"/>
        <v>-208203.01000000018</v>
      </c>
      <c r="P67" s="87">
        <f t="shared" si="13"/>
        <v>-0.40672290743991746</v>
      </c>
      <c r="Q67" s="78"/>
    </row>
    <row r="68" spans="2:17" s="79" customFormat="1" ht="12.75" x14ac:dyDescent="0.2">
      <c r="B68" s="72"/>
      <c r="C68" s="80" t="s">
        <v>103</v>
      </c>
      <c r="D68" s="81" t="s">
        <v>333</v>
      </c>
      <c r="E68" s="82">
        <f>IFERROR(VLOOKUP($C68,'2024'!$C$261:$U$504,19,FALSE),0)</f>
        <v>203987.60000000003</v>
      </c>
      <c r="F68" s="83">
        <f>IFERROR(VLOOKUP($C68,'2024'!$C$8:$U$251,19,FALSE),0)</f>
        <v>139729.87</v>
      </c>
      <c r="G68" s="84">
        <f t="shared" si="6"/>
        <v>0.68499197990466076</v>
      </c>
      <c r="H68" s="85">
        <f t="shared" si="7"/>
        <v>1.986492323002559E-5</v>
      </c>
      <c r="I68" s="86">
        <f t="shared" si="8"/>
        <v>-64257.73000000004</v>
      </c>
      <c r="J68" s="87">
        <f t="shared" si="9"/>
        <v>-0.31500802009533929</v>
      </c>
      <c r="K68" s="82">
        <f>VLOOKUP($C68,'2024'!$C$261:$U$504,VLOOKUP($L$4,Master!$D$9:$G$20,4,FALSE),FALSE)</f>
        <v>35126.290000000008</v>
      </c>
      <c r="L68" s="83">
        <f>VLOOKUP($C68,'2024'!$C$8:$U$251,VLOOKUP($L$4,Master!$D$9:$G$20,4,FALSE),FALSE)</f>
        <v>38190.199999999997</v>
      </c>
      <c r="M68" s="154">
        <f t="shared" si="10"/>
        <v>1.0872255510046744</v>
      </c>
      <c r="N68" s="154">
        <f t="shared" si="11"/>
        <v>5.4293716235427916E-6</v>
      </c>
      <c r="O68" s="83">
        <f t="shared" si="12"/>
        <v>3063.9099999999889</v>
      </c>
      <c r="P68" s="87">
        <f t="shared" si="13"/>
        <v>8.7225551004674509E-2</v>
      </c>
      <c r="Q68" s="78"/>
    </row>
    <row r="69" spans="2:17" s="79" customFormat="1" ht="12.75" x14ac:dyDescent="0.2">
      <c r="B69" s="72"/>
      <c r="C69" s="80" t="s">
        <v>104</v>
      </c>
      <c r="D69" s="81" t="s">
        <v>334</v>
      </c>
      <c r="E69" s="82">
        <f>IFERROR(VLOOKUP($C69,'2024'!$C$261:$U$504,19,FALSE),0)</f>
        <v>3740690.1299999985</v>
      </c>
      <c r="F69" s="83">
        <f>IFERROR(VLOOKUP($C69,'2024'!$C$8:$U$251,19,FALSE),0)</f>
        <v>3265675.88</v>
      </c>
      <c r="G69" s="84">
        <f t="shared" si="6"/>
        <v>0.87301427450768321</v>
      </c>
      <c r="H69" s="85">
        <f t="shared" si="7"/>
        <v>4.6427009951663346E-4</v>
      </c>
      <c r="I69" s="86">
        <f t="shared" si="8"/>
        <v>-475014.2499999986</v>
      </c>
      <c r="J69" s="87">
        <f t="shared" si="9"/>
        <v>-0.12698572549231679</v>
      </c>
      <c r="K69" s="82">
        <f>VLOOKUP($C69,'2024'!$C$261:$U$504,VLOOKUP($L$4,Master!$D$9:$G$20,4,FALSE),FALSE)</f>
        <v>1028595.7399999999</v>
      </c>
      <c r="L69" s="83">
        <f>VLOOKUP($C69,'2024'!$C$8:$U$251,VLOOKUP($L$4,Master!$D$9:$G$20,4,FALSE),FALSE)</f>
        <v>826678.29000000027</v>
      </c>
      <c r="M69" s="154">
        <f t="shared" si="10"/>
        <v>0.80369600791852436</v>
      </c>
      <c r="N69" s="154">
        <f t="shared" si="11"/>
        <v>1.1752605771964746E-4</v>
      </c>
      <c r="O69" s="83">
        <f t="shared" si="12"/>
        <v>-201917.4499999996</v>
      </c>
      <c r="P69" s="87">
        <f t="shared" si="13"/>
        <v>-0.1963039920814757</v>
      </c>
      <c r="Q69" s="78"/>
    </row>
    <row r="70" spans="2:17" s="79" customFormat="1" ht="25.5" x14ac:dyDescent="0.2">
      <c r="B70" s="72"/>
      <c r="C70" s="80" t="s">
        <v>105</v>
      </c>
      <c r="D70" s="81" t="s">
        <v>335</v>
      </c>
      <c r="E70" s="82">
        <f>IFERROR(VLOOKUP($C70,'2024'!$C$261:$U$504,19,FALSE),0)</f>
        <v>151568.40000000005</v>
      </c>
      <c r="F70" s="83">
        <f>IFERROR(VLOOKUP($C70,'2024'!$C$8:$U$251,19,FALSE),0)</f>
        <v>142491.37000000002</v>
      </c>
      <c r="G70" s="84">
        <f t="shared" si="6"/>
        <v>0.94011264881070178</v>
      </c>
      <c r="H70" s="85">
        <f t="shared" si="7"/>
        <v>2.0257516349161222E-5</v>
      </c>
      <c r="I70" s="86">
        <f t="shared" si="8"/>
        <v>-9077.0300000000279</v>
      </c>
      <c r="J70" s="87">
        <f t="shared" si="9"/>
        <v>-5.9887351189298194E-2</v>
      </c>
      <c r="K70" s="82">
        <f>VLOOKUP($C70,'2024'!$C$261:$U$504,VLOOKUP($L$4,Master!$D$9:$G$20,4,FALSE),FALSE)</f>
        <v>37840.74000000002</v>
      </c>
      <c r="L70" s="83">
        <f>VLOOKUP($C70,'2024'!$C$8:$U$251,VLOOKUP($L$4,Master!$D$9:$G$20,4,FALSE),FALSE)</f>
        <v>41242.610000000022</v>
      </c>
      <c r="M70" s="154">
        <f t="shared" si="10"/>
        <v>1.0898996689811034</v>
      </c>
      <c r="N70" s="154">
        <f t="shared" si="11"/>
        <v>5.8633224338925252E-6</v>
      </c>
      <c r="O70" s="83">
        <f t="shared" si="12"/>
        <v>3401.8700000000026</v>
      </c>
      <c r="P70" s="87">
        <f t="shared" si="13"/>
        <v>8.9899668981103451E-2</v>
      </c>
      <c r="Q70" s="78"/>
    </row>
    <row r="71" spans="2:17" s="79" customFormat="1" ht="12.75" x14ac:dyDescent="0.2">
      <c r="B71" s="72"/>
      <c r="C71" s="80" t="s">
        <v>106</v>
      </c>
      <c r="D71" s="81" t="s">
        <v>336</v>
      </c>
      <c r="E71" s="82">
        <f>IFERROR(VLOOKUP($C71,'2024'!$C$261:$U$504,19,FALSE),0)</f>
        <v>4610469.5599999996</v>
      </c>
      <c r="F71" s="83">
        <f>IFERROR(VLOOKUP($C71,'2024'!$C$8:$U$251,19,FALSE),0)</f>
        <v>4138519.1400000011</v>
      </c>
      <c r="G71" s="84">
        <f t="shared" si="6"/>
        <v>0.89763506431219153</v>
      </c>
      <c r="H71" s="85">
        <f t="shared" si="7"/>
        <v>5.8835927495024182E-4</v>
      </c>
      <c r="I71" s="86">
        <f t="shared" si="8"/>
        <v>-471950.41999999853</v>
      </c>
      <c r="J71" s="87">
        <f t="shared" si="9"/>
        <v>-0.10236493568780847</v>
      </c>
      <c r="K71" s="82">
        <f>VLOOKUP($C71,'2024'!$C$261:$U$504,VLOOKUP($L$4,Master!$D$9:$G$20,4,FALSE),FALSE)</f>
        <v>1212900.8299999998</v>
      </c>
      <c r="L71" s="83">
        <f>VLOOKUP($C71,'2024'!$C$8:$U$251,VLOOKUP($L$4,Master!$D$9:$G$20,4,FALSE),FALSE)</f>
        <v>1113786.23</v>
      </c>
      <c r="M71" s="154">
        <f t="shared" si="10"/>
        <v>0.9182830141191346</v>
      </c>
      <c r="N71" s="154">
        <f t="shared" si="11"/>
        <v>1.5834322291725903E-4</v>
      </c>
      <c r="O71" s="83">
        <f t="shared" si="12"/>
        <v>-99114.59999999986</v>
      </c>
      <c r="P71" s="87">
        <f t="shared" si="13"/>
        <v>-8.1716985880865359E-2</v>
      </c>
      <c r="Q71" s="78"/>
    </row>
    <row r="72" spans="2:17" s="79" customFormat="1" ht="12.75" x14ac:dyDescent="0.2">
      <c r="B72" s="72"/>
      <c r="C72" s="80" t="s">
        <v>107</v>
      </c>
      <c r="D72" s="81" t="s">
        <v>338</v>
      </c>
      <c r="E72" s="82">
        <f>IFERROR(VLOOKUP($C72,'2024'!$C$261:$U$504,19,FALSE),0)</f>
        <v>29058374.770000003</v>
      </c>
      <c r="F72" s="83">
        <f>IFERROR(VLOOKUP($C72,'2024'!$C$8:$U$251,19,FALSE),0)</f>
        <v>27324723.959999997</v>
      </c>
      <c r="G72" s="84">
        <f t="shared" si="6"/>
        <v>0.94033903053002688</v>
      </c>
      <c r="H72" s="85">
        <f t="shared" si="7"/>
        <v>3.8846636280921235E-3</v>
      </c>
      <c r="I72" s="86">
        <f t="shared" si="8"/>
        <v>-1733650.8100000061</v>
      </c>
      <c r="J72" s="87">
        <f t="shared" si="9"/>
        <v>-5.9660969469973076E-2</v>
      </c>
      <c r="K72" s="82">
        <f>VLOOKUP($C72,'2024'!$C$261:$U$504,VLOOKUP($L$4,Master!$D$9:$G$20,4,FALSE),FALSE)</f>
        <v>7195200.2199999988</v>
      </c>
      <c r="L72" s="83">
        <f>VLOOKUP($C72,'2024'!$C$8:$U$251,VLOOKUP($L$4,Master!$D$9:$G$20,4,FALSE),FALSE)</f>
        <v>6831949.4899999993</v>
      </c>
      <c r="M72" s="154">
        <f t="shared" si="10"/>
        <v>0.94951485450115802</v>
      </c>
      <c r="N72" s="154">
        <f t="shared" si="11"/>
        <v>9.7127516206994586E-4</v>
      </c>
      <c r="O72" s="83">
        <f t="shared" si="12"/>
        <v>-363250.72999999952</v>
      </c>
      <c r="P72" s="87">
        <f t="shared" si="13"/>
        <v>-5.0485145498841942E-2</v>
      </c>
      <c r="Q72" s="78"/>
    </row>
    <row r="73" spans="2:17" s="79" customFormat="1" ht="25.5" x14ac:dyDescent="0.2">
      <c r="B73" s="72"/>
      <c r="C73" s="80" t="s">
        <v>108</v>
      </c>
      <c r="D73" s="81" t="s">
        <v>339</v>
      </c>
      <c r="E73" s="82">
        <f>IFERROR(VLOOKUP($C73,'2024'!$C$261:$U$504,19,FALSE),0)</f>
        <v>0</v>
      </c>
      <c r="F73" s="83">
        <f>IFERROR(VLOOKUP($C73,'2024'!$C$8:$U$251,19,FALSE),0)</f>
        <v>134197.24</v>
      </c>
      <c r="G73" s="84">
        <f t="shared" si="6"/>
        <v>0</v>
      </c>
      <c r="H73" s="85">
        <f t="shared" si="7"/>
        <v>1.9078367927210691E-5</v>
      </c>
      <c r="I73" s="86">
        <f t="shared" si="8"/>
        <v>134197.24</v>
      </c>
      <c r="J73" s="87">
        <f t="shared" si="9"/>
        <v>0</v>
      </c>
      <c r="K73" s="82">
        <f>VLOOKUP($C73,'2024'!$C$261:$U$504,VLOOKUP($L$4,Master!$D$9:$G$20,4,FALSE),FALSE)</f>
        <v>0</v>
      </c>
      <c r="L73" s="83">
        <f>VLOOKUP($C73,'2024'!$C$8:$U$251,VLOOKUP($L$4,Master!$D$9:$G$20,4,FALSE),FALSE)</f>
        <v>134197.24</v>
      </c>
      <c r="M73" s="154">
        <f t="shared" si="10"/>
        <v>0</v>
      </c>
      <c r="N73" s="154">
        <f t="shared" si="11"/>
        <v>1.9078367927210691E-5</v>
      </c>
      <c r="O73" s="83">
        <f t="shared" si="12"/>
        <v>134197.24</v>
      </c>
      <c r="P73" s="87">
        <f t="shared" si="13"/>
        <v>0</v>
      </c>
      <c r="Q73" s="78"/>
    </row>
    <row r="74" spans="2:17" s="79" customFormat="1" ht="25.5" x14ac:dyDescent="0.2">
      <c r="B74" s="72"/>
      <c r="C74" s="80" t="s">
        <v>109</v>
      </c>
      <c r="D74" s="81" t="s">
        <v>341</v>
      </c>
      <c r="E74" s="82">
        <f>IFERROR(VLOOKUP($C74,'2024'!$C$261:$U$504,19,FALSE),0)</f>
        <v>1916666.6400000001</v>
      </c>
      <c r="F74" s="83">
        <f>IFERROR(VLOOKUP($C74,'2024'!$C$8:$U$251,19,FALSE),0)</f>
        <v>2250255.9500000002</v>
      </c>
      <c r="G74" s="84">
        <f t="shared" ref="G74:G137" si="14">IFERROR(F74/E74,0)</f>
        <v>1.1740465989432571</v>
      </c>
      <c r="H74" s="85">
        <f t="shared" ref="H74:H137" si="15">F74/$D$4</f>
        <v>3.199112809212397E-4</v>
      </c>
      <c r="I74" s="86">
        <f t="shared" ref="I74:I137" si="16">F74-E74</f>
        <v>333589.31000000006</v>
      </c>
      <c r="J74" s="87">
        <f t="shared" ref="J74:J137" si="17">IFERROR(I74/E74,0)</f>
        <v>0.17404659894325705</v>
      </c>
      <c r="K74" s="82">
        <f>VLOOKUP($C74,'2024'!$C$261:$U$504,VLOOKUP($L$4,Master!$D$9:$G$20,4,FALSE),FALSE)</f>
        <v>616666.66</v>
      </c>
      <c r="L74" s="83">
        <f>VLOOKUP($C74,'2024'!$C$8:$U$251,VLOOKUP($L$4,Master!$D$9:$G$20,4,FALSE),FALSE)</f>
        <v>1004567.3399999999</v>
      </c>
      <c r="M74" s="154">
        <f t="shared" ref="M74:M137" si="18">IFERROR(L74/K74,0)</f>
        <v>1.6290281365300336</v>
      </c>
      <c r="N74" s="154">
        <f t="shared" ref="N74:N137" si="19">L74/$D$4</f>
        <v>1.428159425646858E-4</v>
      </c>
      <c r="O74" s="83">
        <f t="shared" ref="O74:O137" si="20">L74-K74</f>
        <v>387900.67999999982</v>
      </c>
      <c r="P74" s="87">
        <f t="shared" ref="P74:P137" si="21">IFERROR(O74/K74,0)</f>
        <v>0.62902813653003353</v>
      </c>
      <c r="Q74" s="78"/>
    </row>
    <row r="75" spans="2:17" s="79" customFormat="1" ht="25.5" x14ac:dyDescent="0.2">
      <c r="B75" s="72"/>
      <c r="C75" s="80" t="s">
        <v>110</v>
      </c>
      <c r="D75" s="81" t="s">
        <v>342</v>
      </c>
      <c r="E75" s="82">
        <f>IFERROR(VLOOKUP($C75,'2024'!$C$261:$U$504,19,FALSE),0)</f>
        <v>2872656.21</v>
      </c>
      <c r="F75" s="83">
        <f>IFERROR(VLOOKUP($C75,'2024'!$C$8:$U$251,19,FALSE),0)</f>
        <v>2125028.2399999998</v>
      </c>
      <c r="G75" s="84">
        <f t="shared" si="14"/>
        <v>0.7397433193023818</v>
      </c>
      <c r="H75" s="85">
        <f t="shared" si="15"/>
        <v>3.0210808075063972E-4</v>
      </c>
      <c r="I75" s="86">
        <f t="shared" si="16"/>
        <v>-747627.9700000002</v>
      </c>
      <c r="J75" s="87">
        <f t="shared" si="17"/>
        <v>-0.26025668069761826</v>
      </c>
      <c r="K75" s="82">
        <f>VLOOKUP($C75,'2024'!$C$261:$U$504,VLOOKUP($L$4,Master!$D$9:$G$20,4,FALSE),FALSE)</f>
        <v>469667.32</v>
      </c>
      <c r="L75" s="83">
        <f>VLOOKUP($C75,'2024'!$C$8:$U$251,VLOOKUP($L$4,Master!$D$9:$G$20,4,FALSE),FALSE)</f>
        <v>683984.25999999989</v>
      </c>
      <c r="M75" s="154">
        <f t="shared" si="18"/>
        <v>1.4563164837613141</v>
      </c>
      <c r="N75" s="154">
        <f t="shared" si="19"/>
        <v>9.7239729883423362E-5</v>
      </c>
      <c r="O75" s="83">
        <f t="shared" si="20"/>
        <v>214316.93999999989</v>
      </c>
      <c r="P75" s="87">
        <f t="shared" si="21"/>
        <v>0.45631648376131406</v>
      </c>
      <c r="Q75" s="78"/>
    </row>
    <row r="76" spans="2:17" s="79" customFormat="1" ht="12.75" x14ac:dyDescent="0.2">
      <c r="B76" s="72"/>
      <c r="C76" s="80" t="s">
        <v>111</v>
      </c>
      <c r="D76" s="81" t="s">
        <v>337</v>
      </c>
      <c r="E76" s="82">
        <f>IFERROR(VLOOKUP($C76,'2024'!$C$261:$U$504,19,FALSE),0)</f>
        <v>1072734.24</v>
      </c>
      <c r="F76" s="83">
        <f>IFERROR(VLOOKUP($C76,'2024'!$C$8:$U$251,19,FALSE),0)</f>
        <v>105683.01000000001</v>
      </c>
      <c r="G76" s="84">
        <f t="shared" si="14"/>
        <v>9.8517420307195569E-2</v>
      </c>
      <c r="H76" s="85">
        <f t="shared" si="15"/>
        <v>1.5024596246801253E-5</v>
      </c>
      <c r="I76" s="86">
        <f t="shared" si="16"/>
        <v>-967051.23</v>
      </c>
      <c r="J76" s="87">
        <f t="shared" si="17"/>
        <v>-0.90148257969280443</v>
      </c>
      <c r="K76" s="82">
        <f>VLOOKUP($C76,'2024'!$C$261:$U$504,VLOOKUP($L$4,Master!$D$9:$G$20,4,FALSE),FALSE)</f>
        <v>272706.42</v>
      </c>
      <c r="L76" s="83">
        <f>VLOOKUP($C76,'2024'!$C$8:$U$251,VLOOKUP($L$4,Master!$D$9:$G$20,4,FALSE),FALSE)</f>
        <v>28402.85</v>
      </c>
      <c r="M76" s="154">
        <f t="shared" si="18"/>
        <v>0.10415174677589181</v>
      </c>
      <c r="N76" s="154">
        <f t="shared" si="19"/>
        <v>4.037937162354279E-6</v>
      </c>
      <c r="O76" s="83">
        <f t="shared" si="20"/>
        <v>-244303.56999999998</v>
      </c>
      <c r="P76" s="87">
        <f t="shared" si="21"/>
        <v>-0.8958482532241081</v>
      </c>
      <c r="Q76" s="78"/>
    </row>
    <row r="77" spans="2:17" s="79" customFormat="1" ht="12.75" x14ac:dyDescent="0.2">
      <c r="B77" s="72"/>
      <c r="C77" s="80" t="s">
        <v>112</v>
      </c>
      <c r="D77" s="81" t="s">
        <v>340</v>
      </c>
      <c r="E77" s="82">
        <f>IFERROR(VLOOKUP($C77,'2024'!$C$261:$U$504,19,FALSE),0)</f>
        <v>2543022.2199999997</v>
      </c>
      <c r="F77" s="83">
        <f>IFERROR(VLOOKUP($C77,'2024'!$C$8:$U$251,19,FALSE),0)</f>
        <v>2431687.96</v>
      </c>
      <c r="G77" s="84">
        <f t="shared" si="14"/>
        <v>0.95621970617307472</v>
      </c>
      <c r="H77" s="85">
        <f t="shared" si="15"/>
        <v>3.457048564117145E-4</v>
      </c>
      <c r="I77" s="86">
        <f t="shared" si="16"/>
        <v>-111334.25999999978</v>
      </c>
      <c r="J77" s="87">
        <f t="shared" si="17"/>
        <v>-4.3780293826925269E-2</v>
      </c>
      <c r="K77" s="82">
        <f>VLOOKUP($C77,'2024'!$C$261:$U$504,VLOOKUP($L$4,Master!$D$9:$G$20,4,FALSE),FALSE)</f>
        <v>619792.30999999982</v>
      </c>
      <c r="L77" s="83">
        <f>VLOOKUP($C77,'2024'!$C$8:$U$251,VLOOKUP($L$4,Master!$D$9:$G$20,4,FALSE),FALSE)</f>
        <v>649545.78</v>
      </c>
      <c r="M77" s="154">
        <f t="shared" si="18"/>
        <v>1.0480055488265096</v>
      </c>
      <c r="N77" s="154">
        <f t="shared" si="19"/>
        <v>9.2343727608757472E-5</v>
      </c>
      <c r="O77" s="83">
        <f t="shared" si="20"/>
        <v>29753.470000000205</v>
      </c>
      <c r="P77" s="87">
        <f t="shared" si="21"/>
        <v>4.8005548826509661E-2</v>
      </c>
      <c r="Q77" s="78"/>
    </row>
    <row r="78" spans="2:17" s="79" customFormat="1" ht="12.75" x14ac:dyDescent="0.2">
      <c r="B78" s="72"/>
      <c r="C78" s="80" t="s">
        <v>113</v>
      </c>
      <c r="D78" s="81" t="s">
        <v>343</v>
      </c>
      <c r="E78" s="82">
        <f>IFERROR(VLOOKUP($C78,'2024'!$C$261:$U$504,19,FALSE),0)</f>
        <v>903445.36</v>
      </c>
      <c r="F78" s="83">
        <f>IFERROR(VLOOKUP($C78,'2024'!$C$8:$U$251,19,FALSE),0)</f>
        <v>799063.3600000001</v>
      </c>
      <c r="G78" s="84">
        <f t="shared" si="14"/>
        <v>0.88446229885999983</v>
      </c>
      <c r="H78" s="85">
        <f t="shared" si="15"/>
        <v>1.1360013647995452E-4</v>
      </c>
      <c r="I78" s="86">
        <f t="shared" si="16"/>
        <v>-104381.99999999988</v>
      </c>
      <c r="J78" s="87">
        <f t="shared" si="17"/>
        <v>-0.1155377011400002</v>
      </c>
      <c r="K78" s="82">
        <f>VLOOKUP($C78,'2024'!$C$261:$U$504,VLOOKUP($L$4,Master!$D$9:$G$20,4,FALSE),FALSE)</f>
        <v>244589.83</v>
      </c>
      <c r="L78" s="83">
        <f>VLOOKUP($C78,'2024'!$C$8:$U$251,VLOOKUP($L$4,Master!$D$9:$G$20,4,FALSE),FALSE)</f>
        <v>226942.01</v>
      </c>
      <c r="M78" s="154">
        <f t="shared" si="18"/>
        <v>0.92784728620973334</v>
      </c>
      <c r="N78" s="154">
        <f t="shared" si="19"/>
        <v>3.2263578333807221E-5</v>
      </c>
      <c r="O78" s="83">
        <f t="shared" si="20"/>
        <v>-17647.819999999978</v>
      </c>
      <c r="P78" s="87">
        <f t="shared" si="21"/>
        <v>-7.2152713790266665E-2</v>
      </c>
      <c r="Q78" s="78"/>
    </row>
    <row r="79" spans="2:17" s="79" customFormat="1" ht="12.75" x14ac:dyDescent="0.2">
      <c r="B79" s="72"/>
      <c r="C79" s="80" t="s">
        <v>114</v>
      </c>
      <c r="D79" s="81" t="s">
        <v>344</v>
      </c>
      <c r="E79" s="82">
        <f>IFERROR(VLOOKUP($C79,'2024'!$C$261:$U$504,19,FALSE),0)</f>
        <v>891841.09</v>
      </c>
      <c r="F79" s="83">
        <f>IFERROR(VLOOKUP($C79,'2024'!$C$8:$U$251,19,FALSE),0)</f>
        <v>666192.29</v>
      </c>
      <c r="G79" s="84">
        <f t="shared" si="14"/>
        <v>0.7469854186691488</v>
      </c>
      <c r="H79" s="85">
        <f t="shared" si="15"/>
        <v>9.4710305658231452E-5</v>
      </c>
      <c r="I79" s="86">
        <f t="shared" si="16"/>
        <v>-225648.79999999993</v>
      </c>
      <c r="J79" s="87">
        <f t="shared" si="17"/>
        <v>-0.25301458133085114</v>
      </c>
      <c r="K79" s="82">
        <f>VLOOKUP($C79,'2024'!$C$261:$U$504,VLOOKUP($L$4,Master!$D$9:$G$20,4,FALSE),FALSE)</f>
        <v>214423.86000000002</v>
      </c>
      <c r="L79" s="83">
        <f>VLOOKUP($C79,'2024'!$C$8:$U$251,VLOOKUP($L$4,Master!$D$9:$G$20,4,FALSE),FALSE)</f>
        <v>191232.76</v>
      </c>
      <c r="M79" s="154">
        <f t="shared" si="18"/>
        <v>0.89184459229490598</v>
      </c>
      <c r="N79" s="154">
        <f t="shared" si="19"/>
        <v>2.7186914984361674E-5</v>
      </c>
      <c r="O79" s="83">
        <f t="shared" si="20"/>
        <v>-23191.100000000006</v>
      </c>
      <c r="P79" s="87">
        <f t="shared" si="21"/>
        <v>-0.10815540770509403</v>
      </c>
      <c r="Q79" s="78"/>
    </row>
    <row r="80" spans="2:17" s="79" customFormat="1" ht="12.75" x14ac:dyDescent="0.2">
      <c r="B80" s="72"/>
      <c r="C80" s="80" t="s">
        <v>115</v>
      </c>
      <c r="D80" s="81" t="s">
        <v>345</v>
      </c>
      <c r="E80" s="82">
        <f>IFERROR(VLOOKUP($C80,'2024'!$C$261:$U$504,19,FALSE),0)</f>
        <v>12267534.15</v>
      </c>
      <c r="F80" s="83">
        <f>IFERROR(VLOOKUP($C80,'2024'!$C$8:$U$251,19,FALSE),0)</f>
        <v>11582436.049999997</v>
      </c>
      <c r="G80" s="84">
        <f t="shared" si="14"/>
        <v>0.94415356080341517</v>
      </c>
      <c r="H80" s="85">
        <f t="shared" si="15"/>
        <v>1.6466357762297409E-3</v>
      </c>
      <c r="I80" s="86">
        <f t="shared" si="16"/>
        <v>-685098.10000000335</v>
      </c>
      <c r="J80" s="87">
        <f t="shared" si="17"/>
        <v>-5.5846439196584857E-2</v>
      </c>
      <c r="K80" s="82">
        <f>VLOOKUP($C80,'2024'!$C$261:$U$504,VLOOKUP($L$4,Master!$D$9:$G$20,4,FALSE),FALSE)</f>
        <v>2960185.7399999998</v>
      </c>
      <c r="L80" s="83">
        <f>VLOOKUP($C80,'2024'!$C$8:$U$251,VLOOKUP($L$4,Master!$D$9:$G$20,4,FALSE),FALSE)</f>
        <v>2979700.6099999985</v>
      </c>
      <c r="M80" s="154">
        <f t="shared" si="18"/>
        <v>1.006592447810386</v>
      </c>
      <c r="N80" s="154">
        <f t="shared" si="19"/>
        <v>4.2361396218367907E-4</v>
      </c>
      <c r="O80" s="83">
        <f t="shared" si="20"/>
        <v>19514.869999998715</v>
      </c>
      <c r="P80" s="87">
        <f t="shared" si="21"/>
        <v>6.5924478103859515E-3</v>
      </c>
      <c r="Q80" s="78"/>
    </row>
    <row r="81" spans="2:17" s="79" customFormat="1" ht="12.75" x14ac:dyDescent="0.2">
      <c r="B81" s="72"/>
      <c r="C81" s="80" t="s">
        <v>116</v>
      </c>
      <c r="D81" s="81" t="s">
        <v>346</v>
      </c>
      <c r="E81" s="82">
        <f>IFERROR(VLOOKUP($C81,'2024'!$C$261:$U$504,19,FALSE),0)</f>
        <v>376106.28999999992</v>
      </c>
      <c r="F81" s="83">
        <f>IFERROR(VLOOKUP($C81,'2024'!$C$8:$U$251,19,FALSE),0)</f>
        <v>235447.23999999996</v>
      </c>
      <c r="G81" s="84">
        <f t="shared" si="14"/>
        <v>0.62601250300812572</v>
      </c>
      <c r="H81" s="85">
        <f t="shared" si="15"/>
        <v>3.3472738129087285E-5</v>
      </c>
      <c r="I81" s="86">
        <f t="shared" si="16"/>
        <v>-140659.04999999996</v>
      </c>
      <c r="J81" s="87">
        <f t="shared" si="17"/>
        <v>-0.37398749699187428</v>
      </c>
      <c r="K81" s="82">
        <f>VLOOKUP($C81,'2024'!$C$261:$U$504,VLOOKUP($L$4,Master!$D$9:$G$20,4,FALSE),FALSE)</f>
        <v>77973.959999999992</v>
      </c>
      <c r="L81" s="83">
        <f>VLOOKUP($C81,'2024'!$C$8:$U$251,VLOOKUP($L$4,Master!$D$9:$G$20,4,FALSE),FALSE)</f>
        <v>54384.04</v>
      </c>
      <c r="M81" s="154">
        <f t="shared" si="18"/>
        <v>0.6974641277677831</v>
      </c>
      <c r="N81" s="154">
        <f t="shared" si="19"/>
        <v>7.7315951094682972E-6</v>
      </c>
      <c r="O81" s="83">
        <f t="shared" si="20"/>
        <v>-23589.919999999991</v>
      </c>
      <c r="P81" s="87">
        <f t="shared" si="21"/>
        <v>-0.30253587223221695</v>
      </c>
      <c r="Q81" s="78"/>
    </row>
    <row r="82" spans="2:17" s="79" customFormat="1" ht="12.75" x14ac:dyDescent="0.2">
      <c r="B82" s="72"/>
      <c r="C82" s="80" t="s">
        <v>117</v>
      </c>
      <c r="D82" s="81" t="s">
        <v>347</v>
      </c>
      <c r="E82" s="82">
        <f>IFERROR(VLOOKUP($C82,'2024'!$C$261:$U$504,19,FALSE),0)</f>
        <v>423771.13</v>
      </c>
      <c r="F82" s="83">
        <f>IFERROR(VLOOKUP($C82,'2024'!$C$8:$U$251,19,FALSE),0)</f>
        <v>93480.26</v>
      </c>
      <c r="G82" s="84">
        <f t="shared" si="14"/>
        <v>0.22059138384438787</v>
      </c>
      <c r="H82" s="85">
        <f t="shared" si="15"/>
        <v>1.3289772533409155E-5</v>
      </c>
      <c r="I82" s="86">
        <f t="shared" si="16"/>
        <v>-330290.87</v>
      </c>
      <c r="J82" s="87">
        <f t="shared" si="17"/>
        <v>-0.77940861615561208</v>
      </c>
      <c r="K82" s="82">
        <f>VLOOKUP($C82,'2024'!$C$261:$U$504,VLOOKUP($L$4,Master!$D$9:$G$20,4,FALSE),FALSE)</f>
        <v>114537.44</v>
      </c>
      <c r="L82" s="83">
        <f>VLOOKUP($C82,'2024'!$C$8:$U$251,VLOOKUP($L$4,Master!$D$9:$G$20,4,FALSE),FALSE)</f>
        <v>40769.71</v>
      </c>
      <c r="M82" s="154">
        <f t="shared" si="18"/>
        <v>0.35595094494865609</v>
      </c>
      <c r="N82" s="154">
        <f t="shared" si="19"/>
        <v>5.7960918396360531E-6</v>
      </c>
      <c r="O82" s="83">
        <f t="shared" si="20"/>
        <v>-73767.73000000001</v>
      </c>
      <c r="P82" s="87">
        <f t="shared" si="21"/>
        <v>-0.64404905505134402</v>
      </c>
      <c r="Q82" s="78"/>
    </row>
    <row r="83" spans="2:17" s="79" customFormat="1" ht="12.75" x14ac:dyDescent="0.2">
      <c r="B83" s="72"/>
      <c r="C83" s="80" t="s">
        <v>118</v>
      </c>
      <c r="D83" s="81" t="s">
        <v>348</v>
      </c>
      <c r="E83" s="82">
        <f>IFERROR(VLOOKUP($C83,'2024'!$C$261:$U$504,19,FALSE),0)</f>
        <v>2141563.2999999998</v>
      </c>
      <c r="F83" s="83">
        <f>IFERROR(VLOOKUP($C83,'2024'!$C$8:$U$251,19,FALSE),0)</f>
        <v>3860330.45</v>
      </c>
      <c r="G83" s="84">
        <f t="shared" si="14"/>
        <v>1.8025759266606785</v>
      </c>
      <c r="H83" s="85">
        <f t="shared" si="15"/>
        <v>5.488101293716236E-4</v>
      </c>
      <c r="I83" s="86">
        <f t="shared" si="16"/>
        <v>1718767.1500000004</v>
      </c>
      <c r="J83" s="87">
        <f t="shared" si="17"/>
        <v>0.80257592666067845</v>
      </c>
      <c r="K83" s="82">
        <f>VLOOKUP($C83,'2024'!$C$261:$U$504,VLOOKUP($L$4,Master!$D$9:$G$20,4,FALSE),FALSE)</f>
        <v>170350.02</v>
      </c>
      <c r="L83" s="83">
        <f>VLOOKUP($C83,'2024'!$C$8:$U$251,VLOOKUP($L$4,Master!$D$9:$G$20,4,FALSE),FALSE)</f>
        <v>3225518.87</v>
      </c>
      <c r="M83" s="154">
        <f t="shared" si="18"/>
        <v>18.934655070777218</v>
      </c>
      <c r="N83" s="154">
        <f t="shared" si="19"/>
        <v>4.5856111316462894E-4</v>
      </c>
      <c r="O83" s="83">
        <f t="shared" si="20"/>
        <v>3055168.85</v>
      </c>
      <c r="P83" s="87">
        <f t="shared" si="21"/>
        <v>17.934655070777218</v>
      </c>
      <c r="Q83" s="78"/>
    </row>
    <row r="84" spans="2:17" s="79" customFormat="1" ht="12.75" x14ac:dyDescent="0.2">
      <c r="B84" s="72"/>
      <c r="C84" s="80" t="s">
        <v>119</v>
      </c>
      <c r="D84" s="81" t="s">
        <v>349</v>
      </c>
      <c r="E84" s="82">
        <f>IFERROR(VLOOKUP($C84,'2024'!$C$261:$U$504,19,FALSE),0)</f>
        <v>208666.64</v>
      </c>
      <c r="F84" s="83">
        <f>IFERROR(VLOOKUP($C84,'2024'!$C$8:$U$251,19,FALSE),0)</f>
        <v>0</v>
      </c>
      <c r="G84" s="84">
        <f t="shared" si="14"/>
        <v>0</v>
      </c>
      <c r="H84" s="85">
        <f t="shared" si="15"/>
        <v>0</v>
      </c>
      <c r="I84" s="86">
        <f t="shared" si="16"/>
        <v>-208666.64</v>
      </c>
      <c r="J84" s="87">
        <f t="shared" si="17"/>
        <v>-1</v>
      </c>
      <c r="K84" s="82">
        <f>VLOOKUP($C84,'2024'!$C$261:$U$504,VLOOKUP($L$4,Master!$D$9:$G$20,4,FALSE),FALSE)</f>
        <v>70916.66</v>
      </c>
      <c r="L84" s="83">
        <f>VLOOKUP($C84,'2024'!$C$8:$U$251,VLOOKUP($L$4,Master!$D$9:$G$20,4,FALSE),FALSE)</f>
        <v>0</v>
      </c>
      <c r="M84" s="154">
        <f t="shared" si="18"/>
        <v>0</v>
      </c>
      <c r="N84" s="154">
        <f t="shared" si="19"/>
        <v>0</v>
      </c>
      <c r="O84" s="83">
        <f t="shared" si="20"/>
        <v>-70916.66</v>
      </c>
      <c r="P84" s="87">
        <f t="shared" si="21"/>
        <v>-1</v>
      </c>
      <c r="Q84" s="78"/>
    </row>
    <row r="85" spans="2:17" s="79" customFormat="1" ht="25.5" x14ac:dyDescent="0.2">
      <c r="B85" s="72"/>
      <c r="C85" s="80" t="s">
        <v>120</v>
      </c>
      <c r="D85" s="81" t="s">
        <v>350</v>
      </c>
      <c r="E85" s="82">
        <f>IFERROR(VLOOKUP($C85,'2024'!$C$261:$U$504,19,FALSE),0)</f>
        <v>1130149.1600000001</v>
      </c>
      <c r="F85" s="83">
        <f>IFERROR(VLOOKUP($C85,'2024'!$C$8:$U$251,19,FALSE),0)</f>
        <v>784919.74</v>
      </c>
      <c r="G85" s="84">
        <f t="shared" si="14"/>
        <v>0.6945275612999614</v>
      </c>
      <c r="H85" s="85">
        <f t="shared" si="15"/>
        <v>1.1158938584020472E-4</v>
      </c>
      <c r="I85" s="86">
        <f t="shared" si="16"/>
        <v>-345229.42000000016</v>
      </c>
      <c r="J85" s="87">
        <f t="shared" si="17"/>
        <v>-0.3054724387000386</v>
      </c>
      <c r="K85" s="82">
        <f>VLOOKUP($C85,'2024'!$C$261:$U$504,VLOOKUP($L$4,Master!$D$9:$G$20,4,FALSE),FALSE)</f>
        <v>258956.60000000003</v>
      </c>
      <c r="L85" s="83">
        <f>VLOOKUP($C85,'2024'!$C$8:$U$251,VLOOKUP($L$4,Master!$D$9:$G$20,4,FALSE),FALSE)</f>
        <v>239592.24</v>
      </c>
      <c r="M85" s="154">
        <f t="shared" si="18"/>
        <v>0.92522160083967719</v>
      </c>
      <c r="N85" s="154">
        <f t="shared" si="19"/>
        <v>3.4062018765993744E-5</v>
      </c>
      <c r="O85" s="83">
        <f t="shared" si="20"/>
        <v>-19364.360000000044</v>
      </c>
      <c r="P85" s="87">
        <f t="shared" si="21"/>
        <v>-7.4778399160322778E-2</v>
      </c>
      <c r="Q85" s="78"/>
    </row>
    <row r="86" spans="2:17" s="79" customFormat="1" ht="12.75" x14ac:dyDescent="0.2">
      <c r="B86" s="72"/>
      <c r="C86" s="80" t="s">
        <v>121</v>
      </c>
      <c r="D86" s="81" t="s">
        <v>351</v>
      </c>
      <c r="E86" s="82">
        <f>IFERROR(VLOOKUP($C86,'2024'!$C$261:$U$504,19,FALSE),0)</f>
        <v>212558.83</v>
      </c>
      <c r="F86" s="83">
        <f>IFERROR(VLOOKUP($C86,'2024'!$C$8:$U$251,19,FALSE),0)</f>
        <v>167579.59999999998</v>
      </c>
      <c r="G86" s="84">
        <f t="shared" si="14"/>
        <v>0.78839161845217154</v>
      </c>
      <c r="H86" s="85">
        <f t="shared" si="15"/>
        <v>2.3824225191924933E-5</v>
      </c>
      <c r="I86" s="86">
        <f t="shared" si="16"/>
        <v>-44979.23000000001</v>
      </c>
      <c r="J86" s="87">
        <f t="shared" si="17"/>
        <v>-0.21160838154782849</v>
      </c>
      <c r="K86" s="82">
        <f>VLOOKUP($C86,'2024'!$C$261:$U$504,VLOOKUP($L$4,Master!$D$9:$G$20,4,FALSE),FALSE)</f>
        <v>33534.65</v>
      </c>
      <c r="L86" s="83">
        <f>VLOOKUP($C86,'2024'!$C$8:$U$251,VLOOKUP($L$4,Master!$D$9:$G$20,4,FALSE),FALSE)</f>
        <v>31912.020000000004</v>
      </c>
      <c r="M86" s="154">
        <f t="shared" si="18"/>
        <v>0.95161333128570014</v>
      </c>
      <c r="N86" s="154">
        <f t="shared" si="19"/>
        <v>4.5368239977253347E-6</v>
      </c>
      <c r="O86" s="83">
        <f t="shared" si="20"/>
        <v>-1622.6299999999974</v>
      </c>
      <c r="P86" s="87">
        <f t="shared" si="21"/>
        <v>-4.8386668714299905E-2</v>
      </c>
      <c r="Q86" s="78"/>
    </row>
    <row r="87" spans="2:17" s="79" customFormat="1" ht="12.75" x14ac:dyDescent="0.2">
      <c r="B87" s="72"/>
      <c r="C87" s="80" t="s">
        <v>122</v>
      </c>
      <c r="D87" s="81" t="s">
        <v>352</v>
      </c>
      <c r="E87" s="82">
        <f>IFERROR(VLOOKUP($C87,'2024'!$C$261:$U$504,19,FALSE),0)</f>
        <v>479357.95000000007</v>
      </c>
      <c r="F87" s="83">
        <f>IFERROR(VLOOKUP($C87,'2024'!$C$8:$U$251,19,FALSE),0)</f>
        <v>623496.6</v>
      </c>
      <c r="G87" s="84">
        <f t="shared" si="14"/>
        <v>1.300691059781109</v>
      </c>
      <c r="H87" s="85">
        <f t="shared" si="15"/>
        <v>8.864040375319874E-5</v>
      </c>
      <c r="I87" s="86">
        <f t="shared" si="16"/>
        <v>144138.64999999991</v>
      </c>
      <c r="J87" s="87">
        <f t="shared" si="17"/>
        <v>0.30069105978110905</v>
      </c>
      <c r="K87" s="82">
        <f>VLOOKUP($C87,'2024'!$C$261:$U$504,VLOOKUP($L$4,Master!$D$9:$G$20,4,FALSE),FALSE)</f>
        <v>108058.17000000001</v>
      </c>
      <c r="L87" s="83">
        <f>VLOOKUP($C87,'2024'!$C$8:$U$251,VLOOKUP($L$4,Master!$D$9:$G$20,4,FALSE),FALSE)</f>
        <v>148012.44999999998</v>
      </c>
      <c r="M87" s="154">
        <f t="shared" si="18"/>
        <v>1.369747886716941</v>
      </c>
      <c r="N87" s="154">
        <f t="shared" si="19"/>
        <v>2.1042429627523454E-5</v>
      </c>
      <c r="O87" s="83">
        <f t="shared" si="20"/>
        <v>39954.27999999997</v>
      </c>
      <c r="P87" s="87">
        <f t="shared" si="21"/>
        <v>0.36974788671694114</v>
      </c>
      <c r="Q87" s="78"/>
    </row>
    <row r="88" spans="2:17" s="79" customFormat="1" ht="12.75" x14ac:dyDescent="0.2">
      <c r="B88" s="72"/>
      <c r="C88" s="80" t="s">
        <v>123</v>
      </c>
      <c r="D88" s="81" t="s">
        <v>353</v>
      </c>
      <c r="E88" s="82">
        <f>IFERROR(VLOOKUP($C88,'2024'!$C$261:$U$504,19,FALSE),0)</f>
        <v>8640009.4500000011</v>
      </c>
      <c r="F88" s="83">
        <f>IFERROR(VLOOKUP($C88,'2024'!$C$8:$U$251,19,FALSE),0)</f>
        <v>9488664.1900000013</v>
      </c>
      <c r="G88" s="84">
        <f t="shared" si="14"/>
        <v>1.0982238208084367</v>
      </c>
      <c r="H88" s="85">
        <f t="shared" si="15"/>
        <v>1.3489713093545637E-3</v>
      </c>
      <c r="I88" s="86">
        <f t="shared" si="16"/>
        <v>848654.74000000022</v>
      </c>
      <c r="J88" s="87">
        <f t="shared" si="17"/>
        <v>9.8223820808436751E-2</v>
      </c>
      <c r="K88" s="82">
        <f>VLOOKUP($C88,'2024'!$C$261:$U$504,VLOOKUP($L$4,Master!$D$9:$G$20,4,FALSE),FALSE)</f>
        <v>2536692.7900000005</v>
      </c>
      <c r="L88" s="83">
        <f>VLOOKUP($C88,'2024'!$C$8:$U$251,VLOOKUP($L$4,Master!$D$9:$G$20,4,FALSE),FALSE)</f>
        <v>4479599.3100000005</v>
      </c>
      <c r="M88" s="154">
        <f t="shared" si="18"/>
        <v>1.7659210952383397</v>
      </c>
      <c r="N88" s="154">
        <f t="shared" si="19"/>
        <v>6.3684948962183688E-4</v>
      </c>
      <c r="O88" s="83">
        <f t="shared" si="20"/>
        <v>1942906.52</v>
      </c>
      <c r="P88" s="87">
        <f t="shared" si="21"/>
        <v>0.76592109523833973</v>
      </c>
      <c r="Q88" s="78"/>
    </row>
    <row r="89" spans="2:17" s="79" customFormat="1" ht="12.75" x14ac:dyDescent="0.2">
      <c r="B89" s="72"/>
      <c r="C89" s="80" t="s">
        <v>124</v>
      </c>
      <c r="D89" s="81" t="s">
        <v>354</v>
      </c>
      <c r="E89" s="82">
        <f>IFERROR(VLOOKUP($C89,'2024'!$C$261:$U$504,19,FALSE),0)</f>
        <v>1633837.94</v>
      </c>
      <c r="F89" s="83">
        <f>IFERROR(VLOOKUP($C89,'2024'!$C$8:$U$251,19,FALSE),0)</f>
        <v>346661</v>
      </c>
      <c r="G89" s="84">
        <f t="shared" si="14"/>
        <v>0.21217587834935453</v>
      </c>
      <c r="H89" s="85">
        <f t="shared" si="15"/>
        <v>4.9283622405459199E-5</v>
      </c>
      <c r="I89" s="86">
        <f t="shared" si="16"/>
        <v>-1287176.94</v>
      </c>
      <c r="J89" s="87">
        <f t="shared" si="17"/>
        <v>-0.78782412165064541</v>
      </c>
      <c r="K89" s="82">
        <f>VLOOKUP($C89,'2024'!$C$261:$U$504,VLOOKUP($L$4,Master!$D$9:$G$20,4,FALSE),FALSE)</f>
        <v>409264.54</v>
      </c>
      <c r="L89" s="83">
        <f>VLOOKUP($C89,'2024'!$C$8:$U$251,VLOOKUP($L$4,Master!$D$9:$G$20,4,FALSE),FALSE)</f>
        <v>76053.179999999993</v>
      </c>
      <c r="M89" s="154">
        <f t="shared" si="18"/>
        <v>0.18582890176608019</v>
      </c>
      <c r="N89" s="154">
        <f t="shared" si="19"/>
        <v>1.0812223485925503E-5</v>
      </c>
      <c r="O89" s="83">
        <f t="shared" si="20"/>
        <v>-333211.36</v>
      </c>
      <c r="P89" s="87">
        <f t="shared" si="21"/>
        <v>-0.81417109823391975</v>
      </c>
      <c r="Q89" s="78"/>
    </row>
    <row r="90" spans="2:17" s="79" customFormat="1" ht="12.75" x14ac:dyDescent="0.2">
      <c r="B90" s="72"/>
      <c r="C90" s="80" t="s">
        <v>125</v>
      </c>
      <c r="D90" s="81" t="s">
        <v>355</v>
      </c>
      <c r="E90" s="82">
        <f>IFERROR(VLOOKUP($C90,'2024'!$C$261:$U$504,19,FALSE),0)</f>
        <v>16964906.23</v>
      </c>
      <c r="F90" s="83">
        <f>IFERROR(VLOOKUP($C90,'2024'!$C$8:$U$251,19,FALSE),0)</f>
        <v>2996796.3499999996</v>
      </c>
      <c r="G90" s="84">
        <f t="shared" si="14"/>
        <v>0.17664679718067616</v>
      </c>
      <c r="H90" s="85">
        <f t="shared" si="15"/>
        <v>4.2604440574353137E-4</v>
      </c>
      <c r="I90" s="86">
        <f t="shared" si="16"/>
        <v>-13968109.880000001</v>
      </c>
      <c r="J90" s="87">
        <f t="shared" si="17"/>
        <v>-0.82335320281932378</v>
      </c>
      <c r="K90" s="82">
        <f>VLOOKUP($C90,'2024'!$C$261:$U$504,VLOOKUP($L$4,Master!$D$9:$G$20,4,FALSE),FALSE)</f>
        <v>11177691.52</v>
      </c>
      <c r="L90" s="83">
        <f>VLOOKUP($C90,'2024'!$C$8:$U$251,VLOOKUP($L$4,Master!$D$9:$G$20,4,FALSE),FALSE)</f>
        <v>2241991.63</v>
      </c>
      <c r="M90" s="154">
        <f t="shared" si="18"/>
        <v>0.20057733978330439</v>
      </c>
      <c r="N90" s="154">
        <f t="shared" si="19"/>
        <v>3.1873637048620982E-4</v>
      </c>
      <c r="O90" s="83">
        <f t="shared" si="20"/>
        <v>-8935699.8900000006</v>
      </c>
      <c r="P90" s="87">
        <f t="shared" si="21"/>
        <v>-0.79942266021669572</v>
      </c>
      <c r="Q90" s="78"/>
    </row>
    <row r="91" spans="2:17" s="79" customFormat="1" ht="12.75" x14ac:dyDescent="0.2">
      <c r="B91" s="72"/>
      <c r="C91" s="80" t="s">
        <v>126</v>
      </c>
      <c r="D91" s="81" t="s">
        <v>356</v>
      </c>
      <c r="E91" s="82">
        <f>IFERROR(VLOOKUP($C91,'2024'!$C$261:$U$504,19,FALSE),0)</f>
        <v>265367096.38</v>
      </c>
      <c r="F91" s="83">
        <f>IFERROR(VLOOKUP($C91,'2024'!$C$8:$U$251,19,FALSE),0)</f>
        <v>274618853.56999999</v>
      </c>
      <c r="G91" s="84">
        <f t="shared" si="14"/>
        <v>1.0348639952586725</v>
      </c>
      <c r="H91" s="85">
        <f t="shared" si="15"/>
        <v>3.904163400199033E-2</v>
      </c>
      <c r="I91" s="86">
        <f t="shared" si="16"/>
        <v>9251757.1899999976</v>
      </c>
      <c r="J91" s="87">
        <f t="shared" si="17"/>
        <v>3.486399525867246E-2</v>
      </c>
      <c r="K91" s="82">
        <f>VLOOKUP($C91,'2024'!$C$261:$U$504,VLOOKUP($L$4,Master!$D$9:$G$20,4,FALSE),FALSE)</f>
        <v>137834393.37</v>
      </c>
      <c r="L91" s="83">
        <f>VLOOKUP($C91,'2024'!$C$8:$U$251,VLOOKUP($L$4,Master!$D$9:$G$20,4,FALSE),FALSE)</f>
        <v>148368124.69</v>
      </c>
      <c r="M91" s="154">
        <f t="shared" si="18"/>
        <v>1.0764230977657618</v>
      </c>
      <c r="N91" s="154">
        <f t="shared" si="19"/>
        <v>2.1092994695763433E-2</v>
      </c>
      <c r="O91" s="83">
        <f t="shared" si="20"/>
        <v>10533731.319999993</v>
      </c>
      <c r="P91" s="87">
        <f t="shared" si="21"/>
        <v>7.6423097765761894E-2</v>
      </c>
      <c r="Q91" s="78"/>
    </row>
    <row r="92" spans="2:17" s="79" customFormat="1" ht="25.5" x14ac:dyDescent="0.2">
      <c r="B92" s="72"/>
      <c r="C92" s="80" t="s">
        <v>127</v>
      </c>
      <c r="D92" s="81" t="s">
        <v>357</v>
      </c>
      <c r="E92" s="82">
        <f>IFERROR(VLOOKUP($C92,'2024'!$C$261:$U$504,19,FALSE),0)</f>
        <v>376305.03000000009</v>
      </c>
      <c r="F92" s="83">
        <f>IFERROR(VLOOKUP($C92,'2024'!$C$8:$U$251,19,FALSE),0)</f>
        <v>345298.80999999994</v>
      </c>
      <c r="G92" s="84">
        <f t="shared" si="14"/>
        <v>0.91760349310239053</v>
      </c>
      <c r="H92" s="85">
        <f t="shared" si="15"/>
        <v>4.9089964458345175E-5</v>
      </c>
      <c r="I92" s="86">
        <f t="shared" si="16"/>
        <v>-31006.220000000147</v>
      </c>
      <c r="J92" s="87">
        <f t="shared" si="17"/>
        <v>-8.2396506897609467E-2</v>
      </c>
      <c r="K92" s="82">
        <f>VLOOKUP($C92,'2024'!$C$261:$U$504,VLOOKUP($L$4,Master!$D$9:$G$20,4,FALSE),FALSE)</f>
        <v>78773.210000000006</v>
      </c>
      <c r="L92" s="83">
        <f>VLOOKUP($C92,'2024'!$C$8:$U$251,VLOOKUP($L$4,Master!$D$9:$G$20,4,FALSE),FALSE)</f>
        <v>67898.00999999998</v>
      </c>
      <c r="M92" s="154">
        <f t="shared" si="18"/>
        <v>0.86194291180973803</v>
      </c>
      <c r="N92" s="154">
        <f t="shared" si="19"/>
        <v>9.6528305373898184E-6</v>
      </c>
      <c r="O92" s="83">
        <f t="shared" si="20"/>
        <v>-10875.200000000026</v>
      </c>
      <c r="P92" s="87">
        <f t="shared" si="21"/>
        <v>-0.13805708819026197</v>
      </c>
      <c r="Q92" s="78"/>
    </row>
    <row r="93" spans="2:17" s="79" customFormat="1" ht="12.75" x14ac:dyDescent="0.2">
      <c r="B93" s="72"/>
      <c r="C93" s="80" t="s">
        <v>128</v>
      </c>
      <c r="D93" s="81" t="s">
        <v>358</v>
      </c>
      <c r="E93" s="82">
        <f>IFERROR(VLOOKUP($C93,'2024'!$C$261:$U$504,19,FALSE),0)</f>
        <v>8265660.8700000001</v>
      </c>
      <c r="F93" s="83">
        <f>IFERROR(VLOOKUP($C93,'2024'!$C$8:$U$251,19,FALSE),0)</f>
        <v>4990447.9299999978</v>
      </c>
      <c r="G93" s="84">
        <f t="shared" si="14"/>
        <v>0.60375667578048087</v>
      </c>
      <c r="H93" s="85">
        <f t="shared" si="15"/>
        <v>7.0947511088996268E-4</v>
      </c>
      <c r="I93" s="86">
        <f t="shared" si="16"/>
        <v>-3275212.9400000023</v>
      </c>
      <c r="J93" s="87">
        <f t="shared" si="17"/>
        <v>-0.39624332421951908</v>
      </c>
      <c r="K93" s="82">
        <f>VLOOKUP($C93,'2024'!$C$261:$U$504,VLOOKUP($L$4,Master!$D$9:$G$20,4,FALSE),FALSE)</f>
        <v>383855.55999999988</v>
      </c>
      <c r="L93" s="83">
        <f>VLOOKUP($C93,'2024'!$C$8:$U$251,VLOOKUP($L$4,Master!$D$9:$G$20,4,FALSE),FALSE)</f>
        <v>338710.79</v>
      </c>
      <c r="M93" s="154">
        <f t="shared" si="18"/>
        <v>0.88239125675293095</v>
      </c>
      <c r="N93" s="154">
        <f t="shared" si="19"/>
        <v>4.8153367927210689E-5</v>
      </c>
      <c r="O93" s="83">
        <f t="shared" si="20"/>
        <v>-45144.769999999902</v>
      </c>
      <c r="P93" s="87">
        <f t="shared" si="21"/>
        <v>-0.11760874324706908</v>
      </c>
      <c r="Q93" s="78"/>
    </row>
    <row r="94" spans="2:17" s="79" customFormat="1" ht="25.5" x14ac:dyDescent="0.2">
      <c r="B94" s="72"/>
      <c r="C94" s="80" t="s">
        <v>129</v>
      </c>
      <c r="D94" s="81" t="s">
        <v>359</v>
      </c>
      <c r="E94" s="82">
        <f>IFERROR(VLOOKUP($C94,'2024'!$C$261:$U$504,19,FALSE),0)</f>
        <v>126585.00000000001</v>
      </c>
      <c r="F94" s="83">
        <f>IFERROR(VLOOKUP($C94,'2024'!$C$8:$U$251,19,FALSE),0)</f>
        <v>143111.98000000001</v>
      </c>
      <c r="G94" s="84">
        <f t="shared" si="14"/>
        <v>1.1305603349527984</v>
      </c>
      <c r="H94" s="85">
        <f t="shared" si="15"/>
        <v>2.0345746374751211E-5</v>
      </c>
      <c r="I94" s="86">
        <f t="shared" si="16"/>
        <v>16526.979999999996</v>
      </c>
      <c r="J94" s="87">
        <f t="shared" si="17"/>
        <v>0.13056033495279848</v>
      </c>
      <c r="K94" s="82">
        <f>VLOOKUP($C94,'2024'!$C$261:$U$504,VLOOKUP($L$4,Master!$D$9:$G$20,4,FALSE),FALSE)</f>
        <v>29932.320000000003</v>
      </c>
      <c r="L94" s="83">
        <f>VLOOKUP($C94,'2024'!$C$8:$U$251,VLOOKUP($L$4,Master!$D$9:$G$20,4,FALSE),FALSE)</f>
        <v>38160.39</v>
      </c>
      <c r="M94" s="154">
        <f t="shared" si="18"/>
        <v>1.2748891499222244</v>
      </c>
      <c r="N94" s="154">
        <f t="shared" si="19"/>
        <v>5.4251336366221207E-6</v>
      </c>
      <c r="O94" s="83">
        <f t="shared" si="20"/>
        <v>8228.0699999999961</v>
      </c>
      <c r="P94" s="87">
        <f t="shared" si="21"/>
        <v>0.27488914992222435</v>
      </c>
      <c r="Q94" s="78"/>
    </row>
    <row r="95" spans="2:17" s="79" customFormat="1" ht="12.75" x14ac:dyDescent="0.2">
      <c r="B95" s="72"/>
      <c r="C95" s="80" t="s">
        <v>130</v>
      </c>
      <c r="D95" s="81" t="s">
        <v>360</v>
      </c>
      <c r="E95" s="82">
        <f>IFERROR(VLOOKUP($C95,'2024'!$C$261:$U$504,19,FALSE),0)</f>
        <v>175969.87000000005</v>
      </c>
      <c r="F95" s="83">
        <f>IFERROR(VLOOKUP($C95,'2024'!$C$8:$U$251,19,FALSE),0)</f>
        <v>146445.51</v>
      </c>
      <c r="G95" s="84">
        <f t="shared" si="14"/>
        <v>0.83221923162186784</v>
      </c>
      <c r="H95" s="85">
        <f t="shared" si="15"/>
        <v>2.0819663065112312E-5</v>
      </c>
      <c r="I95" s="86">
        <f t="shared" si="16"/>
        <v>-29524.360000000044</v>
      </c>
      <c r="J95" s="87">
        <f t="shared" si="17"/>
        <v>-0.16778076837813222</v>
      </c>
      <c r="K95" s="82">
        <f>VLOOKUP($C95,'2024'!$C$261:$U$504,VLOOKUP($L$4,Master!$D$9:$G$20,4,FALSE),FALSE)</f>
        <v>43743.950000000012</v>
      </c>
      <c r="L95" s="83">
        <f>VLOOKUP($C95,'2024'!$C$8:$U$251,VLOOKUP($L$4,Master!$D$9:$G$20,4,FALSE),FALSE)</f>
        <v>36827.979999999996</v>
      </c>
      <c r="M95" s="154">
        <f t="shared" si="18"/>
        <v>0.84189882258003645</v>
      </c>
      <c r="N95" s="154">
        <f t="shared" si="19"/>
        <v>5.2357094114301954E-6</v>
      </c>
      <c r="O95" s="83">
        <f t="shared" si="20"/>
        <v>-6915.9700000000157</v>
      </c>
      <c r="P95" s="87">
        <f t="shared" si="21"/>
        <v>-0.15810117741996355</v>
      </c>
      <c r="Q95" s="78"/>
    </row>
    <row r="96" spans="2:17" s="79" customFormat="1" ht="12.75" x14ac:dyDescent="0.2">
      <c r="B96" s="72"/>
      <c r="C96" s="80" t="s">
        <v>131</v>
      </c>
      <c r="D96" s="81" t="s">
        <v>361</v>
      </c>
      <c r="E96" s="82">
        <f>IFERROR(VLOOKUP($C96,'2024'!$C$261:$U$504,19,FALSE),0)</f>
        <v>5970.329999999999</v>
      </c>
      <c r="F96" s="83">
        <f>IFERROR(VLOOKUP($C96,'2024'!$C$8:$U$251,19,FALSE),0)</f>
        <v>3923.3199999999997</v>
      </c>
      <c r="G96" s="84">
        <f t="shared" si="14"/>
        <v>0.6571362052013876</v>
      </c>
      <c r="H96" s="85">
        <f t="shared" si="15"/>
        <v>5.5776514074495303E-7</v>
      </c>
      <c r="I96" s="86">
        <f t="shared" si="16"/>
        <v>-2047.0099999999993</v>
      </c>
      <c r="J96" s="87">
        <f t="shared" si="17"/>
        <v>-0.3428637947986124</v>
      </c>
      <c r="K96" s="82">
        <f>VLOOKUP($C96,'2024'!$C$261:$U$504,VLOOKUP($L$4,Master!$D$9:$G$20,4,FALSE),FALSE)</f>
        <v>1031.45</v>
      </c>
      <c r="L96" s="83">
        <f>VLOOKUP($C96,'2024'!$C$8:$U$251,VLOOKUP($L$4,Master!$D$9:$G$20,4,FALSE),FALSE)</f>
        <v>617.79999999999995</v>
      </c>
      <c r="M96" s="154">
        <f t="shared" si="18"/>
        <v>0.5989626254302195</v>
      </c>
      <c r="N96" s="154">
        <f t="shared" si="19"/>
        <v>8.783053738982087E-8</v>
      </c>
      <c r="O96" s="83">
        <f t="shared" si="20"/>
        <v>-413.65000000000009</v>
      </c>
      <c r="P96" s="87">
        <f t="shared" si="21"/>
        <v>-0.4010373745697805</v>
      </c>
      <c r="Q96" s="78"/>
    </row>
    <row r="97" spans="2:17" s="79" customFormat="1" ht="12.75" x14ac:dyDescent="0.2">
      <c r="B97" s="72"/>
      <c r="C97" s="80" t="s">
        <v>132</v>
      </c>
      <c r="D97" s="81" t="s">
        <v>362</v>
      </c>
      <c r="E97" s="82">
        <f>IFERROR(VLOOKUP($C97,'2024'!$C$261:$U$504,19,FALSE),0)</f>
        <v>689686.39999999991</v>
      </c>
      <c r="F97" s="83">
        <f>IFERROR(VLOOKUP($C97,'2024'!$C$8:$U$251,19,FALSE),0)</f>
        <v>337026.06999999995</v>
      </c>
      <c r="G97" s="84">
        <f t="shared" si="14"/>
        <v>0.48866567471824873</v>
      </c>
      <c r="H97" s="85">
        <f t="shared" si="15"/>
        <v>4.7913856980381E-5</v>
      </c>
      <c r="I97" s="86">
        <f t="shared" si="16"/>
        <v>-352660.32999999996</v>
      </c>
      <c r="J97" s="87">
        <f t="shared" si="17"/>
        <v>-0.51133432528175127</v>
      </c>
      <c r="K97" s="82">
        <f>VLOOKUP($C97,'2024'!$C$261:$U$504,VLOOKUP($L$4,Master!$D$9:$G$20,4,FALSE),FALSE)</f>
        <v>317435.89999999997</v>
      </c>
      <c r="L97" s="83">
        <f>VLOOKUP($C97,'2024'!$C$8:$U$251,VLOOKUP($L$4,Master!$D$9:$G$20,4,FALSE),FALSE)</f>
        <v>124186.84999999996</v>
      </c>
      <c r="M97" s="154">
        <f t="shared" si="18"/>
        <v>0.39121866808385558</v>
      </c>
      <c r="N97" s="154">
        <f t="shared" si="19"/>
        <v>1.7655224623258453E-5</v>
      </c>
      <c r="O97" s="83">
        <f t="shared" si="20"/>
        <v>-193249.05</v>
      </c>
      <c r="P97" s="87">
        <f t="shared" si="21"/>
        <v>-0.60878133191614436</v>
      </c>
      <c r="Q97" s="78"/>
    </row>
    <row r="98" spans="2:17" s="79" customFormat="1" ht="12.75" x14ac:dyDescent="0.2">
      <c r="B98" s="72"/>
      <c r="C98" s="80" t="s">
        <v>133</v>
      </c>
      <c r="D98" s="81" t="s">
        <v>367</v>
      </c>
      <c r="E98" s="82">
        <f>IFERROR(VLOOKUP($C98,'2024'!$C$261:$U$504,19,FALSE),0)</f>
        <v>79556.239999999991</v>
      </c>
      <c r="F98" s="83">
        <f>IFERROR(VLOOKUP($C98,'2024'!$C$8:$U$251,19,FALSE),0)</f>
        <v>57638.319999999992</v>
      </c>
      <c r="G98" s="84">
        <f t="shared" si="14"/>
        <v>0.72449778923689701</v>
      </c>
      <c r="H98" s="85">
        <f t="shared" si="15"/>
        <v>8.1942450952516332E-6</v>
      </c>
      <c r="I98" s="86">
        <f t="shared" si="16"/>
        <v>-21917.919999999998</v>
      </c>
      <c r="J98" s="87">
        <f t="shared" si="17"/>
        <v>-0.27550221076310294</v>
      </c>
      <c r="K98" s="82">
        <f>VLOOKUP($C98,'2024'!$C$261:$U$504,VLOOKUP($L$4,Master!$D$9:$G$20,4,FALSE),FALSE)</f>
        <v>19407.879999999997</v>
      </c>
      <c r="L98" s="83">
        <f>VLOOKUP($C98,'2024'!$C$8:$U$251,VLOOKUP($L$4,Master!$D$9:$G$20,4,FALSE),FALSE)</f>
        <v>17229.16</v>
      </c>
      <c r="M98" s="154">
        <f t="shared" si="18"/>
        <v>0.88774044357240467</v>
      </c>
      <c r="N98" s="154">
        <f t="shared" si="19"/>
        <v>2.4494114301961897E-6</v>
      </c>
      <c r="O98" s="83">
        <f t="shared" si="20"/>
        <v>-2178.7199999999975</v>
      </c>
      <c r="P98" s="87">
        <f t="shared" si="21"/>
        <v>-0.11225955642759528</v>
      </c>
      <c r="Q98" s="78"/>
    </row>
    <row r="99" spans="2:17" s="79" customFormat="1" ht="12.75" x14ac:dyDescent="0.2">
      <c r="B99" s="72"/>
      <c r="C99" s="80" t="s">
        <v>134</v>
      </c>
      <c r="D99" s="81" t="s">
        <v>368</v>
      </c>
      <c r="E99" s="82">
        <f>IFERROR(VLOOKUP($C99,'2024'!$C$261:$U$504,19,FALSE),0)</f>
        <v>266401.14</v>
      </c>
      <c r="F99" s="83">
        <f>IFERROR(VLOOKUP($C99,'2024'!$C$8:$U$251,19,FALSE),0)</f>
        <v>258369.75999999998</v>
      </c>
      <c r="G99" s="84">
        <f t="shared" si="14"/>
        <v>0.96985230618757845</v>
      </c>
      <c r="H99" s="85">
        <f t="shared" si="15"/>
        <v>3.6731555302814898E-5</v>
      </c>
      <c r="I99" s="86">
        <f t="shared" si="16"/>
        <v>-8031.3800000000338</v>
      </c>
      <c r="J99" s="87">
        <f t="shared" si="17"/>
        <v>-3.0147693812421498E-2</v>
      </c>
      <c r="K99" s="82">
        <f>VLOOKUP($C99,'2024'!$C$261:$U$504,VLOOKUP($L$4,Master!$D$9:$G$20,4,FALSE),FALSE)</f>
        <v>69106.8</v>
      </c>
      <c r="L99" s="83">
        <f>VLOOKUP($C99,'2024'!$C$8:$U$251,VLOOKUP($L$4,Master!$D$9:$G$20,4,FALSE),FALSE)</f>
        <v>75051.56</v>
      </c>
      <c r="M99" s="154">
        <f t="shared" si="18"/>
        <v>1.0860227937048161</v>
      </c>
      <c r="N99" s="154">
        <f t="shared" si="19"/>
        <v>1.066982655672448E-5</v>
      </c>
      <c r="O99" s="83">
        <f t="shared" si="20"/>
        <v>5944.7599999999948</v>
      </c>
      <c r="P99" s="87">
        <f t="shared" si="21"/>
        <v>8.6022793704816233E-2</v>
      </c>
      <c r="Q99" s="78"/>
    </row>
    <row r="100" spans="2:17" s="79" customFormat="1" ht="12.75" x14ac:dyDescent="0.2">
      <c r="B100" s="72"/>
      <c r="C100" s="80" t="s">
        <v>135</v>
      </c>
      <c r="D100" s="81" t="s">
        <v>369</v>
      </c>
      <c r="E100" s="82">
        <f>IFERROR(VLOOKUP($C100,'2024'!$C$261:$U$504,19,FALSE),0)</f>
        <v>765941.9</v>
      </c>
      <c r="F100" s="83">
        <f>IFERROR(VLOOKUP($C100,'2024'!$C$8:$U$251,19,FALSE),0)</f>
        <v>564984.10000000009</v>
      </c>
      <c r="G100" s="84">
        <f t="shared" si="14"/>
        <v>0.73763310245855473</v>
      </c>
      <c r="H100" s="85">
        <f t="shared" si="15"/>
        <v>8.0321879442706869E-5</v>
      </c>
      <c r="I100" s="86">
        <f t="shared" si="16"/>
        <v>-200957.79999999993</v>
      </c>
      <c r="J100" s="87">
        <f t="shared" si="17"/>
        <v>-0.26236689754144527</v>
      </c>
      <c r="K100" s="82">
        <f>VLOOKUP($C100,'2024'!$C$261:$U$504,VLOOKUP($L$4,Master!$D$9:$G$20,4,FALSE),FALSE)</f>
        <v>198839.65</v>
      </c>
      <c r="L100" s="83">
        <f>VLOOKUP($C100,'2024'!$C$8:$U$251,VLOOKUP($L$4,Master!$D$9:$G$20,4,FALSE),FALSE)</f>
        <v>157871.71000000005</v>
      </c>
      <c r="M100" s="154">
        <f t="shared" si="18"/>
        <v>0.79396493606783181</v>
      </c>
      <c r="N100" s="154">
        <f t="shared" si="19"/>
        <v>2.2444087290304244E-5</v>
      </c>
      <c r="O100" s="83">
        <f t="shared" si="20"/>
        <v>-40967.939999999944</v>
      </c>
      <c r="P100" s="87">
        <f t="shared" si="21"/>
        <v>-0.20603506393216819</v>
      </c>
      <c r="Q100" s="78"/>
    </row>
    <row r="101" spans="2:17" s="79" customFormat="1" ht="12.75" x14ac:dyDescent="0.2">
      <c r="B101" s="72"/>
      <c r="C101" s="80" t="s">
        <v>136</v>
      </c>
      <c r="D101" s="81" t="s">
        <v>370</v>
      </c>
      <c r="E101" s="82">
        <f>IFERROR(VLOOKUP($C101,'2024'!$C$261:$U$504,19,FALSE),0)</f>
        <v>207356.22000000003</v>
      </c>
      <c r="F101" s="83">
        <f>IFERROR(VLOOKUP($C101,'2024'!$C$8:$U$251,19,FALSE),0)</f>
        <v>24843.21</v>
      </c>
      <c r="G101" s="84">
        <f t="shared" si="14"/>
        <v>0.11980933101500402</v>
      </c>
      <c r="H101" s="85">
        <f t="shared" si="15"/>
        <v>3.5318751777082738E-6</v>
      </c>
      <c r="I101" s="86">
        <f t="shared" si="16"/>
        <v>-182513.01000000004</v>
      </c>
      <c r="J101" s="87">
        <f t="shared" si="17"/>
        <v>-0.88019066898499598</v>
      </c>
      <c r="K101" s="82">
        <f>VLOOKUP($C101,'2024'!$C$261:$U$504,VLOOKUP($L$4,Master!$D$9:$G$20,4,FALSE),FALSE)</f>
        <v>57538.7</v>
      </c>
      <c r="L101" s="83">
        <f>VLOOKUP($C101,'2024'!$C$8:$U$251,VLOOKUP($L$4,Master!$D$9:$G$20,4,FALSE),FALSE)</f>
        <v>17143.05</v>
      </c>
      <c r="M101" s="154">
        <f t="shared" si="18"/>
        <v>0.2979394737802557</v>
      </c>
      <c r="N101" s="154">
        <f t="shared" si="19"/>
        <v>2.4371694626101789E-6</v>
      </c>
      <c r="O101" s="83">
        <f t="shared" si="20"/>
        <v>-40395.649999999994</v>
      </c>
      <c r="P101" s="87">
        <f t="shared" si="21"/>
        <v>-0.70206052621974424</v>
      </c>
      <c r="Q101" s="78"/>
    </row>
    <row r="102" spans="2:17" s="79" customFormat="1" ht="12.75" x14ac:dyDescent="0.2">
      <c r="B102" s="72"/>
      <c r="C102" s="80" t="s">
        <v>137</v>
      </c>
      <c r="D102" s="81" t="s">
        <v>371</v>
      </c>
      <c r="E102" s="82">
        <f>IFERROR(VLOOKUP($C102,'2024'!$C$261:$U$504,19,FALSE),0)</f>
        <v>184355.42000000004</v>
      </c>
      <c r="F102" s="83">
        <f>IFERROR(VLOOKUP($C102,'2024'!$C$8:$U$251,19,FALSE),0)</f>
        <v>132905.88</v>
      </c>
      <c r="G102" s="84">
        <f t="shared" si="14"/>
        <v>0.72092201032115022</v>
      </c>
      <c r="H102" s="85">
        <f t="shared" si="15"/>
        <v>1.889477964174012E-5</v>
      </c>
      <c r="I102" s="86">
        <f t="shared" si="16"/>
        <v>-51449.540000000037</v>
      </c>
      <c r="J102" s="87">
        <f t="shared" si="17"/>
        <v>-0.27907798967884984</v>
      </c>
      <c r="K102" s="82">
        <f>VLOOKUP($C102,'2024'!$C$261:$U$504,VLOOKUP($L$4,Master!$D$9:$G$20,4,FALSE),FALSE)</f>
        <v>42580.240000000013</v>
      </c>
      <c r="L102" s="83">
        <f>VLOOKUP($C102,'2024'!$C$8:$U$251,VLOOKUP($L$4,Master!$D$9:$G$20,4,FALSE),FALSE)</f>
        <v>38975.32</v>
      </c>
      <c r="M102" s="154">
        <f t="shared" si="18"/>
        <v>0.91533819443009223</v>
      </c>
      <c r="N102" s="154">
        <f t="shared" si="19"/>
        <v>5.5409894796701738E-6</v>
      </c>
      <c r="O102" s="83">
        <f t="shared" si="20"/>
        <v>-3604.9200000000128</v>
      </c>
      <c r="P102" s="87">
        <f t="shared" si="21"/>
        <v>-8.4661805569907822E-2</v>
      </c>
      <c r="Q102" s="78"/>
    </row>
    <row r="103" spans="2:17" s="79" customFormat="1" ht="12.75" x14ac:dyDescent="0.2">
      <c r="B103" s="72"/>
      <c r="C103" s="80" t="s">
        <v>138</v>
      </c>
      <c r="D103" s="81" t="s">
        <v>372</v>
      </c>
      <c r="E103" s="82">
        <f>IFERROR(VLOOKUP($C103,'2024'!$C$261:$U$504,19,FALSE),0)</f>
        <v>7369628.3200000003</v>
      </c>
      <c r="F103" s="83">
        <f>IFERROR(VLOOKUP($C103,'2024'!$C$8:$U$251,19,FALSE),0)</f>
        <v>4258749.25</v>
      </c>
      <c r="G103" s="84">
        <f t="shared" si="14"/>
        <v>0.57787843091658109</v>
      </c>
      <c r="H103" s="85">
        <f t="shared" si="15"/>
        <v>6.0545198322433887E-4</v>
      </c>
      <c r="I103" s="86">
        <f t="shared" si="16"/>
        <v>-3110879.0700000003</v>
      </c>
      <c r="J103" s="87">
        <f t="shared" si="17"/>
        <v>-0.42212156908341886</v>
      </c>
      <c r="K103" s="82">
        <f>VLOOKUP($C103,'2024'!$C$261:$U$504,VLOOKUP($L$4,Master!$D$9:$G$20,4,FALSE),FALSE)</f>
        <v>1842407.08</v>
      </c>
      <c r="L103" s="83">
        <f>VLOOKUP($C103,'2024'!$C$8:$U$251,VLOOKUP($L$4,Master!$D$9:$G$20,4,FALSE),FALSE)</f>
        <v>1947206.4000000001</v>
      </c>
      <c r="M103" s="154">
        <f t="shared" si="18"/>
        <v>1.0568817397293111</v>
      </c>
      <c r="N103" s="154">
        <f t="shared" si="19"/>
        <v>2.7682775092408306E-4</v>
      </c>
      <c r="O103" s="83">
        <f t="shared" si="20"/>
        <v>104799.32000000007</v>
      </c>
      <c r="P103" s="87">
        <f t="shared" si="21"/>
        <v>5.6881739729311105E-2</v>
      </c>
      <c r="Q103" s="78"/>
    </row>
    <row r="104" spans="2:17" s="79" customFormat="1" ht="25.5" x14ac:dyDescent="0.2">
      <c r="B104" s="72"/>
      <c r="C104" s="80" t="s">
        <v>512</v>
      </c>
      <c r="D104" s="81" t="s">
        <v>513</v>
      </c>
      <c r="E104" s="82">
        <f>IFERROR(VLOOKUP($C104,'2024'!$C$261:$U$504,19,FALSE),0)</f>
        <v>916184.34000000008</v>
      </c>
      <c r="F104" s="83">
        <f>IFERROR(VLOOKUP($C104,'2024'!$C$8:$U$251,19,FALSE),0)</f>
        <v>239413.94</v>
      </c>
      <c r="G104" s="84">
        <f t="shared" si="14"/>
        <v>0.26131634164364781</v>
      </c>
      <c r="H104" s="85">
        <f t="shared" si="15"/>
        <v>3.4036670457776514E-5</v>
      </c>
      <c r="I104" s="86">
        <f t="shared" si="16"/>
        <v>-676770.40000000014</v>
      </c>
      <c r="J104" s="87">
        <f t="shared" si="17"/>
        <v>-0.7386836583563523</v>
      </c>
      <c r="K104" s="82">
        <f>VLOOKUP($C104,'2024'!$C$261:$U$504,VLOOKUP($L$4,Master!$D$9:$G$20,4,FALSE),FALSE)</f>
        <v>229182.74000000002</v>
      </c>
      <c r="L104" s="83">
        <f>VLOOKUP($C104,'2024'!$C$8:$U$251,VLOOKUP($L$4,Master!$D$9:$G$20,4,FALSE),FALSE)</f>
        <v>93434.85000000002</v>
      </c>
      <c r="M104" s="154">
        <f t="shared" si="18"/>
        <v>0.40768711465793633</v>
      </c>
      <c r="N104" s="154">
        <f t="shared" si="19"/>
        <v>1.3283316747227754E-5</v>
      </c>
      <c r="O104" s="83">
        <f t="shared" si="20"/>
        <v>-135747.89000000001</v>
      </c>
      <c r="P104" s="87">
        <f t="shared" si="21"/>
        <v>-0.59231288534206372</v>
      </c>
      <c r="Q104" s="78"/>
    </row>
    <row r="105" spans="2:17" s="79" customFormat="1" ht="12.75" x14ac:dyDescent="0.2">
      <c r="B105" s="72"/>
      <c r="C105" s="80" t="s">
        <v>139</v>
      </c>
      <c r="D105" s="81" t="s">
        <v>374</v>
      </c>
      <c r="E105" s="82">
        <f>IFERROR(VLOOKUP($C105,'2024'!$C$261:$U$504,19,FALSE),0)</f>
        <v>1381300.7600000007</v>
      </c>
      <c r="F105" s="83">
        <f>IFERROR(VLOOKUP($C105,'2024'!$C$8:$U$251,19,FALSE),0)</f>
        <v>1038010.5999999999</v>
      </c>
      <c r="G105" s="84">
        <f t="shared" si="14"/>
        <v>0.75147327074517745</v>
      </c>
      <c r="H105" s="85">
        <f t="shared" si="15"/>
        <v>1.4757045777651407E-4</v>
      </c>
      <c r="I105" s="86">
        <f t="shared" si="16"/>
        <v>-343290.16000000085</v>
      </c>
      <c r="J105" s="87">
        <f t="shared" si="17"/>
        <v>-0.24852672925482258</v>
      </c>
      <c r="K105" s="82">
        <f>VLOOKUP($C105,'2024'!$C$261:$U$504,VLOOKUP($L$4,Master!$D$9:$G$20,4,FALSE),FALSE)</f>
        <v>345325.19000000012</v>
      </c>
      <c r="L105" s="83">
        <f>VLOOKUP($C105,'2024'!$C$8:$U$251,VLOOKUP($L$4,Master!$D$9:$G$20,4,FALSE),FALSE)</f>
        <v>306971.71000000002</v>
      </c>
      <c r="M105" s="154">
        <f t="shared" si="18"/>
        <v>0.88893518019927797</v>
      </c>
      <c r="N105" s="154">
        <f t="shared" si="19"/>
        <v>4.3641130224623265E-5</v>
      </c>
      <c r="O105" s="83">
        <f t="shared" si="20"/>
        <v>-38353.480000000098</v>
      </c>
      <c r="P105" s="87">
        <f t="shared" si="21"/>
        <v>-0.111064819800722</v>
      </c>
      <c r="Q105" s="78"/>
    </row>
    <row r="106" spans="2:17" s="79" customFormat="1" ht="12.75" x14ac:dyDescent="0.2">
      <c r="B106" s="72"/>
      <c r="C106" s="80" t="s">
        <v>140</v>
      </c>
      <c r="D106" s="81" t="s">
        <v>363</v>
      </c>
      <c r="E106" s="82">
        <f>IFERROR(VLOOKUP($C106,'2024'!$C$261:$U$504,19,FALSE),0)</f>
        <v>1580516.8800000001</v>
      </c>
      <c r="F106" s="83">
        <f>IFERROR(VLOOKUP($C106,'2024'!$C$8:$U$251,19,FALSE),0)</f>
        <v>1632143.7500000005</v>
      </c>
      <c r="G106" s="84">
        <f t="shared" si="14"/>
        <v>1.0326645483216859</v>
      </c>
      <c r="H106" s="85">
        <f t="shared" si="15"/>
        <v>2.3203635911288035E-4</v>
      </c>
      <c r="I106" s="86">
        <f t="shared" si="16"/>
        <v>51626.870000000345</v>
      </c>
      <c r="J106" s="87">
        <f t="shared" si="17"/>
        <v>3.2664548321685964E-2</v>
      </c>
      <c r="K106" s="82">
        <f>VLOOKUP($C106,'2024'!$C$261:$U$504,VLOOKUP($L$4,Master!$D$9:$G$20,4,FALSE),FALSE)</f>
        <v>395129.22000000003</v>
      </c>
      <c r="L106" s="83">
        <f>VLOOKUP($C106,'2024'!$C$8:$U$251,VLOOKUP($L$4,Master!$D$9:$G$20,4,FALSE),FALSE)</f>
        <v>429101.61</v>
      </c>
      <c r="M106" s="154">
        <f t="shared" si="18"/>
        <v>1.0859779238801928</v>
      </c>
      <c r="N106" s="154">
        <f t="shared" si="19"/>
        <v>6.1003925220358259E-5</v>
      </c>
      <c r="O106" s="83">
        <f t="shared" si="20"/>
        <v>33972.389999999956</v>
      </c>
      <c r="P106" s="87">
        <f t="shared" si="21"/>
        <v>8.5977923880192791E-2</v>
      </c>
      <c r="Q106" s="78"/>
    </row>
    <row r="107" spans="2:17" s="79" customFormat="1" ht="12.75" x14ac:dyDescent="0.2">
      <c r="B107" s="72"/>
      <c r="C107" s="80" t="s">
        <v>141</v>
      </c>
      <c r="D107" s="81" t="s">
        <v>364</v>
      </c>
      <c r="E107" s="82">
        <f>IFERROR(VLOOKUP($C107,'2024'!$C$261:$U$504,19,FALSE),0)</f>
        <v>212386.35000000003</v>
      </c>
      <c r="F107" s="83">
        <f>IFERROR(VLOOKUP($C107,'2024'!$C$8:$U$251,19,FALSE),0)</f>
        <v>137192.34000000003</v>
      </c>
      <c r="G107" s="84">
        <f t="shared" si="14"/>
        <v>0.64595648449158816</v>
      </c>
      <c r="H107" s="85">
        <f t="shared" si="15"/>
        <v>1.9504171168609616E-5</v>
      </c>
      <c r="I107" s="86">
        <f t="shared" si="16"/>
        <v>-75194.010000000009</v>
      </c>
      <c r="J107" s="87">
        <f t="shared" si="17"/>
        <v>-0.3540435155084119</v>
      </c>
      <c r="K107" s="82">
        <f>VLOOKUP($C107,'2024'!$C$261:$U$504,VLOOKUP($L$4,Master!$D$9:$G$20,4,FALSE),FALSE)</f>
        <v>50919.780000000006</v>
      </c>
      <c r="L107" s="83">
        <f>VLOOKUP($C107,'2024'!$C$8:$U$251,VLOOKUP($L$4,Master!$D$9:$G$20,4,FALSE),FALSE)</f>
        <v>36524.240000000005</v>
      </c>
      <c r="M107" s="154">
        <f t="shared" si="18"/>
        <v>0.71728982332602387</v>
      </c>
      <c r="N107" s="154">
        <f t="shared" si="19"/>
        <v>5.1925277224907601E-6</v>
      </c>
      <c r="O107" s="83">
        <f t="shared" si="20"/>
        <v>-14395.54</v>
      </c>
      <c r="P107" s="87">
        <f t="shared" si="21"/>
        <v>-0.28271017667397619</v>
      </c>
      <c r="Q107" s="78"/>
    </row>
    <row r="108" spans="2:17" s="79" customFormat="1" ht="12.75" x14ac:dyDescent="0.2">
      <c r="B108" s="72"/>
      <c r="C108" s="80" t="s">
        <v>142</v>
      </c>
      <c r="D108" s="81" t="s">
        <v>365</v>
      </c>
      <c r="E108" s="82">
        <f>IFERROR(VLOOKUP($C108,'2024'!$C$261:$U$504,19,FALSE),0)</f>
        <v>760414.11999999976</v>
      </c>
      <c r="F108" s="83">
        <f>IFERROR(VLOOKUP($C108,'2024'!$C$8:$U$251,19,FALSE),0)</f>
        <v>646158.38</v>
      </c>
      <c r="G108" s="84">
        <f t="shared" si="14"/>
        <v>0.84974537295546304</v>
      </c>
      <c r="H108" s="85">
        <f t="shared" si="15"/>
        <v>9.1862152402615873E-5</v>
      </c>
      <c r="I108" s="86">
        <f t="shared" si="16"/>
        <v>-114255.73999999976</v>
      </c>
      <c r="J108" s="87">
        <f t="shared" si="17"/>
        <v>-0.15025462704453699</v>
      </c>
      <c r="K108" s="82">
        <f>VLOOKUP($C108,'2024'!$C$261:$U$504,VLOOKUP($L$4,Master!$D$9:$G$20,4,FALSE),FALSE)</f>
        <v>184307.69999999992</v>
      </c>
      <c r="L108" s="83">
        <f>VLOOKUP($C108,'2024'!$C$8:$U$251,VLOOKUP($L$4,Master!$D$9:$G$20,4,FALSE),FALSE)</f>
        <v>242382.93</v>
      </c>
      <c r="M108" s="154">
        <f t="shared" si="18"/>
        <v>1.3150993148956884</v>
      </c>
      <c r="N108" s="154">
        <f t="shared" si="19"/>
        <v>3.4458761728746087E-5</v>
      </c>
      <c r="O108" s="83">
        <f t="shared" si="20"/>
        <v>58075.230000000069</v>
      </c>
      <c r="P108" s="87">
        <f t="shared" si="21"/>
        <v>0.31509931489568854</v>
      </c>
      <c r="Q108" s="78"/>
    </row>
    <row r="109" spans="2:17" s="79" customFormat="1" ht="12.75" x14ac:dyDescent="0.2">
      <c r="B109" s="72"/>
      <c r="C109" s="80" t="s">
        <v>143</v>
      </c>
      <c r="D109" s="81" t="s">
        <v>366</v>
      </c>
      <c r="E109" s="82">
        <f>IFERROR(VLOOKUP($C109,'2024'!$C$261:$U$504,19,FALSE),0)</f>
        <v>2056311.56</v>
      </c>
      <c r="F109" s="83">
        <f>IFERROR(VLOOKUP($C109,'2024'!$C$8:$U$251,19,FALSE),0)</f>
        <v>1740984.3999999997</v>
      </c>
      <c r="G109" s="84">
        <f t="shared" si="14"/>
        <v>0.84665399634284977</v>
      </c>
      <c r="H109" s="85">
        <f t="shared" si="15"/>
        <v>2.4750986636337783E-4</v>
      </c>
      <c r="I109" s="86">
        <f t="shared" si="16"/>
        <v>-315327.16000000038</v>
      </c>
      <c r="J109" s="87">
        <f t="shared" si="17"/>
        <v>-0.15334600365715026</v>
      </c>
      <c r="K109" s="82">
        <f>VLOOKUP($C109,'2024'!$C$261:$U$504,VLOOKUP($L$4,Master!$D$9:$G$20,4,FALSE),FALSE)</f>
        <v>512614.55999999994</v>
      </c>
      <c r="L109" s="83">
        <f>VLOOKUP($C109,'2024'!$C$8:$U$251,VLOOKUP($L$4,Master!$D$9:$G$20,4,FALSE),FALSE)</f>
        <v>431610.0799999999</v>
      </c>
      <c r="M109" s="154">
        <f t="shared" si="18"/>
        <v>0.84197780102071218</v>
      </c>
      <c r="N109" s="154">
        <f t="shared" si="19"/>
        <v>6.1360545919818014E-5</v>
      </c>
      <c r="O109" s="83">
        <f t="shared" si="20"/>
        <v>-81004.48000000004</v>
      </c>
      <c r="P109" s="87">
        <f t="shared" si="21"/>
        <v>-0.15802219897928776</v>
      </c>
      <c r="Q109" s="78"/>
    </row>
    <row r="110" spans="2:17" s="79" customFormat="1" ht="12.75" x14ac:dyDescent="0.2">
      <c r="B110" s="72"/>
      <c r="C110" s="80" t="s">
        <v>144</v>
      </c>
      <c r="D110" s="81" t="s">
        <v>375</v>
      </c>
      <c r="E110" s="82">
        <f>IFERROR(VLOOKUP($C110,'2024'!$C$261:$U$504,19,FALSE),0)</f>
        <v>876706.83000000007</v>
      </c>
      <c r="F110" s="83">
        <f>IFERROR(VLOOKUP($C110,'2024'!$C$8:$U$251,19,FALSE),0)</f>
        <v>581273.29</v>
      </c>
      <c r="G110" s="84">
        <f t="shared" si="14"/>
        <v>0.66301900488216792</v>
      </c>
      <c r="H110" s="85">
        <f t="shared" si="15"/>
        <v>8.2637658515780495E-5</v>
      </c>
      <c r="I110" s="86">
        <f t="shared" si="16"/>
        <v>-295433.54000000004</v>
      </c>
      <c r="J110" s="87">
        <f t="shared" si="17"/>
        <v>-0.33698099511783203</v>
      </c>
      <c r="K110" s="82">
        <f>VLOOKUP($C110,'2024'!$C$261:$U$504,VLOOKUP($L$4,Master!$D$9:$G$20,4,FALSE),FALSE)</f>
        <v>147636.04</v>
      </c>
      <c r="L110" s="83">
        <f>VLOOKUP($C110,'2024'!$C$8:$U$251,VLOOKUP($L$4,Master!$D$9:$G$20,4,FALSE),FALSE)</f>
        <v>179924.1</v>
      </c>
      <c r="M110" s="154">
        <f t="shared" si="18"/>
        <v>1.2187003932102216</v>
      </c>
      <c r="N110" s="154">
        <f t="shared" si="19"/>
        <v>2.5579201023599659E-5</v>
      </c>
      <c r="O110" s="83">
        <f t="shared" si="20"/>
        <v>32288.059999999998</v>
      </c>
      <c r="P110" s="87">
        <f t="shared" si="21"/>
        <v>0.21870039321022153</v>
      </c>
      <c r="Q110" s="78"/>
    </row>
    <row r="111" spans="2:17" s="79" customFormat="1" ht="12.75" x14ac:dyDescent="0.2">
      <c r="B111" s="72"/>
      <c r="C111" s="80" t="s">
        <v>145</v>
      </c>
      <c r="D111" s="81" t="s">
        <v>376</v>
      </c>
      <c r="E111" s="82">
        <f>IFERROR(VLOOKUP($C111,'2024'!$C$261:$U$504,19,FALSE),0)</f>
        <v>215078.49</v>
      </c>
      <c r="F111" s="83">
        <f>IFERROR(VLOOKUP($C111,'2024'!$C$8:$U$251,19,FALSE),0)</f>
        <v>219830.37</v>
      </c>
      <c r="G111" s="84">
        <f t="shared" si="14"/>
        <v>1.0220937016993192</v>
      </c>
      <c r="H111" s="85">
        <f t="shared" si="15"/>
        <v>3.1252540517486494E-5</v>
      </c>
      <c r="I111" s="86">
        <f t="shared" si="16"/>
        <v>4751.8800000000047</v>
      </c>
      <c r="J111" s="87">
        <f t="shared" si="17"/>
        <v>2.2093701699319186E-2</v>
      </c>
      <c r="K111" s="82">
        <f>VLOOKUP($C111,'2024'!$C$261:$U$504,VLOOKUP($L$4,Master!$D$9:$G$20,4,FALSE),FALSE)</f>
        <v>63359.729999999996</v>
      </c>
      <c r="L111" s="83">
        <f>VLOOKUP($C111,'2024'!$C$8:$U$251,VLOOKUP($L$4,Master!$D$9:$G$20,4,FALSE),FALSE)</f>
        <v>53061.72</v>
      </c>
      <c r="M111" s="154">
        <f t="shared" si="18"/>
        <v>0.83746758390542386</v>
      </c>
      <c r="N111" s="154">
        <f t="shared" si="19"/>
        <v>7.543605345464885E-6</v>
      </c>
      <c r="O111" s="83">
        <f t="shared" si="20"/>
        <v>-10298.009999999995</v>
      </c>
      <c r="P111" s="87">
        <f t="shared" si="21"/>
        <v>-0.16253241609457608</v>
      </c>
      <c r="Q111" s="78"/>
    </row>
    <row r="112" spans="2:17" s="79" customFormat="1" ht="12.75" x14ac:dyDescent="0.2">
      <c r="B112" s="72"/>
      <c r="C112" s="80" t="s">
        <v>514</v>
      </c>
      <c r="D112" s="81" t="s">
        <v>515</v>
      </c>
      <c r="E112" s="82">
        <f>IFERROR(VLOOKUP($C112,'2024'!$C$261:$U$504,19,FALSE),0)</f>
        <v>524704.27999999991</v>
      </c>
      <c r="F112" s="83">
        <f>IFERROR(VLOOKUP($C112,'2024'!$C$8:$U$251,19,FALSE),0)</f>
        <v>470407.28</v>
      </c>
      <c r="G112" s="84">
        <f t="shared" si="14"/>
        <v>0.89651885439165868</v>
      </c>
      <c r="H112" s="85">
        <f t="shared" si="15"/>
        <v>6.6876212681262441E-5</v>
      </c>
      <c r="I112" s="86">
        <f t="shared" si="16"/>
        <v>-54296.999999999884</v>
      </c>
      <c r="J112" s="87">
        <f t="shared" si="17"/>
        <v>-0.10348114560834132</v>
      </c>
      <c r="K112" s="82">
        <f>VLOOKUP($C112,'2024'!$C$261:$U$504,VLOOKUP($L$4,Master!$D$9:$G$20,4,FALSE),FALSE)</f>
        <v>131176.06999999998</v>
      </c>
      <c r="L112" s="83">
        <f>VLOOKUP($C112,'2024'!$C$8:$U$251,VLOOKUP($L$4,Master!$D$9:$G$20,4,FALSE),FALSE)</f>
        <v>155023.57000000004</v>
      </c>
      <c r="M112" s="154">
        <f t="shared" si="18"/>
        <v>1.1817976403775481</v>
      </c>
      <c r="N112" s="154">
        <f t="shared" si="19"/>
        <v>2.2039176855274386E-5</v>
      </c>
      <c r="O112" s="83">
        <f t="shared" si="20"/>
        <v>23847.500000000058</v>
      </c>
      <c r="P112" s="87">
        <f t="shared" si="21"/>
        <v>0.181797640377548</v>
      </c>
      <c r="Q112" s="78"/>
    </row>
    <row r="113" spans="2:17" s="79" customFormat="1" ht="12.75" x14ac:dyDescent="0.2">
      <c r="B113" s="72"/>
      <c r="C113" s="80" t="s">
        <v>516</v>
      </c>
      <c r="D113" s="81" t="s">
        <v>517</v>
      </c>
      <c r="E113" s="82">
        <f>IFERROR(VLOOKUP($C113,'2024'!$C$261:$U$504,19,FALSE),0)</f>
        <v>937671.57000000007</v>
      </c>
      <c r="F113" s="83">
        <f>IFERROR(VLOOKUP($C113,'2024'!$C$8:$U$251,19,FALSE),0)</f>
        <v>688055.87000000011</v>
      </c>
      <c r="G113" s="84">
        <f t="shared" si="14"/>
        <v>0.73379197153220721</v>
      </c>
      <c r="H113" s="85">
        <f t="shared" si="15"/>
        <v>9.7818576912141043E-5</v>
      </c>
      <c r="I113" s="86">
        <f t="shared" si="16"/>
        <v>-249615.69999999995</v>
      </c>
      <c r="J113" s="87">
        <f t="shared" si="17"/>
        <v>-0.26620802846779279</v>
      </c>
      <c r="K113" s="82">
        <f>VLOOKUP($C113,'2024'!$C$261:$U$504,VLOOKUP($L$4,Master!$D$9:$G$20,4,FALSE),FALSE)</f>
        <v>227126.23000000004</v>
      </c>
      <c r="L113" s="83">
        <f>VLOOKUP($C113,'2024'!$C$8:$U$251,VLOOKUP($L$4,Master!$D$9:$G$20,4,FALSE),FALSE)</f>
        <v>149533.24000000005</v>
      </c>
      <c r="M113" s="154">
        <f t="shared" si="18"/>
        <v>0.65837063381010652</v>
      </c>
      <c r="N113" s="154">
        <f t="shared" si="19"/>
        <v>2.125863520045494E-5</v>
      </c>
      <c r="O113" s="83">
        <f t="shared" si="20"/>
        <v>-77592.989999999991</v>
      </c>
      <c r="P113" s="87">
        <f t="shared" si="21"/>
        <v>-0.34162936618989354</v>
      </c>
      <c r="Q113" s="78"/>
    </row>
    <row r="114" spans="2:17" s="79" customFormat="1" ht="12.75" x14ac:dyDescent="0.2">
      <c r="B114" s="72"/>
      <c r="C114" s="80" t="s">
        <v>518</v>
      </c>
      <c r="D114" s="81" t="s">
        <v>519</v>
      </c>
      <c r="E114" s="82">
        <f>IFERROR(VLOOKUP($C114,'2024'!$C$261:$U$504,19,FALSE),0)</f>
        <v>483112.4</v>
      </c>
      <c r="F114" s="83">
        <f>IFERROR(VLOOKUP($C114,'2024'!$C$8:$U$251,19,FALSE),0)</f>
        <v>713151.59</v>
      </c>
      <c r="G114" s="84">
        <f t="shared" si="14"/>
        <v>1.4761608064707095</v>
      </c>
      <c r="H114" s="85">
        <f t="shared" si="15"/>
        <v>1.0138635058288314E-4</v>
      </c>
      <c r="I114" s="86">
        <f t="shared" si="16"/>
        <v>230039.18999999994</v>
      </c>
      <c r="J114" s="87">
        <f t="shared" si="17"/>
        <v>0.47616080647070935</v>
      </c>
      <c r="K114" s="82">
        <f>VLOOKUP($C114,'2024'!$C$261:$U$504,VLOOKUP($L$4,Master!$D$9:$G$20,4,FALSE),FALSE)</f>
        <v>120778.1</v>
      </c>
      <c r="L114" s="83">
        <f>VLOOKUP($C114,'2024'!$C$8:$U$251,VLOOKUP($L$4,Master!$D$9:$G$20,4,FALSE),FALSE)</f>
        <v>187382.67000000004</v>
      </c>
      <c r="M114" s="154">
        <f t="shared" si="18"/>
        <v>1.5514623098061655</v>
      </c>
      <c r="N114" s="154">
        <f t="shared" si="19"/>
        <v>2.6639560705146437E-5</v>
      </c>
      <c r="O114" s="83">
        <f t="shared" si="20"/>
        <v>66604.570000000036</v>
      </c>
      <c r="P114" s="87">
        <f t="shared" si="21"/>
        <v>0.55146230980616551</v>
      </c>
      <c r="Q114" s="78"/>
    </row>
    <row r="115" spans="2:17" s="79" customFormat="1" ht="12.75" x14ac:dyDescent="0.2">
      <c r="B115" s="72"/>
      <c r="C115" s="80" t="s">
        <v>146</v>
      </c>
      <c r="D115" s="81" t="s">
        <v>377</v>
      </c>
      <c r="E115" s="82">
        <f>IFERROR(VLOOKUP($C115,'2024'!$C$261:$U$504,19,FALSE),0)</f>
        <v>372741.33000000007</v>
      </c>
      <c r="F115" s="83">
        <f>IFERROR(VLOOKUP($C115,'2024'!$C$8:$U$251,19,FALSE),0)</f>
        <v>101223.81999999999</v>
      </c>
      <c r="G115" s="84">
        <f t="shared" si="14"/>
        <v>0.27156586043195147</v>
      </c>
      <c r="H115" s="85">
        <f t="shared" si="15"/>
        <v>1.4390648279783906E-5</v>
      </c>
      <c r="I115" s="86">
        <f t="shared" si="16"/>
        <v>-271517.51000000007</v>
      </c>
      <c r="J115" s="87">
        <f t="shared" si="17"/>
        <v>-0.72843413956804848</v>
      </c>
      <c r="K115" s="82">
        <f>VLOOKUP($C115,'2024'!$C$261:$U$504,VLOOKUP($L$4,Master!$D$9:$G$20,4,FALSE),FALSE)</f>
        <v>94684.680000000022</v>
      </c>
      <c r="L115" s="83">
        <f>VLOOKUP($C115,'2024'!$C$8:$U$251,VLOOKUP($L$4,Master!$D$9:$G$20,4,FALSE),FALSE)</f>
        <v>25676.06</v>
      </c>
      <c r="M115" s="154">
        <f t="shared" si="18"/>
        <v>0.27117438639492675</v>
      </c>
      <c r="N115" s="154">
        <f t="shared" si="19"/>
        <v>3.6502786465737846E-6</v>
      </c>
      <c r="O115" s="83">
        <f t="shared" si="20"/>
        <v>-69008.620000000024</v>
      </c>
      <c r="P115" s="87">
        <f t="shared" si="21"/>
        <v>-0.72882561360507325</v>
      </c>
      <c r="Q115" s="78"/>
    </row>
    <row r="116" spans="2:17" s="79" customFormat="1" ht="12.75" x14ac:dyDescent="0.2">
      <c r="B116" s="72"/>
      <c r="C116" s="80" t="s">
        <v>147</v>
      </c>
      <c r="D116" s="81" t="s">
        <v>378</v>
      </c>
      <c r="E116" s="82">
        <f>IFERROR(VLOOKUP($C116,'2024'!$C$261:$U$504,19,FALSE),0)</f>
        <v>228692.98000000007</v>
      </c>
      <c r="F116" s="83">
        <f>IFERROR(VLOOKUP($C116,'2024'!$C$8:$U$251,19,FALSE),0)</f>
        <v>142327.13999999998</v>
      </c>
      <c r="G116" s="84">
        <f t="shared" si="14"/>
        <v>0.62235027940079291</v>
      </c>
      <c r="H116" s="85">
        <f t="shared" si="15"/>
        <v>2.0234168325277222E-5</v>
      </c>
      <c r="I116" s="86">
        <f t="shared" si="16"/>
        <v>-86365.840000000084</v>
      </c>
      <c r="J116" s="87">
        <f t="shared" si="17"/>
        <v>-0.37764972059920709</v>
      </c>
      <c r="K116" s="82">
        <f>VLOOKUP($C116,'2024'!$C$261:$U$504,VLOOKUP($L$4,Master!$D$9:$G$20,4,FALSE),FALSE)</f>
        <v>60027.330000000016</v>
      </c>
      <c r="L116" s="83">
        <f>VLOOKUP($C116,'2024'!$C$8:$U$251,VLOOKUP($L$4,Master!$D$9:$G$20,4,FALSE),FALSE)</f>
        <v>36143.82</v>
      </c>
      <c r="M116" s="154">
        <f t="shared" si="18"/>
        <v>0.60212273309507502</v>
      </c>
      <c r="N116" s="154">
        <f t="shared" si="19"/>
        <v>5.1384446971851009E-6</v>
      </c>
      <c r="O116" s="83">
        <f t="shared" si="20"/>
        <v>-23883.510000000017</v>
      </c>
      <c r="P116" s="87">
        <f t="shared" si="21"/>
        <v>-0.39787726690492498</v>
      </c>
      <c r="Q116" s="78"/>
    </row>
    <row r="117" spans="2:17" s="79" customFormat="1" ht="25.5" x14ac:dyDescent="0.2">
      <c r="B117" s="72"/>
      <c r="C117" s="80" t="s">
        <v>148</v>
      </c>
      <c r="D117" s="81" t="s">
        <v>379</v>
      </c>
      <c r="E117" s="82">
        <f>IFERROR(VLOOKUP($C117,'2024'!$C$261:$U$504,19,FALSE),0)</f>
        <v>270300.25000000006</v>
      </c>
      <c r="F117" s="83">
        <f>IFERROR(VLOOKUP($C117,'2024'!$C$8:$U$251,19,FALSE),0)</f>
        <v>221272.28999999998</v>
      </c>
      <c r="G117" s="84">
        <f t="shared" si="14"/>
        <v>0.81861666794610788</v>
      </c>
      <c r="H117" s="85">
        <f t="shared" si="15"/>
        <v>3.145753340915553E-5</v>
      </c>
      <c r="I117" s="86">
        <f t="shared" si="16"/>
        <v>-49027.960000000079</v>
      </c>
      <c r="J117" s="87">
        <f t="shared" si="17"/>
        <v>-0.18138333205389218</v>
      </c>
      <c r="K117" s="82">
        <f>VLOOKUP($C117,'2024'!$C$261:$U$504,VLOOKUP($L$4,Master!$D$9:$G$20,4,FALSE),FALSE)</f>
        <v>66846.490000000005</v>
      </c>
      <c r="L117" s="83">
        <f>VLOOKUP($C117,'2024'!$C$8:$U$251,VLOOKUP($L$4,Master!$D$9:$G$20,4,FALSE),FALSE)</f>
        <v>56049.919999999991</v>
      </c>
      <c r="M117" s="154">
        <f t="shared" si="18"/>
        <v>0.83848710680246619</v>
      </c>
      <c r="N117" s="154">
        <f t="shared" si="19"/>
        <v>7.9684276371907857E-6</v>
      </c>
      <c r="O117" s="83">
        <f t="shared" si="20"/>
        <v>-10796.570000000014</v>
      </c>
      <c r="P117" s="87">
        <f t="shared" si="21"/>
        <v>-0.16151289319753384</v>
      </c>
      <c r="Q117" s="78"/>
    </row>
    <row r="118" spans="2:17" s="79" customFormat="1" ht="12.75" x14ac:dyDescent="0.2">
      <c r="B118" s="72"/>
      <c r="C118" s="80" t="s">
        <v>149</v>
      </c>
      <c r="D118" s="81" t="s">
        <v>380</v>
      </c>
      <c r="E118" s="82">
        <f>IFERROR(VLOOKUP($C118,'2024'!$C$261:$U$504,19,FALSE),0)</f>
        <v>247399.54</v>
      </c>
      <c r="F118" s="83">
        <f>IFERROR(VLOOKUP($C118,'2024'!$C$8:$U$251,19,FALSE),0)</f>
        <v>125107.97</v>
      </c>
      <c r="G118" s="84">
        <f t="shared" si="14"/>
        <v>0.50569200734973074</v>
      </c>
      <c r="H118" s="85">
        <f t="shared" si="15"/>
        <v>1.7786177139607621E-5</v>
      </c>
      <c r="I118" s="86">
        <f t="shared" si="16"/>
        <v>-122291.57</v>
      </c>
      <c r="J118" s="87">
        <f t="shared" si="17"/>
        <v>-0.49430799265026931</v>
      </c>
      <c r="K118" s="82">
        <f>VLOOKUP($C118,'2024'!$C$261:$U$504,VLOOKUP($L$4,Master!$D$9:$G$20,4,FALSE),FALSE)</f>
        <v>135496.69</v>
      </c>
      <c r="L118" s="83">
        <f>VLOOKUP($C118,'2024'!$C$8:$U$251,VLOOKUP($L$4,Master!$D$9:$G$20,4,FALSE),FALSE)</f>
        <v>125107.97</v>
      </c>
      <c r="M118" s="154">
        <f t="shared" si="18"/>
        <v>0.9233286067726082</v>
      </c>
      <c r="N118" s="154">
        <f t="shared" si="19"/>
        <v>1.7786177139607621E-5</v>
      </c>
      <c r="O118" s="83">
        <f t="shared" si="20"/>
        <v>-10388.720000000001</v>
      </c>
      <c r="P118" s="87">
        <f t="shared" si="21"/>
        <v>-7.6671393227391763E-2</v>
      </c>
      <c r="Q118" s="78"/>
    </row>
    <row r="119" spans="2:17" s="79" customFormat="1" ht="12.75" x14ac:dyDescent="0.2">
      <c r="B119" s="72"/>
      <c r="C119" s="80" t="s">
        <v>150</v>
      </c>
      <c r="D119" s="81" t="s">
        <v>381</v>
      </c>
      <c r="E119" s="82">
        <f>IFERROR(VLOOKUP($C119,'2024'!$C$261:$U$504,19,FALSE),0)</f>
        <v>243457.80000000005</v>
      </c>
      <c r="F119" s="83">
        <f>IFERROR(VLOOKUP($C119,'2024'!$C$8:$U$251,19,FALSE),0)</f>
        <v>157462.17000000001</v>
      </c>
      <c r="G119" s="84">
        <f t="shared" si="14"/>
        <v>0.64677397889901245</v>
      </c>
      <c r="H119" s="85">
        <f t="shared" si="15"/>
        <v>2.2385864373045209E-5</v>
      </c>
      <c r="I119" s="86">
        <f t="shared" si="16"/>
        <v>-85995.630000000034</v>
      </c>
      <c r="J119" s="87">
        <f t="shared" si="17"/>
        <v>-0.35322602110098761</v>
      </c>
      <c r="K119" s="82">
        <f>VLOOKUP($C119,'2024'!$C$261:$U$504,VLOOKUP($L$4,Master!$D$9:$G$20,4,FALSE),FALSE)</f>
        <v>60864.450000000012</v>
      </c>
      <c r="L119" s="83">
        <f>VLOOKUP($C119,'2024'!$C$8:$U$251,VLOOKUP($L$4,Master!$D$9:$G$20,4,FALSE),FALSE)</f>
        <v>39652.840000000004</v>
      </c>
      <c r="M119" s="154">
        <f t="shared" si="18"/>
        <v>0.65149426307146452</v>
      </c>
      <c r="N119" s="154">
        <f t="shared" si="19"/>
        <v>5.6373102075632647E-6</v>
      </c>
      <c r="O119" s="83">
        <f t="shared" si="20"/>
        <v>-21211.610000000008</v>
      </c>
      <c r="P119" s="87">
        <f t="shared" si="21"/>
        <v>-0.34850573692853554</v>
      </c>
      <c r="Q119" s="78"/>
    </row>
    <row r="120" spans="2:17" s="79" customFormat="1" ht="12.75" x14ac:dyDescent="0.2">
      <c r="B120" s="72"/>
      <c r="C120" s="80" t="s">
        <v>151</v>
      </c>
      <c r="D120" s="81" t="s">
        <v>382</v>
      </c>
      <c r="E120" s="82">
        <f>IFERROR(VLOOKUP($C120,'2024'!$C$261:$U$504,19,FALSE),0)</f>
        <v>336287.39999999997</v>
      </c>
      <c r="F120" s="83">
        <f>IFERROR(VLOOKUP($C120,'2024'!$C$8:$U$251,19,FALSE),0)</f>
        <v>15585.33</v>
      </c>
      <c r="G120" s="84">
        <f t="shared" si="14"/>
        <v>4.6345268957445333E-2</v>
      </c>
      <c r="H120" s="85">
        <f t="shared" si="15"/>
        <v>2.2157136764287747E-6</v>
      </c>
      <c r="I120" s="86">
        <f t="shared" si="16"/>
        <v>-320702.06999999995</v>
      </c>
      <c r="J120" s="87">
        <f t="shared" si="17"/>
        <v>-0.9536547310425546</v>
      </c>
      <c r="K120" s="82">
        <f>VLOOKUP($C120,'2024'!$C$261:$U$504,VLOOKUP($L$4,Master!$D$9:$G$20,4,FALSE),FALSE)</f>
        <v>72821.849999999991</v>
      </c>
      <c r="L120" s="83">
        <f>VLOOKUP($C120,'2024'!$C$8:$U$251,VLOOKUP($L$4,Master!$D$9:$G$20,4,FALSE),FALSE)</f>
        <v>12445.27</v>
      </c>
      <c r="M120" s="154">
        <f t="shared" si="18"/>
        <v>0.17090021744847189</v>
      </c>
      <c r="N120" s="154">
        <f t="shared" si="19"/>
        <v>1.7693019618993461E-6</v>
      </c>
      <c r="O120" s="83">
        <f t="shared" si="20"/>
        <v>-60376.579999999987</v>
      </c>
      <c r="P120" s="87">
        <f t="shared" si="21"/>
        <v>-0.82909978255152805</v>
      </c>
      <c r="Q120" s="78"/>
    </row>
    <row r="121" spans="2:17" s="79" customFormat="1" ht="12.75" x14ac:dyDescent="0.2">
      <c r="B121" s="72"/>
      <c r="C121" s="80" t="s">
        <v>152</v>
      </c>
      <c r="D121" s="81" t="s">
        <v>383</v>
      </c>
      <c r="E121" s="82">
        <f>IFERROR(VLOOKUP($C121,'2024'!$C$261:$U$504,19,FALSE),0)</f>
        <v>47333.36</v>
      </c>
      <c r="F121" s="83">
        <f>IFERROR(VLOOKUP($C121,'2024'!$C$8:$U$251,19,FALSE),0)</f>
        <v>243424.56</v>
      </c>
      <c r="G121" s="84">
        <f t="shared" si="14"/>
        <v>5.142769497031269</v>
      </c>
      <c r="H121" s="85">
        <f t="shared" si="15"/>
        <v>3.4606846744384421E-5</v>
      </c>
      <c r="I121" s="86">
        <f t="shared" si="16"/>
        <v>196091.2</v>
      </c>
      <c r="J121" s="87">
        <f t="shared" si="17"/>
        <v>4.1427694970312698</v>
      </c>
      <c r="K121" s="82">
        <f>VLOOKUP($C121,'2024'!$C$261:$U$504,VLOOKUP($L$4,Master!$D$9:$G$20,4,FALSE),FALSE)</f>
        <v>10333.34</v>
      </c>
      <c r="L121" s="83">
        <f>VLOOKUP($C121,'2024'!$C$8:$U$251,VLOOKUP($L$4,Master!$D$9:$G$20,4,FALSE),FALSE)</f>
        <v>237024.56</v>
      </c>
      <c r="M121" s="154">
        <f t="shared" si="18"/>
        <v>22.937845846551067</v>
      </c>
      <c r="N121" s="154">
        <f t="shared" si="19"/>
        <v>3.3696980381006538E-5</v>
      </c>
      <c r="O121" s="83">
        <f t="shared" si="20"/>
        <v>226691.22</v>
      </c>
      <c r="P121" s="87">
        <f t="shared" si="21"/>
        <v>21.937845846551067</v>
      </c>
      <c r="Q121" s="78"/>
    </row>
    <row r="122" spans="2:17" s="79" customFormat="1" ht="12.75" x14ac:dyDescent="0.2">
      <c r="B122" s="72"/>
      <c r="C122" s="80" t="s">
        <v>153</v>
      </c>
      <c r="D122" s="81" t="s">
        <v>384</v>
      </c>
      <c r="E122" s="82">
        <f>IFERROR(VLOOKUP($C122,'2024'!$C$261:$U$504,19,FALSE),0)</f>
        <v>312853.32</v>
      </c>
      <c r="F122" s="83">
        <f>IFERROR(VLOOKUP($C122,'2024'!$C$8:$U$251,19,FALSE),0)</f>
        <v>172.54</v>
      </c>
      <c r="G122" s="84">
        <f t="shared" si="14"/>
        <v>5.5150445582613603E-4</v>
      </c>
      <c r="H122" s="85">
        <f t="shared" si="15"/>
        <v>2.4529428490190502E-8</v>
      </c>
      <c r="I122" s="86">
        <f t="shared" si="16"/>
        <v>-312680.78000000003</v>
      </c>
      <c r="J122" s="87">
        <f t="shared" si="17"/>
        <v>-0.99944849554417392</v>
      </c>
      <c r="K122" s="82">
        <f>VLOOKUP($C122,'2024'!$C$261:$U$504,VLOOKUP($L$4,Master!$D$9:$G$20,4,FALSE),FALSE)</f>
        <v>78213.33</v>
      </c>
      <c r="L122" s="83">
        <f>VLOOKUP($C122,'2024'!$C$8:$U$251,VLOOKUP($L$4,Master!$D$9:$G$20,4,FALSE),FALSE)</f>
        <v>0</v>
      </c>
      <c r="M122" s="154">
        <f t="shared" si="18"/>
        <v>0</v>
      </c>
      <c r="N122" s="154">
        <f t="shared" si="19"/>
        <v>0</v>
      </c>
      <c r="O122" s="83">
        <f t="shared" si="20"/>
        <v>-78213.33</v>
      </c>
      <c r="P122" s="87">
        <f t="shared" si="21"/>
        <v>-1</v>
      </c>
      <c r="Q122" s="78"/>
    </row>
    <row r="123" spans="2:17" s="79" customFormat="1" ht="12.75" x14ac:dyDescent="0.2">
      <c r="B123" s="72"/>
      <c r="C123" s="80" t="s">
        <v>154</v>
      </c>
      <c r="D123" s="81" t="s">
        <v>385</v>
      </c>
      <c r="E123" s="82">
        <f>IFERROR(VLOOKUP($C123,'2024'!$C$261:$U$504,19,FALSE),0)</f>
        <v>1087011.0899999999</v>
      </c>
      <c r="F123" s="83">
        <f>IFERROR(VLOOKUP($C123,'2024'!$C$8:$U$251,19,FALSE),0)</f>
        <v>688802.65</v>
      </c>
      <c r="G123" s="84">
        <f t="shared" si="14"/>
        <v>0.63366662616110025</v>
      </c>
      <c r="H123" s="85">
        <f t="shared" si="15"/>
        <v>9.7924744100085306E-5</v>
      </c>
      <c r="I123" s="86">
        <f t="shared" si="16"/>
        <v>-398208.43999999983</v>
      </c>
      <c r="J123" s="87">
        <f t="shared" si="17"/>
        <v>-0.36633337383889975</v>
      </c>
      <c r="K123" s="82">
        <f>VLOOKUP($C123,'2024'!$C$261:$U$504,VLOOKUP($L$4,Master!$D$9:$G$20,4,FALSE),FALSE)</f>
        <v>264914.61</v>
      </c>
      <c r="L123" s="83">
        <f>VLOOKUP($C123,'2024'!$C$8:$U$251,VLOOKUP($L$4,Master!$D$9:$G$20,4,FALSE),FALSE)</f>
        <v>302993.28000000003</v>
      </c>
      <c r="M123" s="154">
        <f t="shared" si="18"/>
        <v>1.143739410974729</v>
      </c>
      <c r="N123" s="154">
        <f t="shared" si="19"/>
        <v>4.3075530281489912E-5</v>
      </c>
      <c r="O123" s="83">
        <f t="shared" si="20"/>
        <v>38078.670000000042</v>
      </c>
      <c r="P123" s="87">
        <f t="shared" si="21"/>
        <v>0.14373941097472898</v>
      </c>
      <c r="Q123" s="78"/>
    </row>
    <row r="124" spans="2:17" s="79" customFormat="1" ht="12.75" x14ac:dyDescent="0.2">
      <c r="B124" s="72"/>
      <c r="C124" s="80" t="s">
        <v>155</v>
      </c>
      <c r="D124" s="81" t="s">
        <v>386</v>
      </c>
      <c r="E124" s="82">
        <f>IFERROR(VLOOKUP($C124,'2024'!$C$261:$U$504,19,FALSE),0)</f>
        <v>2173400.0699999998</v>
      </c>
      <c r="F124" s="83">
        <f>IFERROR(VLOOKUP($C124,'2024'!$C$8:$U$251,19,FALSE),0)</f>
        <v>1303234.77</v>
      </c>
      <c r="G124" s="84">
        <f t="shared" si="14"/>
        <v>0.599629487450969</v>
      </c>
      <c r="H124" s="85">
        <f t="shared" si="15"/>
        <v>1.8527648137617287E-4</v>
      </c>
      <c r="I124" s="86">
        <f t="shared" si="16"/>
        <v>-870165.29999999981</v>
      </c>
      <c r="J124" s="87">
        <f t="shared" si="17"/>
        <v>-0.400370512549031</v>
      </c>
      <c r="K124" s="82">
        <f>VLOOKUP($C124,'2024'!$C$261:$U$504,VLOOKUP($L$4,Master!$D$9:$G$20,4,FALSE),FALSE)</f>
        <v>843400</v>
      </c>
      <c r="L124" s="83">
        <f>VLOOKUP($C124,'2024'!$C$8:$U$251,VLOOKUP($L$4,Master!$D$9:$G$20,4,FALSE),FALSE)</f>
        <v>444620.31</v>
      </c>
      <c r="M124" s="154">
        <f t="shared" si="18"/>
        <v>0.52717608489447476</v>
      </c>
      <c r="N124" s="154">
        <f t="shared" si="19"/>
        <v>6.3210166334944556E-5</v>
      </c>
      <c r="O124" s="83">
        <f t="shared" si="20"/>
        <v>-398779.69</v>
      </c>
      <c r="P124" s="87">
        <f t="shared" si="21"/>
        <v>-0.47282391510552524</v>
      </c>
      <c r="Q124" s="78"/>
    </row>
    <row r="125" spans="2:17" s="79" customFormat="1" ht="12.75" x14ac:dyDescent="0.2">
      <c r="B125" s="72"/>
      <c r="C125" s="80" t="s">
        <v>156</v>
      </c>
      <c r="D125" s="81" t="s">
        <v>387</v>
      </c>
      <c r="E125" s="82">
        <f>IFERROR(VLOOKUP($C125,'2024'!$C$261:$U$504,19,FALSE),0)</f>
        <v>761420.13</v>
      </c>
      <c r="F125" s="83">
        <f>IFERROR(VLOOKUP($C125,'2024'!$C$8:$U$251,19,FALSE),0)</f>
        <v>157799.13</v>
      </c>
      <c r="G125" s="84">
        <f t="shared" si="14"/>
        <v>0.20724318123819502</v>
      </c>
      <c r="H125" s="85">
        <f t="shared" si="15"/>
        <v>2.2433768837077055E-5</v>
      </c>
      <c r="I125" s="86">
        <f t="shared" si="16"/>
        <v>-603621</v>
      </c>
      <c r="J125" s="87">
        <f t="shared" si="17"/>
        <v>-0.79275681876180504</v>
      </c>
      <c r="K125" s="82">
        <f>VLOOKUP($C125,'2024'!$C$261:$U$504,VLOOKUP($L$4,Master!$D$9:$G$20,4,FALSE),FALSE)</f>
        <v>199077.15</v>
      </c>
      <c r="L125" s="83">
        <f>VLOOKUP($C125,'2024'!$C$8:$U$251,VLOOKUP($L$4,Master!$D$9:$G$20,4,FALSE),FALSE)</f>
        <v>34904.759999999995</v>
      </c>
      <c r="M125" s="154">
        <f t="shared" si="18"/>
        <v>0.17533282950855986</v>
      </c>
      <c r="N125" s="154">
        <f t="shared" si="19"/>
        <v>4.962291725902757E-6</v>
      </c>
      <c r="O125" s="83">
        <f t="shared" si="20"/>
        <v>-164172.39000000001</v>
      </c>
      <c r="P125" s="87">
        <f t="shared" si="21"/>
        <v>-0.82466717049144023</v>
      </c>
      <c r="Q125" s="78"/>
    </row>
    <row r="126" spans="2:17" s="79" customFormat="1" ht="12.75" x14ac:dyDescent="0.2">
      <c r="B126" s="72"/>
      <c r="C126" s="80" t="s">
        <v>157</v>
      </c>
      <c r="D126" s="81" t="s">
        <v>388</v>
      </c>
      <c r="E126" s="82">
        <f>IFERROR(VLOOKUP($C126,'2024'!$C$261:$U$504,19,FALSE),0)</f>
        <v>9233333.3200000003</v>
      </c>
      <c r="F126" s="83">
        <f>IFERROR(VLOOKUP($C126,'2024'!$C$8:$U$251,19,FALSE),0)</f>
        <v>10185678.099999983</v>
      </c>
      <c r="G126" s="84">
        <f t="shared" si="14"/>
        <v>1.1031420340839577</v>
      </c>
      <c r="H126" s="85">
        <f t="shared" si="15"/>
        <v>1.4480634205288575E-3</v>
      </c>
      <c r="I126" s="86">
        <f t="shared" si="16"/>
        <v>952344.77999998257</v>
      </c>
      <c r="J126" s="87">
        <f t="shared" si="17"/>
        <v>0.10314203408395772</v>
      </c>
      <c r="K126" s="82">
        <f>VLOOKUP($C126,'2024'!$C$261:$U$504,VLOOKUP($L$4,Master!$D$9:$G$20,4,FALSE),FALSE)</f>
        <v>2658333.33</v>
      </c>
      <c r="L126" s="83">
        <f>VLOOKUP($C126,'2024'!$C$8:$U$251,VLOOKUP($L$4,Master!$D$9:$G$20,4,FALSE),FALSE)</f>
        <v>2345730.3799999994</v>
      </c>
      <c r="M126" s="154">
        <f t="shared" si="18"/>
        <v>0.88240641364565042</v>
      </c>
      <c r="N126" s="154">
        <f t="shared" si="19"/>
        <v>3.3348455786181397E-4</v>
      </c>
      <c r="O126" s="83">
        <f t="shared" si="20"/>
        <v>-312602.95000000065</v>
      </c>
      <c r="P126" s="87">
        <f t="shared" si="21"/>
        <v>-0.11759358635434956</v>
      </c>
      <c r="Q126" s="78"/>
    </row>
    <row r="127" spans="2:17" s="79" customFormat="1" ht="12.75" x14ac:dyDescent="0.2">
      <c r="B127" s="72"/>
      <c r="C127" s="80" t="s">
        <v>158</v>
      </c>
      <c r="D127" s="81" t="s">
        <v>389</v>
      </c>
      <c r="E127" s="82">
        <f>IFERROR(VLOOKUP($C127,'2024'!$C$261:$U$504,19,FALSE),0)</f>
        <v>1416666.96</v>
      </c>
      <c r="F127" s="83">
        <f>IFERROR(VLOOKUP($C127,'2024'!$C$8:$U$251,19,FALSE),0)</f>
        <v>80862.669999999984</v>
      </c>
      <c r="G127" s="84">
        <f t="shared" si="14"/>
        <v>5.7079519945887627E-2</v>
      </c>
      <c r="H127" s="85">
        <f t="shared" si="15"/>
        <v>1.1495972419675858E-5</v>
      </c>
      <c r="I127" s="86">
        <f t="shared" si="16"/>
        <v>-1335804.29</v>
      </c>
      <c r="J127" s="87">
        <f t="shared" si="17"/>
        <v>-0.94292048005411244</v>
      </c>
      <c r="K127" s="82">
        <f>VLOOKUP($C127,'2024'!$C$261:$U$504,VLOOKUP($L$4,Master!$D$9:$G$20,4,FALSE),FALSE)</f>
        <v>541666.74</v>
      </c>
      <c r="L127" s="83">
        <f>VLOOKUP($C127,'2024'!$C$8:$U$251,VLOOKUP($L$4,Master!$D$9:$G$20,4,FALSE),FALSE)</f>
        <v>14864.400000000001</v>
      </c>
      <c r="M127" s="154">
        <f t="shared" si="18"/>
        <v>2.7441965515549286E-2</v>
      </c>
      <c r="N127" s="154">
        <f t="shared" si="19"/>
        <v>2.1132214955928351E-6</v>
      </c>
      <c r="O127" s="83">
        <f t="shared" si="20"/>
        <v>-526802.34</v>
      </c>
      <c r="P127" s="87">
        <f t="shared" si="21"/>
        <v>-0.97255803448445066</v>
      </c>
      <c r="Q127" s="78"/>
    </row>
    <row r="128" spans="2:17" s="79" customFormat="1" ht="12.75" x14ac:dyDescent="0.2">
      <c r="B128" s="72"/>
      <c r="C128" s="80" t="s">
        <v>159</v>
      </c>
      <c r="D128" s="81" t="s">
        <v>390</v>
      </c>
      <c r="E128" s="82">
        <f>IFERROR(VLOOKUP($C128,'2024'!$C$261:$U$504,19,FALSE),0)</f>
        <v>1814075.6900000004</v>
      </c>
      <c r="F128" s="83">
        <f>IFERROR(VLOOKUP($C128,'2024'!$C$8:$U$251,19,FALSE),0)</f>
        <v>1641275.97</v>
      </c>
      <c r="G128" s="84">
        <f t="shared" si="14"/>
        <v>0.90474503299253162</v>
      </c>
      <c r="H128" s="85">
        <f t="shared" si="15"/>
        <v>2.3333465595678135E-4</v>
      </c>
      <c r="I128" s="86">
        <f t="shared" si="16"/>
        <v>-172799.72000000044</v>
      </c>
      <c r="J128" s="87">
        <f t="shared" si="17"/>
        <v>-9.5254967007468355E-2</v>
      </c>
      <c r="K128" s="82">
        <f>VLOOKUP($C128,'2024'!$C$261:$U$504,VLOOKUP($L$4,Master!$D$9:$G$20,4,FALSE),FALSE)</f>
        <v>444831.87000000005</v>
      </c>
      <c r="L128" s="83">
        <f>VLOOKUP($C128,'2024'!$C$8:$U$251,VLOOKUP($L$4,Master!$D$9:$G$20,4,FALSE),FALSE)</f>
        <v>431995.09999999992</v>
      </c>
      <c r="M128" s="154">
        <f t="shared" si="18"/>
        <v>0.97114242286641883</v>
      </c>
      <c r="N128" s="154">
        <f t="shared" si="19"/>
        <v>6.141528291157235E-5</v>
      </c>
      <c r="O128" s="83">
        <f t="shared" si="20"/>
        <v>-12836.770000000135</v>
      </c>
      <c r="P128" s="87">
        <f t="shared" si="21"/>
        <v>-2.8857577133581128E-2</v>
      </c>
      <c r="Q128" s="78"/>
    </row>
    <row r="129" spans="2:17" s="79" customFormat="1" ht="12.75" x14ac:dyDescent="0.2">
      <c r="B129" s="72"/>
      <c r="C129" s="80" t="s">
        <v>160</v>
      </c>
      <c r="D129" s="81" t="s">
        <v>391</v>
      </c>
      <c r="E129" s="82">
        <f>IFERROR(VLOOKUP($C129,'2024'!$C$261:$U$504,19,FALSE),0)</f>
        <v>335433.32</v>
      </c>
      <c r="F129" s="83">
        <f>IFERROR(VLOOKUP($C129,'2024'!$C$8:$U$251,19,FALSE),0)</f>
        <v>28670.69</v>
      </c>
      <c r="G129" s="84">
        <f t="shared" si="14"/>
        <v>8.5473589803183536E-2</v>
      </c>
      <c r="H129" s="85">
        <f t="shared" si="15"/>
        <v>4.0760150696616436E-6</v>
      </c>
      <c r="I129" s="86">
        <f t="shared" si="16"/>
        <v>-306762.63</v>
      </c>
      <c r="J129" s="87">
        <f t="shared" si="17"/>
        <v>-0.91452641019681646</v>
      </c>
      <c r="K129" s="82">
        <f>VLOOKUP($C129,'2024'!$C$261:$U$504,VLOOKUP($L$4,Master!$D$9:$G$20,4,FALSE),FALSE)</f>
        <v>83858.33</v>
      </c>
      <c r="L129" s="83">
        <f>VLOOKUP($C129,'2024'!$C$8:$U$251,VLOOKUP($L$4,Master!$D$9:$G$20,4,FALSE),FALSE)</f>
        <v>6014.46</v>
      </c>
      <c r="M129" s="154">
        <f t="shared" si="18"/>
        <v>7.1721676308125856E-2</v>
      </c>
      <c r="N129" s="154">
        <f t="shared" si="19"/>
        <v>8.550554449815183E-7</v>
      </c>
      <c r="O129" s="83">
        <f t="shared" si="20"/>
        <v>-77843.87</v>
      </c>
      <c r="P129" s="87">
        <f t="shared" si="21"/>
        <v>-0.92827832369187402</v>
      </c>
      <c r="Q129" s="78"/>
    </row>
    <row r="130" spans="2:17" s="79" customFormat="1" ht="12.75" x14ac:dyDescent="0.2">
      <c r="B130" s="72"/>
      <c r="C130" s="80" t="s">
        <v>161</v>
      </c>
      <c r="D130" s="81" t="s">
        <v>392</v>
      </c>
      <c r="E130" s="82">
        <f>IFERROR(VLOOKUP($C130,'2024'!$C$261:$U$504,19,FALSE),0)</f>
        <v>94995.200000000012</v>
      </c>
      <c r="F130" s="83">
        <f>IFERROR(VLOOKUP($C130,'2024'!$C$8:$U$251,19,FALSE),0)</f>
        <v>67830.25</v>
      </c>
      <c r="G130" s="84">
        <f t="shared" si="14"/>
        <v>0.7140387093242605</v>
      </c>
      <c r="H130" s="85">
        <f t="shared" si="15"/>
        <v>9.643197327267557E-6</v>
      </c>
      <c r="I130" s="86">
        <f t="shared" si="16"/>
        <v>-27164.950000000012</v>
      </c>
      <c r="J130" s="87">
        <f t="shared" si="17"/>
        <v>-0.2859612906757395</v>
      </c>
      <c r="K130" s="82">
        <f>VLOOKUP($C130,'2024'!$C$261:$U$504,VLOOKUP($L$4,Master!$D$9:$G$20,4,FALSE),FALSE)</f>
        <v>24126.610000000004</v>
      </c>
      <c r="L130" s="83">
        <f>VLOOKUP($C130,'2024'!$C$8:$U$251,VLOOKUP($L$4,Master!$D$9:$G$20,4,FALSE),FALSE)</f>
        <v>17666.290000000005</v>
      </c>
      <c r="M130" s="154">
        <f t="shared" si="18"/>
        <v>0.7322325846855402</v>
      </c>
      <c r="N130" s="154">
        <f t="shared" si="19"/>
        <v>2.5115567244810926E-6</v>
      </c>
      <c r="O130" s="83">
        <f t="shared" si="20"/>
        <v>-6460.32</v>
      </c>
      <c r="P130" s="87">
        <f t="shared" si="21"/>
        <v>-0.2677674153144598</v>
      </c>
      <c r="Q130" s="78"/>
    </row>
    <row r="131" spans="2:17" s="79" customFormat="1" ht="12.75" x14ac:dyDescent="0.2">
      <c r="B131" s="72"/>
      <c r="C131" s="80" t="s">
        <v>162</v>
      </c>
      <c r="D131" s="81" t="s">
        <v>393</v>
      </c>
      <c r="E131" s="82">
        <f>IFERROR(VLOOKUP($C131,'2024'!$C$261:$U$504,19,FALSE),0)</f>
        <v>119210.74</v>
      </c>
      <c r="F131" s="83">
        <f>IFERROR(VLOOKUP($C131,'2024'!$C$8:$U$251,19,FALSE),0)</f>
        <v>104319.62</v>
      </c>
      <c r="G131" s="84">
        <f t="shared" si="14"/>
        <v>0.87508575150191992</v>
      </c>
      <c r="H131" s="85">
        <f t="shared" si="15"/>
        <v>1.4830767699744099E-5</v>
      </c>
      <c r="I131" s="86">
        <f t="shared" si="16"/>
        <v>-14891.12000000001</v>
      </c>
      <c r="J131" s="87">
        <f t="shared" si="17"/>
        <v>-0.12491424849808003</v>
      </c>
      <c r="K131" s="82">
        <f>VLOOKUP($C131,'2024'!$C$261:$U$504,VLOOKUP($L$4,Master!$D$9:$G$20,4,FALSE),FALSE)</f>
        <v>29920.11</v>
      </c>
      <c r="L131" s="83">
        <f>VLOOKUP($C131,'2024'!$C$8:$U$251,VLOOKUP($L$4,Master!$D$9:$G$20,4,FALSE),FALSE)</f>
        <v>25742.21</v>
      </c>
      <c r="M131" s="154">
        <f t="shared" si="18"/>
        <v>0.86036481817747323</v>
      </c>
      <c r="N131" s="154">
        <f t="shared" si="19"/>
        <v>3.6596829684390103E-6</v>
      </c>
      <c r="O131" s="83">
        <f t="shared" si="20"/>
        <v>-4177.9000000000015</v>
      </c>
      <c r="P131" s="87">
        <f t="shared" si="21"/>
        <v>-0.13963518182252677</v>
      </c>
      <c r="Q131" s="78"/>
    </row>
    <row r="132" spans="2:17" s="79" customFormat="1" ht="12.75" x14ac:dyDescent="0.2">
      <c r="B132" s="72"/>
      <c r="C132" s="80" t="s">
        <v>163</v>
      </c>
      <c r="D132" s="81" t="s">
        <v>394</v>
      </c>
      <c r="E132" s="82">
        <f>IFERROR(VLOOKUP($C132,'2024'!$C$261:$U$504,19,FALSE),0)</f>
        <v>8050000</v>
      </c>
      <c r="F132" s="83">
        <f>IFERROR(VLOOKUP($C132,'2024'!$C$8:$U$251,19,FALSE),0)</f>
        <v>5822815.2799999993</v>
      </c>
      <c r="G132" s="84">
        <f t="shared" si="14"/>
        <v>0.72333109068322976</v>
      </c>
      <c r="H132" s="85">
        <f t="shared" si="15"/>
        <v>8.2780996303667893E-4</v>
      </c>
      <c r="I132" s="86">
        <f t="shared" si="16"/>
        <v>-2227184.7200000007</v>
      </c>
      <c r="J132" s="87">
        <f t="shared" si="17"/>
        <v>-0.2766689093167703</v>
      </c>
      <c r="K132" s="82">
        <f>VLOOKUP($C132,'2024'!$C$261:$U$504,VLOOKUP($L$4,Master!$D$9:$G$20,4,FALSE),FALSE)</f>
        <v>2012500</v>
      </c>
      <c r="L132" s="83">
        <f>VLOOKUP($C132,'2024'!$C$8:$U$251,VLOOKUP($L$4,Master!$D$9:$G$20,4,FALSE),FALSE)</f>
        <v>1905471.3</v>
      </c>
      <c r="M132" s="154">
        <f t="shared" si="18"/>
        <v>0.9468180372670808</v>
      </c>
      <c r="N132" s="154">
        <f t="shared" si="19"/>
        <v>2.7089441285186238E-4</v>
      </c>
      <c r="O132" s="83">
        <f t="shared" si="20"/>
        <v>-107028.69999999995</v>
      </c>
      <c r="P132" s="87">
        <f t="shared" si="21"/>
        <v>-5.3181962732919232E-2</v>
      </c>
      <c r="Q132" s="78"/>
    </row>
    <row r="133" spans="2:17" s="79" customFormat="1" ht="12.75" x14ac:dyDescent="0.2">
      <c r="B133" s="72"/>
      <c r="C133" s="80" t="s">
        <v>164</v>
      </c>
      <c r="D133" s="81" t="s">
        <v>396</v>
      </c>
      <c r="E133" s="82">
        <f>IFERROR(VLOOKUP($C133,'2024'!$C$261:$U$504,19,FALSE),0)</f>
        <v>185425.37000000005</v>
      </c>
      <c r="F133" s="83">
        <f>IFERROR(VLOOKUP($C133,'2024'!$C$8:$U$251,19,FALSE),0)</f>
        <v>131623.75999999998</v>
      </c>
      <c r="G133" s="84">
        <f t="shared" si="14"/>
        <v>0.70984763303964249</v>
      </c>
      <c r="H133" s="85">
        <f t="shared" si="15"/>
        <v>1.8712504975831671E-5</v>
      </c>
      <c r="I133" s="86">
        <f t="shared" si="16"/>
        <v>-53801.610000000073</v>
      </c>
      <c r="J133" s="87">
        <f t="shared" si="17"/>
        <v>-0.29015236696035746</v>
      </c>
      <c r="K133" s="82">
        <f>VLOOKUP($C133,'2024'!$C$261:$U$504,VLOOKUP($L$4,Master!$D$9:$G$20,4,FALSE),FALSE)</f>
        <v>47692.050000000017</v>
      </c>
      <c r="L133" s="83">
        <f>VLOOKUP($C133,'2024'!$C$8:$U$251,VLOOKUP($L$4,Master!$D$9:$G$20,4,FALSE),FALSE)</f>
        <v>45045.71</v>
      </c>
      <c r="M133" s="154">
        <f t="shared" si="18"/>
        <v>0.94451192599185785</v>
      </c>
      <c r="N133" s="154">
        <f t="shared" si="19"/>
        <v>6.4039963036678989E-6</v>
      </c>
      <c r="O133" s="83">
        <f t="shared" si="20"/>
        <v>-2646.3400000000183</v>
      </c>
      <c r="P133" s="87">
        <f t="shared" si="21"/>
        <v>-5.548807400814218E-2</v>
      </c>
      <c r="Q133" s="78"/>
    </row>
    <row r="134" spans="2:17" s="79" customFormat="1" ht="25.5" x14ac:dyDescent="0.2">
      <c r="B134" s="72"/>
      <c r="C134" s="80" t="s">
        <v>165</v>
      </c>
      <c r="D134" s="81" t="s">
        <v>397</v>
      </c>
      <c r="E134" s="82">
        <f>IFERROR(VLOOKUP($C134,'2024'!$C$261:$U$504,19,FALSE),0)</f>
        <v>127351.27</v>
      </c>
      <c r="F134" s="83">
        <f>IFERROR(VLOOKUP($C134,'2024'!$C$8:$U$251,19,FALSE),0)</f>
        <v>3143</v>
      </c>
      <c r="G134" s="84">
        <f t="shared" si="14"/>
        <v>2.4679769585336683E-2</v>
      </c>
      <c r="H134" s="85">
        <f t="shared" si="15"/>
        <v>4.4682968439010521E-7</v>
      </c>
      <c r="I134" s="86">
        <f t="shared" si="16"/>
        <v>-124208.27</v>
      </c>
      <c r="J134" s="87">
        <f t="shared" si="17"/>
        <v>-0.97532023041466331</v>
      </c>
      <c r="K134" s="82">
        <f>VLOOKUP($C134,'2024'!$C$261:$U$504,VLOOKUP($L$4,Master!$D$9:$G$20,4,FALSE),FALSE)</f>
        <v>8954.16</v>
      </c>
      <c r="L134" s="83">
        <f>VLOOKUP($C134,'2024'!$C$8:$U$251,VLOOKUP($L$4,Master!$D$9:$G$20,4,FALSE),FALSE)</f>
        <v>363</v>
      </c>
      <c r="M134" s="154">
        <f t="shared" si="18"/>
        <v>4.053981613015626E-2</v>
      </c>
      <c r="N134" s="154">
        <f t="shared" si="19"/>
        <v>5.1606482797839067E-8</v>
      </c>
      <c r="O134" s="83">
        <f t="shared" si="20"/>
        <v>-8591.16</v>
      </c>
      <c r="P134" s="87">
        <f t="shared" si="21"/>
        <v>-0.95946018386984377</v>
      </c>
      <c r="Q134" s="78"/>
    </row>
    <row r="135" spans="2:17" s="79" customFormat="1" ht="12.75" x14ac:dyDescent="0.2">
      <c r="B135" s="72"/>
      <c r="C135" s="80" t="s">
        <v>166</v>
      </c>
      <c r="D135" s="81" t="s">
        <v>398</v>
      </c>
      <c r="E135" s="82">
        <f>IFERROR(VLOOKUP($C135,'2024'!$C$261:$U$504,19,FALSE),0)</f>
        <v>338068.64</v>
      </c>
      <c r="F135" s="83">
        <f>IFERROR(VLOOKUP($C135,'2024'!$C$8:$U$251,19,FALSE),0)</f>
        <v>292257.46000000002</v>
      </c>
      <c r="G135" s="84">
        <f t="shared" si="14"/>
        <v>0.86449148314969415</v>
      </c>
      <c r="H135" s="85">
        <f t="shared" si="15"/>
        <v>4.1549255046914989E-5</v>
      </c>
      <c r="I135" s="86">
        <f t="shared" si="16"/>
        <v>-45811.179999999993</v>
      </c>
      <c r="J135" s="87">
        <f t="shared" si="17"/>
        <v>-0.13550851685030588</v>
      </c>
      <c r="K135" s="82">
        <f>VLOOKUP($C135,'2024'!$C$261:$U$504,VLOOKUP($L$4,Master!$D$9:$G$20,4,FALSE),FALSE)</f>
        <v>81242.16</v>
      </c>
      <c r="L135" s="83">
        <f>VLOOKUP($C135,'2024'!$C$8:$U$251,VLOOKUP($L$4,Master!$D$9:$G$20,4,FALSE),FALSE)</f>
        <v>71500.73</v>
      </c>
      <c r="M135" s="154">
        <f t="shared" si="18"/>
        <v>0.88009390690744793</v>
      </c>
      <c r="N135" s="154">
        <f t="shared" si="19"/>
        <v>1.0165017059994314E-5</v>
      </c>
      <c r="O135" s="83">
        <f t="shared" si="20"/>
        <v>-9741.4300000000076</v>
      </c>
      <c r="P135" s="87">
        <f t="shared" si="21"/>
        <v>-0.11990609309255204</v>
      </c>
      <c r="Q135" s="78"/>
    </row>
    <row r="136" spans="2:17" s="79" customFormat="1" ht="12.75" x14ac:dyDescent="0.2">
      <c r="B136" s="72"/>
      <c r="C136" s="80" t="s">
        <v>167</v>
      </c>
      <c r="D136" s="81" t="s">
        <v>399</v>
      </c>
      <c r="E136" s="82">
        <f>IFERROR(VLOOKUP($C136,'2024'!$C$261:$U$504,19,FALSE),0)</f>
        <v>269648.33</v>
      </c>
      <c r="F136" s="83">
        <f>IFERROR(VLOOKUP($C136,'2024'!$C$8:$U$251,19,FALSE),0)</f>
        <v>184032.86</v>
      </c>
      <c r="G136" s="84">
        <f t="shared" si="14"/>
        <v>0.68249211853082858</v>
      </c>
      <c r="H136" s="85">
        <f t="shared" si="15"/>
        <v>2.6163329542223483E-5</v>
      </c>
      <c r="I136" s="86">
        <f t="shared" si="16"/>
        <v>-85615.47000000003</v>
      </c>
      <c r="J136" s="87">
        <f t="shared" si="17"/>
        <v>-0.31750788146917142</v>
      </c>
      <c r="K136" s="82">
        <f>VLOOKUP($C136,'2024'!$C$261:$U$504,VLOOKUP($L$4,Master!$D$9:$G$20,4,FALSE),FALSE)</f>
        <v>70657.78</v>
      </c>
      <c r="L136" s="83">
        <f>VLOOKUP($C136,'2024'!$C$8:$U$251,VLOOKUP($L$4,Master!$D$9:$G$20,4,FALSE),FALSE)</f>
        <v>47803.849999999991</v>
      </c>
      <c r="M136" s="154">
        <f t="shared" si="18"/>
        <v>0.67655465541091142</v>
      </c>
      <c r="N136" s="154">
        <f t="shared" si="19"/>
        <v>6.7961117429627508E-6</v>
      </c>
      <c r="O136" s="83">
        <f t="shared" si="20"/>
        <v>-22853.930000000008</v>
      </c>
      <c r="P136" s="87">
        <f t="shared" si="21"/>
        <v>-0.32344534458908852</v>
      </c>
      <c r="Q136" s="78"/>
    </row>
    <row r="137" spans="2:17" s="79" customFormat="1" ht="25.5" x14ac:dyDescent="0.2">
      <c r="B137" s="72"/>
      <c r="C137" s="80" t="s">
        <v>168</v>
      </c>
      <c r="D137" s="81" t="s">
        <v>400</v>
      </c>
      <c r="E137" s="82">
        <f>IFERROR(VLOOKUP($C137,'2024'!$C$261:$U$504,19,FALSE),0)</f>
        <v>473499.96</v>
      </c>
      <c r="F137" s="83">
        <f>IFERROR(VLOOKUP($C137,'2024'!$C$8:$U$251,19,FALSE),0)</f>
        <v>1500000</v>
      </c>
      <c r="G137" s="84">
        <f t="shared" si="14"/>
        <v>3.1678988948594631</v>
      </c>
      <c r="H137" s="85">
        <f t="shared" si="15"/>
        <v>2.1324992891669036E-4</v>
      </c>
      <c r="I137" s="86">
        <f t="shared" si="16"/>
        <v>1026500.04</v>
      </c>
      <c r="J137" s="87">
        <f t="shared" si="17"/>
        <v>2.1678988948594631</v>
      </c>
      <c r="K137" s="82">
        <f>VLOOKUP($C137,'2024'!$C$261:$U$504,VLOOKUP($L$4,Master!$D$9:$G$20,4,FALSE),FALSE)</f>
        <v>118374.99</v>
      </c>
      <c r="L137" s="83">
        <f>VLOOKUP($C137,'2024'!$C$8:$U$251,VLOOKUP($L$4,Master!$D$9:$G$20,4,FALSE),FALSE)</f>
        <v>1500000</v>
      </c>
      <c r="M137" s="154">
        <f t="shared" si="18"/>
        <v>12.671595579437852</v>
      </c>
      <c r="N137" s="154">
        <f t="shared" si="19"/>
        <v>2.1324992891669036E-4</v>
      </c>
      <c r="O137" s="83">
        <f t="shared" si="20"/>
        <v>1381625.01</v>
      </c>
      <c r="P137" s="87">
        <f t="shared" si="21"/>
        <v>11.671595579437852</v>
      </c>
      <c r="Q137" s="78"/>
    </row>
    <row r="138" spans="2:17" s="79" customFormat="1" ht="25.5" x14ac:dyDescent="0.2">
      <c r="B138" s="72"/>
      <c r="C138" s="80" t="s">
        <v>169</v>
      </c>
      <c r="D138" s="81" t="s">
        <v>401</v>
      </c>
      <c r="E138" s="82">
        <f>IFERROR(VLOOKUP($C138,'2024'!$C$261:$U$504,19,FALSE),0)</f>
        <v>119931.83999999997</v>
      </c>
      <c r="F138" s="83">
        <f>IFERROR(VLOOKUP($C138,'2024'!$C$8:$U$251,19,FALSE),0)</f>
        <v>83173.209999999992</v>
      </c>
      <c r="G138" s="84">
        <f t="shared" ref="G138:G201" si="22">IFERROR(F138/E138,0)</f>
        <v>0.69350399360169923</v>
      </c>
      <c r="H138" s="85">
        <f t="shared" ref="H138:H201" si="23">F138/$D$4</f>
        <v>1.1824454080181973E-5</v>
      </c>
      <c r="I138" s="86">
        <f t="shared" ref="I138:I201" si="24">F138-E138</f>
        <v>-36758.629999999976</v>
      </c>
      <c r="J138" s="87">
        <f t="shared" ref="J138:J201" si="25">IFERROR(I138/E138,0)</f>
        <v>-0.30649600639830077</v>
      </c>
      <c r="K138" s="82">
        <f>VLOOKUP($C138,'2024'!$C$261:$U$504,VLOOKUP($L$4,Master!$D$9:$G$20,4,FALSE),FALSE)</f>
        <v>20719.329999999991</v>
      </c>
      <c r="L138" s="83">
        <f>VLOOKUP($C138,'2024'!$C$8:$U$251,VLOOKUP($L$4,Master!$D$9:$G$20,4,FALSE),FALSE)</f>
        <v>22076.929999999997</v>
      </c>
      <c r="M138" s="154">
        <f t="shared" ref="M138:M201" si="26">IFERROR(L138/K138,0)</f>
        <v>1.0655233542783482</v>
      </c>
      <c r="N138" s="154">
        <f t="shared" ref="N138:N201" si="27">L138/$D$4</f>
        <v>3.1386025021324987E-6</v>
      </c>
      <c r="O138" s="83">
        <f t="shared" ref="O138:O201" si="28">L138-K138</f>
        <v>1357.6000000000058</v>
      </c>
      <c r="P138" s="87">
        <f t="shared" ref="P138:P201" si="29">IFERROR(O138/K138,0)</f>
        <v>6.5523354278348114E-2</v>
      </c>
      <c r="Q138" s="78"/>
    </row>
    <row r="139" spans="2:17" s="79" customFormat="1" ht="25.5" x14ac:dyDescent="0.2">
      <c r="B139" s="72"/>
      <c r="C139" s="80" t="s">
        <v>170</v>
      </c>
      <c r="D139" s="81" t="s">
        <v>402</v>
      </c>
      <c r="E139" s="82">
        <f>IFERROR(VLOOKUP($C139,'2024'!$C$261:$U$504,19,FALSE),0)</f>
        <v>40002.629999999997</v>
      </c>
      <c r="F139" s="83">
        <f>IFERROR(VLOOKUP($C139,'2024'!$C$8:$U$251,19,FALSE),0)</f>
        <v>29154.199999999997</v>
      </c>
      <c r="G139" s="84">
        <f t="shared" si="22"/>
        <v>0.72880708093442859</v>
      </c>
      <c r="H139" s="85">
        <f t="shared" si="23"/>
        <v>4.1447540517486492E-6</v>
      </c>
      <c r="I139" s="86">
        <f t="shared" si="24"/>
        <v>-10848.43</v>
      </c>
      <c r="J139" s="87">
        <f t="shared" si="25"/>
        <v>-0.27119291906557147</v>
      </c>
      <c r="K139" s="82">
        <f>VLOOKUP($C139,'2024'!$C$261:$U$504,VLOOKUP($L$4,Master!$D$9:$G$20,4,FALSE),FALSE)</f>
        <v>10586.66</v>
      </c>
      <c r="L139" s="83">
        <f>VLOOKUP($C139,'2024'!$C$8:$U$251,VLOOKUP($L$4,Master!$D$9:$G$20,4,FALSE),FALSE)</f>
        <v>6835.3899999999994</v>
      </c>
      <c r="M139" s="154">
        <f t="shared" si="26"/>
        <v>0.64566067107095149</v>
      </c>
      <c r="N139" s="154">
        <f t="shared" si="27"/>
        <v>9.7176428774523727E-7</v>
      </c>
      <c r="O139" s="83">
        <f t="shared" si="28"/>
        <v>-3751.2700000000004</v>
      </c>
      <c r="P139" s="87">
        <f t="shared" si="29"/>
        <v>-0.35433932892904851</v>
      </c>
      <c r="Q139" s="78"/>
    </row>
    <row r="140" spans="2:17" s="79" customFormat="1" ht="12.75" x14ac:dyDescent="0.2">
      <c r="B140" s="72"/>
      <c r="C140" s="80" t="s">
        <v>171</v>
      </c>
      <c r="D140" s="81" t="s">
        <v>403</v>
      </c>
      <c r="E140" s="82">
        <f>IFERROR(VLOOKUP($C140,'2024'!$C$261:$U$504,19,FALSE),0)</f>
        <v>2163700</v>
      </c>
      <c r="F140" s="83">
        <f>IFERROR(VLOOKUP($C140,'2024'!$C$8:$U$251,19,FALSE),0)</f>
        <v>1814861.01</v>
      </c>
      <c r="G140" s="84">
        <f t="shared" si="22"/>
        <v>0.83877663724176177</v>
      </c>
      <c r="H140" s="85">
        <f t="shared" si="23"/>
        <v>2.5801265425078192E-4</v>
      </c>
      <c r="I140" s="86">
        <f t="shared" si="24"/>
        <v>-348838.99</v>
      </c>
      <c r="J140" s="87">
        <f t="shared" si="25"/>
        <v>-0.1612233627582382</v>
      </c>
      <c r="K140" s="82">
        <f>VLOOKUP($C140,'2024'!$C$261:$U$504,VLOOKUP($L$4,Master!$D$9:$G$20,4,FALSE),FALSE)</f>
        <v>548000</v>
      </c>
      <c r="L140" s="83">
        <f>VLOOKUP($C140,'2024'!$C$8:$U$251,VLOOKUP($L$4,Master!$D$9:$G$20,4,FALSE),FALSE)</f>
        <v>158149.91</v>
      </c>
      <c r="M140" s="154">
        <f t="shared" si="26"/>
        <v>0.28859472627737226</v>
      </c>
      <c r="N140" s="154">
        <f t="shared" si="27"/>
        <v>2.2483638043787321E-5</v>
      </c>
      <c r="O140" s="83">
        <f t="shared" si="28"/>
        <v>-389850.08999999997</v>
      </c>
      <c r="P140" s="87">
        <f t="shared" si="29"/>
        <v>-0.71140527372262763</v>
      </c>
      <c r="Q140" s="78"/>
    </row>
    <row r="141" spans="2:17" s="79" customFormat="1" ht="12.75" x14ac:dyDescent="0.2">
      <c r="B141" s="72"/>
      <c r="C141" s="80" t="s">
        <v>172</v>
      </c>
      <c r="D141" s="81" t="s">
        <v>404</v>
      </c>
      <c r="E141" s="82">
        <f>IFERROR(VLOOKUP($C141,'2024'!$C$261:$U$504,19,FALSE),0)</f>
        <v>335106.15000000002</v>
      </c>
      <c r="F141" s="83">
        <f>IFERROR(VLOOKUP($C141,'2024'!$C$8:$U$251,19,FALSE),0)</f>
        <v>287132.44</v>
      </c>
      <c r="G141" s="84">
        <f t="shared" si="22"/>
        <v>0.85684025793021101</v>
      </c>
      <c r="H141" s="85">
        <f t="shared" si="23"/>
        <v>4.0820648279783905E-5</v>
      </c>
      <c r="I141" s="86">
        <f t="shared" si="24"/>
        <v>-47973.710000000021</v>
      </c>
      <c r="J141" s="87">
        <f t="shared" si="25"/>
        <v>-0.14315974206978899</v>
      </c>
      <c r="K141" s="82">
        <f>VLOOKUP($C141,'2024'!$C$261:$U$504,VLOOKUP($L$4,Master!$D$9:$G$20,4,FALSE),FALSE)</f>
        <v>85378.450000000012</v>
      </c>
      <c r="L141" s="83">
        <f>VLOOKUP($C141,'2024'!$C$8:$U$251,VLOOKUP($L$4,Master!$D$9:$G$20,4,FALSE),FALSE)</f>
        <v>90184.24</v>
      </c>
      <c r="M141" s="154">
        <f t="shared" si="26"/>
        <v>1.0562880914329082</v>
      </c>
      <c r="N141" s="154">
        <f t="shared" si="27"/>
        <v>1.2821188512937163E-5</v>
      </c>
      <c r="O141" s="83">
        <f t="shared" si="28"/>
        <v>4805.7899999999936</v>
      </c>
      <c r="P141" s="87">
        <f t="shared" si="29"/>
        <v>5.628809143290834E-2</v>
      </c>
      <c r="Q141" s="78"/>
    </row>
    <row r="142" spans="2:17" s="79" customFormat="1" ht="12.75" x14ac:dyDescent="0.2">
      <c r="B142" s="72"/>
      <c r="C142" s="80" t="s">
        <v>173</v>
      </c>
      <c r="D142" s="81" t="s">
        <v>405</v>
      </c>
      <c r="E142" s="82">
        <f>IFERROR(VLOOKUP($C142,'2024'!$C$261:$U$504,19,FALSE),0)</f>
        <v>221266.59000000008</v>
      </c>
      <c r="F142" s="83">
        <f>IFERROR(VLOOKUP($C142,'2024'!$C$8:$U$251,19,FALSE),0)</f>
        <v>550867.85</v>
      </c>
      <c r="G142" s="84">
        <f t="shared" si="22"/>
        <v>2.4896115134236929</v>
      </c>
      <c r="H142" s="85">
        <f t="shared" si="23"/>
        <v>7.8315019903326693E-5</v>
      </c>
      <c r="I142" s="86">
        <f t="shared" si="24"/>
        <v>329601.25999999989</v>
      </c>
      <c r="J142" s="87">
        <f t="shared" si="25"/>
        <v>1.4896115134236929</v>
      </c>
      <c r="K142" s="82">
        <f>VLOOKUP($C142,'2024'!$C$261:$U$504,VLOOKUP($L$4,Master!$D$9:$G$20,4,FALSE),FALSE)</f>
        <v>48788.870000000024</v>
      </c>
      <c r="L142" s="83">
        <f>VLOOKUP($C142,'2024'!$C$8:$U$251,VLOOKUP($L$4,Master!$D$9:$G$20,4,FALSE),FALSE)</f>
        <v>51492.450000000004</v>
      </c>
      <c r="M142" s="154">
        <f t="shared" si="26"/>
        <v>1.055413867957999</v>
      </c>
      <c r="N142" s="154">
        <f t="shared" si="27"/>
        <v>7.3205075348308225E-6</v>
      </c>
      <c r="O142" s="83">
        <f t="shared" si="28"/>
        <v>2703.5799999999799</v>
      </c>
      <c r="P142" s="87">
        <f t="shared" si="29"/>
        <v>5.5413867957998998E-2</v>
      </c>
      <c r="Q142" s="78"/>
    </row>
    <row r="143" spans="2:17" s="79" customFormat="1" ht="12.75" x14ac:dyDescent="0.2">
      <c r="B143" s="72"/>
      <c r="C143" s="80" t="s">
        <v>174</v>
      </c>
      <c r="D143" s="81" t="s">
        <v>406</v>
      </c>
      <c r="E143" s="82">
        <f>IFERROR(VLOOKUP($C143,'2024'!$C$261:$U$504,19,FALSE),0)</f>
        <v>245346.2</v>
      </c>
      <c r="F143" s="83">
        <f>IFERROR(VLOOKUP($C143,'2024'!$C$8:$U$251,19,FALSE),0)</f>
        <v>184660.2</v>
      </c>
      <c r="G143" s="84">
        <f t="shared" si="22"/>
        <v>0.75265155930680816</v>
      </c>
      <c r="H143" s="85">
        <f t="shared" si="23"/>
        <v>2.6252516349161218E-5</v>
      </c>
      <c r="I143" s="86">
        <f t="shared" si="24"/>
        <v>-60686</v>
      </c>
      <c r="J143" s="87">
        <f t="shared" si="25"/>
        <v>-0.2473484406931919</v>
      </c>
      <c r="K143" s="82">
        <f>VLOOKUP($C143,'2024'!$C$261:$U$504,VLOOKUP($L$4,Master!$D$9:$G$20,4,FALSE),FALSE)</f>
        <v>60779.05</v>
      </c>
      <c r="L143" s="83">
        <f>VLOOKUP($C143,'2024'!$C$8:$U$251,VLOOKUP($L$4,Master!$D$9:$G$20,4,FALSE),FALSE)</f>
        <v>55928.45</v>
      </c>
      <c r="M143" s="154">
        <f t="shared" si="26"/>
        <v>0.9201928954137979</v>
      </c>
      <c r="N143" s="154">
        <f t="shared" si="27"/>
        <v>7.9511586579471138E-6</v>
      </c>
      <c r="O143" s="83">
        <f t="shared" si="28"/>
        <v>-4850.6000000000058</v>
      </c>
      <c r="P143" s="87">
        <f t="shared" si="29"/>
        <v>-7.9807104586202077E-2</v>
      </c>
      <c r="Q143" s="78"/>
    </row>
    <row r="144" spans="2:17" s="79" customFormat="1" ht="12.75" x14ac:dyDescent="0.2">
      <c r="B144" s="72"/>
      <c r="C144" s="80" t="s">
        <v>175</v>
      </c>
      <c r="D144" s="81" t="s">
        <v>407</v>
      </c>
      <c r="E144" s="82">
        <f>IFERROR(VLOOKUP($C144,'2024'!$C$261:$U$504,19,FALSE),0)</f>
        <v>185133.84000000003</v>
      </c>
      <c r="F144" s="83">
        <f>IFERROR(VLOOKUP($C144,'2024'!$C$8:$U$251,19,FALSE),0)</f>
        <v>51321.59</v>
      </c>
      <c r="G144" s="84">
        <f t="shared" si="22"/>
        <v>0.27721344730925468</v>
      </c>
      <c r="H144" s="85">
        <f t="shared" si="23"/>
        <v>7.2962169462610174E-6</v>
      </c>
      <c r="I144" s="86">
        <f t="shared" si="24"/>
        <v>-133812.25000000003</v>
      </c>
      <c r="J144" s="87">
        <f t="shared" si="25"/>
        <v>-0.72278655269074532</v>
      </c>
      <c r="K144" s="82">
        <f>VLOOKUP($C144,'2024'!$C$261:$U$504,VLOOKUP($L$4,Master!$D$9:$G$20,4,FALSE),FALSE)</f>
        <v>45012.960000000006</v>
      </c>
      <c r="L144" s="83">
        <f>VLOOKUP($C144,'2024'!$C$8:$U$251,VLOOKUP($L$4,Master!$D$9:$G$20,4,FALSE),FALSE)</f>
        <v>10938.93</v>
      </c>
      <c r="M144" s="154">
        <f t="shared" si="26"/>
        <v>0.24301734433816391</v>
      </c>
      <c r="N144" s="154">
        <f t="shared" si="27"/>
        <v>1.5551506966164344E-6</v>
      </c>
      <c r="O144" s="83">
        <f t="shared" si="28"/>
        <v>-34074.030000000006</v>
      </c>
      <c r="P144" s="87">
        <f t="shared" si="29"/>
        <v>-0.75698265566183609</v>
      </c>
      <c r="Q144" s="78"/>
    </row>
    <row r="145" spans="2:17" s="79" customFormat="1" ht="12.75" x14ac:dyDescent="0.2">
      <c r="B145" s="72"/>
      <c r="C145" s="80" t="s">
        <v>176</v>
      </c>
      <c r="D145" s="81" t="s">
        <v>408</v>
      </c>
      <c r="E145" s="82">
        <f>IFERROR(VLOOKUP($C145,'2024'!$C$261:$U$504,19,FALSE),0)</f>
        <v>77545.320000000036</v>
      </c>
      <c r="F145" s="83">
        <f>IFERROR(VLOOKUP($C145,'2024'!$C$8:$U$251,19,FALSE),0)</f>
        <v>73333.37</v>
      </c>
      <c r="G145" s="84">
        <f t="shared" si="22"/>
        <v>0.9456840206475382</v>
      </c>
      <c r="H145" s="85">
        <f t="shared" si="23"/>
        <v>1.0425557293147569E-5</v>
      </c>
      <c r="I145" s="86">
        <f t="shared" si="24"/>
        <v>-4211.9500000000407</v>
      </c>
      <c r="J145" s="87">
        <f t="shared" si="25"/>
        <v>-5.4315979352461748E-2</v>
      </c>
      <c r="K145" s="82">
        <f>VLOOKUP($C145,'2024'!$C$261:$U$504,VLOOKUP($L$4,Master!$D$9:$G$20,4,FALSE),FALSE)</f>
        <v>19386.330000000009</v>
      </c>
      <c r="L145" s="83">
        <f>VLOOKUP($C145,'2024'!$C$8:$U$251,VLOOKUP($L$4,Master!$D$9:$G$20,4,FALSE),FALSE)</f>
        <v>19198.659999999996</v>
      </c>
      <c r="M145" s="154">
        <f t="shared" si="26"/>
        <v>0.99031946737726984</v>
      </c>
      <c r="N145" s="154">
        <f t="shared" si="27"/>
        <v>2.7294085868638039E-6</v>
      </c>
      <c r="O145" s="83">
        <f t="shared" si="28"/>
        <v>-187.67000000001281</v>
      </c>
      <c r="P145" s="87">
        <f t="shared" si="29"/>
        <v>-9.6805326227301768E-3</v>
      </c>
      <c r="Q145" s="78"/>
    </row>
    <row r="146" spans="2:17" s="79" customFormat="1" ht="12.75" x14ac:dyDescent="0.2">
      <c r="B146" s="72"/>
      <c r="C146" s="80" t="s">
        <v>177</v>
      </c>
      <c r="D146" s="81" t="s">
        <v>409</v>
      </c>
      <c r="E146" s="82">
        <f>IFERROR(VLOOKUP($C146,'2024'!$C$261:$U$504,19,FALSE),0)</f>
        <v>1072151.94</v>
      </c>
      <c r="F146" s="83">
        <f>IFERROR(VLOOKUP($C146,'2024'!$C$8:$U$251,19,FALSE),0)</f>
        <v>73648.279999999984</v>
      </c>
      <c r="G146" s="84">
        <f t="shared" si="22"/>
        <v>6.8692017663093519E-2</v>
      </c>
      <c r="H146" s="85">
        <f t="shared" si="23"/>
        <v>1.0470326983224337E-5</v>
      </c>
      <c r="I146" s="86">
        <f t="shared" si="24"/>
        <v>-998503.65999999992</v>
      </c>
      <c r="J146" s="87">
        <f t="shared" si="25"/>
        <v>-0.93130798233690648</v>
      </c>
      <c r="K146" s="82">
        <f>VLOOKUP($C146,'2024'!$C$261:$U$504,VLOOKUP($L$4,Master!$D$9:$G$20,4,FALSE),FALSE)</f>
        <v>267817.37</v>
      </c>
      <c r="L146" s="83">
        <f>VLOOKUP($C146,'2024'!$C$8:$U$251,VLOOKUP($L$4,Master!$D$9:$G$20,4,FALSE),FALSE)</f>
        <v>71861.099999999991</v>
      </c>
      <c r="M146" s="154">
        <f t="shared" si="26"/>
        <v>0.26832128177496478</v>
      </c>
      <c r="N146" s="154">
        <f t="shared" si="27"/>
        <v>1.0216249644583451E-5</v>
      </c>
      <c r="O146" s="83">
        <f t="shared" si="28"/>
        <v>-195956.27000000002</v>
      </c>
      <c r="P146" s="87">
        <f t="shared" si="29"/>
        <v>-0.73167871822503527</v>
      </c>
      <c r="Q146" s="78"/>
    </row>
    <row r="147" spans="2:17" s="79" customFormat="1" ht="25.5" x14ac:dyDescent="0.2">
      <c r="B147" s="72"/>
      <c r="C147" s="80" t="s">
        <v>178</v>
      </c>
      <c r="D147" s="81" t="s">
        <v>410</v>
      </c>
      <c r="E147" s="82">
        <f>IFERROR(VLOOKUP($C147,'2024'!$C$261:$U$504,19,FALSE),0)</f>
        <v>7190</v>
      </c>
      <c r="F147" s="83">
        <f>IFERROR(VLOOKUP($C147,'2024'!$C$8:$U$251,19,FALSE),0)</f>
        <v>55</v>
      </c>
      <c r="G147" s="84">
        <f t="shared" si="22"/>
        <v>7.6495132127955496E-3</v>
      </c>
      <c r="H147" s="85">
        <f t="shared" si="23"/>
        <v>7.8191640602786461E-9</v>
      </c>
      <c r="I147" s="86">
        <f t="shared" si="24"/>
        <v>-7135</v>
      </c>
      <c r="J147" s="87">
        <f t="shared" si="25"/>
        <v>-0.9923504867872045</v>
      </c>
      <c r="K147" s="82">
        <f>VLOOKUP($C147,'2024'!$C$261:$U$504,VLOOKUP($L$4,Master!$D$9:$G$20,4,FALSE),FALSE)</f>
        <v>1797.5</v>
      </c>
      <c r="L147" s="83">
        <f>VLOOKUP($C147,'2024'!$C$8:$U$251,VLOOKUP($L$4,Master!$D$9:$G$20,4,FALSE),FALSE)</f>
        <v>0</v>
      </c>
      <c r="M147" s="154">
        <f t="shared" si="26"/>
        <v>0</v>
      </c>
      <c r="N147" s="154">
        <f t="shared" si="27"/>
        <v>0</v>
      </c>
      <c r="O147" s="83">
        <f t="shared" si="28"/>
        <v>-1797.5</v>
      </c>
      <c r="P147" s="87">
        <f t="shared" si="29"/>
        <v>-1</v>
      </c>
      <c r="Q147" s="78"/>
    </row>
    <row r="148" spans="2:17" s="79" customFormat="1" ht="12.75" x14ac:dyDescent="0.2">
      <c r="B148" s="72"/>
      <c r="C148" s="80" t="s">
        <v>179</v>
      </c>
      <c r="D148" s="81" t="s">
        <v>411</v>
      </c>
      <c r="E148" s="82">
        <f>IFERROR(VLOOKUP($C148,'2024'!$C$261:$U$504,19,FALSE),0)</f>
        <v>161089.20000000001</v>
      </c>
      <c r="F148" s="83">
        <f>IFERROR(VLOOKUP($C148,'2024'!$C$8:$U$251,19,FALSE),0)</f>
        <v>56023.549999999996</v>
      </c>
      <c r="G148" s="84">
        <f t="shared" si="22"/>
        <v>0.34777967734646387</v>
      </c>
      <c r="H148" s="85">
        <f t="shared" si="23"/>
        <v>7.9646787034404322E-6</v>
      </c>
      <c r="I148" s="86">
        <f t="shared" si="24"/>
        <v>-105065.65000000002</v>
      </c>
      <c r="J148" s="87">
        <f t="shared" si="25"/>
        <v>-0.65222032265353613</v>
      </c>
      <c r="K148" s="82">
        <f>VLOOKUP($C148,'2024'!$C$261:$U$504,VLOOKUP($L$4,Master!$D$9:$G$20,4,FALSE),FALSE)</f>
        <v>76873.98</v>
      </c>
      <c r="L148" s="83">
        <f>VLOOKUP($C148,'2024'!$C$8:$U$251,VLOOKUP($L$4,Master!$D$9:$G$20,4,FALSE),FALSE)</f>
        <v>24714.879999999997</v>
      </c>
      <c r="M148" s="154">
        <f t="shared" si="26"/>
        <v>0.32149863972178883</v>
      </c>
      <c r="N148" s="154">
        <f t="shared" si="27"/>
        <v>3.5136309354563545E-6</v>
      </c>
      <c r="O148" s="83">
        <f t="shared" si="28"/>
        <v>-52159.1</v>
      </c>
      <c r="P148" s="87">
        <f t="shared" si="29"/>
        <v>-0.67850136027821117</v>
      </c>
      <c r="Q148" s="78"/>
    </row>
    <row r="149" spans="2:17" s="79" customFormat="1" ht="25.5" x14ac:dyDescent="0.2">
      <c r="B149" s="72"/>
      <c r="C149" s="80" t="s">
        <v>180</v>
      </c>
      <c r="D149" s="81" t="s">
        <v>412</v>
      </c>
      <c r="E149" s="82">
        <f>IFERROR(VLOOKUP($C149,'2024'!$C$261:$U$504,19,FALSE),0)</f>
        <v>0</v>
      </c>
      <c r="F149" s="83">
        <f>IFERROR(VLOOKUP($C149,'2024'!$C$8:$U$251,19,FALSE),0)</f>
        <v>0</v>
      </c>
      <c r="G149" s="84">
        <f t="shared" si="22"/>
        <v>0</v>
      </c>
      <c r="H149" s="85">
        <f t="shared" si="23"/>
        <v>0</v>
      </c>
      <c r="I149" s="86">
        <f t="shared" si="24"/>
        <v>0</v>
      </c>
      <c r="J149" s="87">
        <f t="shared" si="25"/>
        <v>0</v>
      </c>
      <c r="K149" s="82">
        <f>VLOOKUP($C149,'2024'!$C$261:$U$504,VLOOKUP($L$4,Master!$D$9:$G$20,4,FALSE),FALSE)</f>
        <v>0</v>
      </c>
      <c r="L149" s="83">
        <f>VLOOKUP($C149,'2024'!$C$8:$U$251,VLOOKUP($L$4,Master!$D$9:$G$20,4,FALSE),FALSE)</f>
        <v>0</v>
      </c>
      <c r="M149" s="154">
        <f t="shared" si="26"/>
        <v>0</v>
      </c>
      <c r="N149" s="154">
        <f t="shared" si="27"/>
        <v>0</v>
      </c>
      <c r="O149" s="83">
        <f t="shared" si="28"/>
        <v>0</v>
      </c>
      <c r="P149" s="87">
        <f t="shared" si="29"/>
        <v>0</v>
      </c>
      <c r="Q149" s="78"/>
    </row>
    <row r="150" spans="2:17" s="79" customFormat="1" ht="12.75" x14ac:dyDescent="0.2">
      <c r="B150" s="72"/>
      <c r="C150" s="80" t="s">
        <v>181</v>
      </c>
      <c r="D150" s="81" t="s">
        <v>413</v>
      </c>
      <c r="E150" s="82">
        <f>IFERROR(VLOOKUP($C150,'2024'!$C$261:$U$504,19,FALSE),0)</f>
        <v>100286.61</v>
      </c>
      <c r="F150" s="83">
        <f>IFERROR(VLOOKUP($C150,'2024'!$C$8:$U$251,19,FALSE),0)</f>
        <v>39114.19</v>
      </c>
      <c r="G150" s="84">
        <f t="shared" si="22"/>
        <v>0.39002405206437829</v>
      </c>
      <c r="H150" s="85">
        <f t="shared" si="23"/>
        <v>5.5607321580892806E-6</v>
      </c>
      <c r="I150" s="86">
        <f t="shared" si="24"/>
        <v>-61172.42</v>
      </c>
      <c r="J150" s="87">
        <f t="shared" si="25"/>
        <v>-0.60997594793562171</v>
      </c>
      <c r="K150" s="82">
        <f>VLOOKUP($C150,'2024'!$C$261:$U$504,VLOOKUP($L$4,Master!$D$9:$G$20,4,FALSE),FALSE)</f>
        <v>36294.17</v>
      </c>
      <c r="L150" s="83">
        <f>VLOOKUP($C150,'2024'!$C$8:$U$251,VLOOKUP($L$4,Master!$D$9:$G$20,4,FALSE),FALSE)</f>
        <v>10357.49</v>
      </c>
      <c r="M150" s="154">
        <f t="shared" si="26"/>
        <v>0.28537613616732382</v>
      </c>
      <c r="N150" s="154">
        <f t="shared" si="27"/>
        <v>1.4724893375035542E-6</v>
      </c>
      <c r="O150" s="83">
        <f t="shared" si="28"/>
        <v>-25936.68</v>
      </c>
      <c r="P150" s="87">
        <f t="shared" si="29"/>
        <v>-0.71462386383267618</v>
      </c>
      <c r="Q150" s="78"/>
    </row>
    <row r="151" spans="2:17" s="79" customFormat="1" ht="12.75" x14ac:dyDescent="0.2">
      <c r="B151" s="72"/>
      <c r="C151" s="80" t="s">
        <v>182</v>
      </c>
      <c r="D151" s="81" t="s">
        <v>414</v>
      </c>
      <c r="E151" s="82">
        <f>IFERROR(VLOOKUP($C151,'2024'!$C$261:$U$504,19,FALSE),0)</f>
        <v>248308.89</v>
      </c>
      <c r="F151" s="83">
        <f>IFERROR(VLOOKUP($C151,'2024'!$C$8:$U$251,19,FALSE),0)</f>
        <v>60757.7</v>
      </c>
      <c r="G151" s="84">
        <f t="shared" si="22"/>
        <v>0.24468596351906688</v>
      </c>
      <c r="H151" s="85">
        <f t="shared" si="23"/>
        <v>8.6377168040943983E-6</v>
      </c>
      <c r="I151" s="86">
        <f t="shared" si="24"/>
        <v>-187551.19</v>
      </c>
      <c r="J151" s="87">
        <f t="shared" si="25"/>
        <v>-0.75531403648093309</v>
      </c>
      <c r="K151" s="82">
        <f>VLOOKUP($C151,'2024'!$C$261:$U$504,VLOOKUP($L$4,Master!$D$9:$G$20,4,FALSE),FALSE)</f>
        <v>63435.32</v>
      </c>
      <c r="L151" s="83">
        <f>VLOOKUP($C151,'2024'!$C$8:$U$251,VLOOKUP($L$4,Master!$D$9:$G$20,4,FALSE),FALSE)</f>
        <v>11791.630000000001</v>
      </c>
      <c r="M151" s="154">
        <f t="shared" si="26"/>
        <v>0.18588429915699961</v>
      </c>
      <c r="N151" s="154">
        <f t="shared" si="27"/>
        <v>1.6763761728746093E-6</v>
      </c>
      <c r="O151" s="83">
        <f t="shared" si="28"/>
        <v>-51643.69</v>
      </c>
      <c r="P151" s="87">
        <f t="shared" si="29"/>
        <v>-0.81411570084300044</v>
      </c>
      <c r="Q151" s="78"/>
    </row>
    <row r="152" spans="2:17" s="79" customFormat="1" ht="12.75" x14ac:dyDescent="0.2">
      <c r="B152" s="72"/>
      <c r="C152" s="80" t="s">
        <v>520</v>
      </c>
      <c r="D152" s="81" t="s">
        <v>521</v>
      </c>
      <c r="E152" s="82">
        <f>IFERROR(VLOOKUP($C152,'2024'!$C$261:$U$504,19,FALSE),0)</f>
        <v>293210.64</v>
      </c>
      <c r="F152" s="83">
        <f>IFERROR(VLOOKUP($C152,'2024'!$C$8:$U$251,19,FALSE),0)</f>
        <v>370965.18</v>
      </c>
      <c r="G152" s="84">
        <f t="shared" si="22"/>
        <v>1.265183214360843</v>
      </c>
      <c r="H152" s="85">
        <f t="shared" si="23"/>
        <v>5.2738865510378159E-5</v>
      </c>
      <c r="I152" s="86">
        <f t="shared" si="24"/>
        <v>77754.539999999979</v>
      </c>
      <c r="J152" s="87">
        <f t="shared" si="25"/>
        <v>0.26518321436084302</v>
      </c>
      <c r="K152" s="82">
        <f>VLOOKUP($C152,'2024'!$C$261:$U$504,VLOOKUP($L$4,Master!$D$9:$G$20,4,FALSE),FALSE)</f>
        <v>51550.159999999996</v>
      </c>
      <c r="L152" s="83">
        <f>VLOOKUP($C152,'2024'!$C$8:$U$251,VLOOKUP($L$4,Master!$D$9:$G$20,4,FALSE),FALSE)</f>
        <v>78652.179999999993</v>
      </c>
      <c r="M152" s="154">
        <f t="shared" si="26"/>
        <v>1.5257407542479013</v>
      </c>
      <c r="N152" s="154">
        <f t="shared" si="27"/>
        <v>1.1181714529428489E-5</v>
      </c>
      <c r="O152" s="83">
        <f t="shared" si="28"/>
        <v>27102.019999999997</v>
      </c>
      <c r="P152" s="87">
        <f t="shared" si="29"/>
        <v>0.52574075424790145</v>
      </c>
      <c r="Q152" s="78"/>
    </row>
    <row r="153" spans="2:17" s="79" customFormat="1" ht="12.75" x14ac:dyDescent="0.2">
      <c r="B153" s="72"/>
      <c r="C153" s="80" t="s">
        <v>522</v>
      </c>
      <c r="D153" s="81" t="s">
        <v>523</v>
      </c>
      <c r="E153" s="82">
        <f>IFERROR(VLOOKUP($C153,'2024'!$C$261:$U$504,19,FALSE),0)</f>
        <v>493157.70999999996</v>
      </c>
      <c r="F153" s="83">
        <f>IFERROR(VLOOKUP($C153,'2024'!$C$8:$U$251,19,FALSE),0)</f>
        <v>572395.67000000004</v>
      </c>
      <c r="G153" s="84">
        <f t="shared" si="22"/>
        <v>1.1606746855889165</v>
      </c>
      <c r="H153" s="85">
        <f t="shared" si="23"/>
        <v>8.1375557293147569E-5</v>
      </c>
      <c r="I153" s="86">
        <f t="shared" si="24"/>
        <v>79237.960000000079</v>
      </c>
      <c r="J153" s="87">
        <f t="shared" si="25"/>
        <v>0.16067468558891654</v>
      </c>
      <c r="K153" s="82">
        <f>VLOOKUP($C153,'2024'!$C$261:$U$504,VLOOKUP($L$4,Master!$D$9:$G$20,4,FALSE),FALSE)</f>
        <v>165871.53</v>
      </c>
      <c r="L153" s="83">
        <f>VLOOKUP($C153,'2024'!$C$8:$U$251,VLOOKUP($L$4,Master!$D$9:$G$20,4,FALSE),FALSE)</f>
        <v>187817.17</v>
      </c>
      <c r="M153" s="154">
        <f t="shared" si="26"/>
        <v>1.132305043547859</v>
      </c>
      <c r="N153" s="154">
        <f t="shared" si="27"/>
        <v>2.6701332101222635E-5</v>
      </c>
      <c r="O153" s="83">
        <f t="shared" si="28"/>
        <v>21945.640000000014</v>
      </c>
      <c r="P153" s="87">
        <f t="shared" si="29"/>
        <v>0.13230504354785907</v>
      </c>
      <c r="Q153" s="78"/>
    </row>
    <row r="154" spans="2:17" s="79" customFormat="1" ht="25.5" x14ac:dyDescent="0.2">
      <c r="B154" s="72"/>
      <c r="C154" s="80" t="s">
        <v>524</v>
      </c>
      <c r="D154" s="81" t="s">
        <v>525</v>
      </c>
      <c r="E154" s="82">
        <f>IFERROR(VLOOKUP($C154,'2024'!$C$261:$U$504,19,FALSE),0)</f>
        <v>560901.12000000011</v>
      </c>
      <c r="F154" s="83">
        <f>IFERROR(VLOOKUP($C154,'2024'!$C$8:$U$251,19,FALSE),0)</f>
        <v>321016.03999999998</v>
      </c>
      <c r="G154" s="84">
        <f t="shared" si="22"/>
        <v>0.5723219807441281</v>
      </c>
      <c r="H154" s="85">
        <f t="shared" si="23"/>
        <v>4.5637765140744949E-5</v>
      </c>
      <c r="I154" s="86">
        <f t="shared" si="24"/>
        <v>-239885.08000000013</v>
      </c>
      <c r="J154" s="87">
        <f t="shared" si="25"/>
        <v>-0.42767801925587184</v>
      </c>
      <c r="K154" s="82">
        <f>VLOOKUP($C154,'2024'!$C$261:$U$504,VLOOKUP($L$4,Master!$D$9:$G$20,4,FALSE),FALSE)</f>
        <v>188334.89</v>
      </c>
      <c r="L154" s="83">
        <f>VLOOKUP($C154,'2024'!$C$8:$U$251,VLOOKUP($L$4,Master!$D$9:$G$20,4,FALSE),FALSE)</f>
        <v>90359.63</v>
      </c>
      <c r="M154" s="154">
        <f t="shared" si="26"/>
        <v>0.47978168038858865</v>
      </c>
      <c r="N154" s="154">
        <f t="shared" si="27"/>
        <v>1.2846123116292296E-5</v>
      </c>
      <c r="O154" s="83">
        <f t="shared" si="28"/>
        <v>-97975.260000000009</v>
      </c>
      <c r="P154" s="87">
        <f t="shared" si="29"/>
        <v>-0.52021831961141141</v>
      </c>
      <c r="Q154" s="78"/>
    </row>
    <row r="155" spans="2:17" s="79" customFormat="1" ht="12.75" x14ac:dyDescent="0.2">
      <c r="B155" s="72"/>
      <c r="C155" s="80" t="s">
        <v>526</v>
      </c>
      <c r="D155" s="81" t="s">
        <v>527</v>
      </c>
      <c r="E155" s="82">
        <f>IFERROR(VLOOKUP($C155,'2024'!$C$261:$U$504,19,FALSE),0)</f>
        <v>165528.55999999994</v>
      </c>
      <c r="F155" s="83">
        <f>IFERROR(VLOOKUP($C155,'2024'!$C$8:$U$251,19,FALSE),0)</f>
        <v>120621.17</v>
      </c>
      <c r="G155" s="84">
        <f t="shared" si="22"/>
        <v>0.72870307093833264</v>
      </c>
      <c r="H155" s="85">
        <f t="shared" si="23"/>
        <v>1.7148303952232015E-5</v>
      </c>
      <c r="I155" s="86">
        <f t="shared" si="24"/>
        <v>-44907.389999999941</v>
      </c>
      <c r="J155" s="87">
        <f t="shared" si="25"/>
        <v>-0.27129692906166741</v>
      </c>
      <c r="K155" s="82">
        <f>VLOOKUP($C155,'2024'!$C$261:$U$504,VLOOKUP($L$4,Master!$D$9:$G$20,4,FALSE),FALSE)</f>
        <v>38344.639999999992</v>
      </c>
      <c r="L155" s="83">
        <f>VLOOKUP($C155,'2024'!$C$8:$U$251,VLOOKUP($L$4,Master!$D$9:$G$20,4,FALSE),FALSE)</f>
        <v>31959.87</v>
      </c>
      <c r="M155" s="154">
        <f t="shared" si="26"/>
        <v>0.83348989584985034</v>
      </c>
      <c r="N155" s="154">
        <f t="shared" si="27"/>
        <v>4.543626670457776E-6</v>
      </c>
      <c r="O155" s="83">
        <f t="shared" si="28"/>
        <v>-6384.7699999999932</v>
      </c>
      <c r="P155" s="87">
        <f t="shared" si="29"/>
        <v>-0.16651010415014966</v>
      </c>
      <c r="Q155" s="78"/>
    </row>
    <row r="156" spans="2:17" s="79" customFormat="1" ht="12.75" x14ac:dyDescent="0.2">
      <c r="B156" s="72"/>
      <c r="C156" s="80" t="s">
        <v>183</v>
      </c>
      <c r="D156" s="81" t="s">
        <v>415</v>
      </c>
      <c r="E156" s="82">
        <f>IFERROR(VLOOKUP($C156,'2024'!$C$261:$U$504,19,FALSE),0)</f>
        <v>6123456.8600000003</v>
      </c>
      <c r="F156" s="83">
        <f>IFERROR(VLOOKUP($C156,'2024'!$C$8:$U$251,19,FALSE),0)</f>
        <v>4933844.040000001</v>
      </c>
      <c r="G156" s="84">
        <f t="shared" si="22"/>
        <v>0.80572855378946862</v>
      </c>
      <c r="H156" s="85">
        <f t="shared" si="23"/>
        <v>7.0142792721069106E-4</v>
      </c>
      <c r="I156" s="86">
        <f t="shared" si="24"/>
        <v>-1189612.8199999994</v>
      </c>
      <c r="J156" s="87">
        <f t="shared" si="25"/>
        <v>-0.19427144621053136</v>
      </c>
      <c r="K156" s="82">
        <f>VLOOKUP($C156,'2024'!$C$261:$U$504,VLOOKUP($L$4,Master!$D$9:$G$20,4,FALSE),FALSE)</f>
        <v>1694333.58</v>
      </c>
      <c r="L156" s="83">
        <f>VLOOKUP($C156,'2024'!$C$8:$U$251,VLOOKUP($L$4,Master!$D$9:$G$20,4,FALSE),FALSE)</f>
        <v>2810618.0000000005</v>
      </c>
      <c r="M156" s="154">
        <f t="shared" si="26"/>
        <v>1.6588339115606741</v>
      </c>
      <c r="N156" s="154">
        <f t="shared" si="27"/>
        <v>3.9957605914131371E-4</v>
      </c>
      <c r="O156" s="83">
        <f t="shared" si="28"/>
        <v>1116284.4200000004</v>
      </c>
      <c r="P156" s="87">
        <f t="shared" si="29"/>
        <v>0.65883391156067406</v>
      </c>
      <c r="Q156" s="78"/>
    </row>
    <row r="157" spans="2:17" s="79" customFormat="1" ht="12.75" x14ac:dyDescent="0.2">
      <c r="B157" s="72"/>
      <c r="C157" s="80" t="s">
        <v>184</v>
      </c>
      <c r="D157" s="81" t="s">
        <v>416</v>
      </c>
      <c r="E157" s="82">
        <f>IFERROR(VLOOKUP($C157,'2024'!$C$261:$U$504,19,FALSE),0)</f>
        <v>1655090.71</v>
      </c>
      <c r="F157" s="83">
        <f>IFERROR(VLOOKUP($C157,'2024'!$C$8:$U$251,19,FALSE),0)</f>
        <v>1070742.04</v>
      </c>
      <c r="G157" s="84">
        <f t="shared" si="22"/>
        <v>0.64693858380728875</v>
      </c>
      <c r="H157" s="85">
        <f t="shared" si="23"/>
        <v>1.5222377594540802E-4</v>
      </c>
      <c r="I157" s="86">
        <f t="shared" si="24"/>
        <v>-584348.66999999993</v>
      </c>
      <c r="J157" s="87">
        <f t="shared" si="25"/>
        <v>-0.35306141619271125</v>
      </c>
      <c r="K157" s="82">
        <f>VLOOKUP($C157,'2024'!$C$261:$U$504,VLOOKUP($L$4,Master!$D$9:$G$20,4,FALSE),FALSE)</f>
        <v>413805.54000000004</v>
      </c>
      <c r="L157" s="83">
        <f>VLOOKUP($C157,'2024'!$C$8:$U$251,VLOOKUP($L$4,Master!$D$9:$G$20,4,FALSE),FALSE)</f>
        <v>178821.96000000005</v>
      </c>
      <c r="M157" s="154">
        <f t="shared" si="26"/>
        <v>0.43214008202983467</v>
      </c>
      <c r="N157" s="154">
        <f t="shared" si="27"/>
        <v>2.542251350582884E-5</v>
      </c>
      <c r="O157" s="83">
        <f t="shared" si="28"/>
        <v>-234983.58</v>
      </c>
      <c r="P157" s="87">
        <f t="shared" si="29"/>
        <v>-0.56785991797016533</v>
      </c>
      <c r="Q157" s="78"/>
    </row>
    <row r="158" spans="2:17" s="79" customFormat="1" ht="12.75" x14ac:dyDescent="0.2">
      <c r="B158" s="72"/>
      <c r="C158" s="80" t="s">
        <v>185</v>
      </c>
      <c r="D158" s="81" t="s">
        <v>417</v>
      </c>
      <c r="E158" s="82">
        <f>IFERROR(VLOOKUP($C158,'2024'!$C$261:$U$504,19,FALSE),0)</f>
        <v>175185.5</v>
      </c>
      <c r="F158" s="83">
        <f>IFERROR(VLOOKUP($C158,'2024'!$C$8:$U$251,19,FALSE),0)</f>
        <v>188083.67000000004</v>
      </c>
      <c r="G158" s="84">
        <f t="shared" si="22"/>
        <v>1.0736257852390754</v>
      </c>
      <c r="H158" s="85">
        <f t="shared" si="23"/>
        <v>2.6739219505260169E-5</v>
      </c>
      <c r="I158" s="86">
        <f t="shared" si="24"/>
        <v>12898.170000000042</v>
      </c>
      <c r="J158" s="87">
        <f t="shared" si="25"/>
        <v>7.3625785239075398E-2</v>
      </c>
      <c r="K158" s="82">
        <f>VLOOKUP($C158,'2024'!$C$261:$U$504,VLOOKUP($L$4,Master!$D$9:$G$20,4,FALSE),FALSE)</f>
        <v>51540.58</v>
      </c>
      <c r="L158" s="83">
        <f>VLOOKUP($C158,'2024'!$C$8:$U$251,VLOOKUP($L$4,Master!$D$9:$G$20,4,FALSE),FALSE)</f>
        <v>68298.090000000011</v>
      </c>
      <c r="M158" s="154">
        <f t="shared" si="26"/>
        <v>1.3251323520224261</v>
      </c>
      <c r="N158" s="154">
        <f t="shared" si="27"/>
        <v>9.7097085584304819E-6</v>
      </c>
      <c r="O158" s="83">
        <f t="shared" si="28"/>
        <v>16757.510000000009</v>
      </c>
      <c r="P158" s="87">
        <f t="shared" si="29"/>
        <v>0.32513235202242602</v>
      </c>
      <c r="Q158" s="78"/>
    </row>
    <row r="159" spans="2:17" s="79" customFormat="1" ht="12.75" x14ac:dyDescent="0.2">
      <c r="B159" s="72"/>
      <c r="C159" s="80" t="s">
        <v>186</v>
      </c>
      <c r="D159" s="81" t="s">
        <v>418</v>
      </c>
      <c r="E159" s="82">
        <f>IFERROR(VLOOKUP($C159,'2024'!$C$261:$U$504,19,FALSE),0)</f>
        <v>4393348.6900000004</v>
      </c>
      <c r="F159" s="83">
        <f>IFERROR(VLOOKUP($C159,'2024'!$C$8:$U$251,19,FALSE),0)</f>
        <v>3307581.6899999995</v>
      </c>
      <c r="G159" s="84">
        <f t="shared" si="22"/>
        <v>0.75286118252544143</v>
      </c>
      <c r="H159" s="85">
        <f t="shared" si="23"/>
        <v>4.7022770685243095E-4</v>
      </c>
      <c r="I159" s="86">
        <f t="shared" si="24"/>
        <v>-1085767.0000000009</v>
      </c>
      <c r="J159" s="87">
        <f t="shared" si="25"/>
        <v>-0.24713881747455854</v>
      </c>
      <c r="K159" s="82">
        <f>VLOOKUP($C159,'2024'!$C$261:$U$504,VLOOKUP($L$4,Master!$D$9:$G$20,4,FALSE),FALSE)</f>
        <v>1202744.6300000001</v>
      </c>
      <c r="L159" s="83">
        <f>VLOOKUP($C159,'2024'!$C$8:$U$251,VLOOKUP($L$4,Master!$D$9:$G$20,4,FALSE),FALSE)</f>
        <v>1840683.65</v>
      </c>
      <c r="M159" s="154">
        <f t="shared" si="26"/>
        <v>1.5304027173249568</v>
      </c>
      <c r="N159" s="154">
        <f t="shared" si="27"/>
        <v>2.6168377168040943E-4</v>
      </c>
      <c r="O159" s="83">
        <f t="shared" si="28"/>
        <v>637939.01999999979</v>
      </c>
      <c r="P159" s="87">
        <f t="shared" si="29"/>
        <v>0.53040271732495681</v>
      </c>
      <c r="Q159" s="78"/>
    </row>
    <row r="160" spans="2:17" s="79" customFormat="1" ht="25.5" x14ac:dyDescent="0.2">
      <c r="B160" s="72"/>
      <c r="C160" s="80" t="s">
        <v>187</v>
      </c>
      <c r="D160" s="81" t="s">
        <v>420</v>
      </c>
      <c r="E160" s="82">
        <f>IFERROR(VLOOKUP($C160,'2024'!$C$261:$U$504,19,FALSE),0)</f>
        <v>0</v>
      </c>
      <c r="F160" s="83">
        <f>IFERROR(VLOOKUP($C160,'2024'!$C$8:$U$251,19,FALSE),0)</f>
        <v>0</v>
      </c>
      <c r="G160" s="84">
        <f t="shared" si="22"/>
        <v>0</v>
      </c>
      <c r="H160" s="85">
        <f t="shared" si="23"/>
        <v>0</v>
      </c>
      <c r="I160" s="86">
        <f t="shared" si="24"/>
        <v>0</v>
      </c>
      <c r="J160" s="87">
        <f t="shared" si="25"/>
        <v>0</v>
      </c>
      <c r="K160" s="82">
        <f>VLOOKUP($C160,'2024'!$C$261:$U$504,VLOOKUP($L$4,Master!$D$9:$G$20,4,FALSE),FALSE)</f>
        <v>0</v>
      </c>
      <c r="L160" s="83">
        <f>VLOOKUP($C160,'2024'!$C$8:$U$251,VLOOKUP($L$4,Master!$D$9:$G$20,4,FALSE),FALSE)</f>
        <v>0</v>
      </c>
      <c r="M160" s="154">
        <f t="shared" si="26"/>
        <v>0</v>
      </c>
      <c r="N160" s="154">
        <f t="shared" si="27"/>
        <v>0</v>
      </c>
      <c r="O160" s="83">
        <f t="shared" si="28"/>
        <v>0</v>
      </c>
      <c r="P160" s="87">
        <f t="shared" si="29"/>
        <v>0</v>
      </c>
      <c r="Q160" s="78"/>
    </row>
    <row r="161" spans="2:17" s="79" customFormat="1" ht="12.75" x14ac:dyDescent="0.2">
      <c r="B161" s="72"/>
      <c r="C161" s="80" t="s">
        <v>188</v>
      </c>
      <c r="D161" s="81" t="s">
        <v>421</v>
      </c>
      <c r="E161" s="82">
        <f>IFERROR(VLOOKUP($C161,'2024'!$C$261:$U$504,19,FALSE),0)</f>
        <v>83671.200000000012</v>
      </c>
      <c r="F161" s="83">
        <f>IFERROR(VLOOKUP($C161,'2024'!$C$8:$U$251,19,FALSE),0)</f>
        <v>59116.37999999999</v>
      </c>
      <c r="G161" s="84">
        <f t="shared" si="22"/>
        <v>0.70653199667269007</v>
      </c>
      <c r="H161" s="85">
        <f t="shared" si="23"/>
        <v>8.4043758885413686E-6</v>
      </c>
      <c r="I161" s="86">
        <f t="shared" si="24"/>
        <v>-24554.820000000022</v>
      </c>
      <c r="J161" s="87">
        <f t="shared" si="25"/>
        <v>-0.29346800332730999</v>
      </c>
      <c r="K161" s="82">
        <f>VLOOKUP($C161,'2024'!$C$261:$U$504,VLOOKUP($L$4,Master!$D$9:$G$20,4,FALSE),FALSE)</f>
        <v>33249.29</v>
      </c>
      <c r="L161" s="83">
        <f>VLOOKUP($C161,'2024'!$C$8:$U$251,VLOOKUP($L$4,Master!$D$9:$G$20,4,FALSE),FALSE)</f>
        <v>16689.390000000003</v>
      </c>
      <c r="M161" s="154">
        <f t="shared" si="26"/>
        <v>0.50194725962569431</v>
      </c>
      <c r="N161" s="154">
        <f t="shared" si="27"/>
        <v>2.3726741541086157E-6</v>
      </c>
      <c r="O161" s="83">
        <f t="shared" si="28"/>
        <v>-16559.899999999998</v>
      </c>
      <c r="P161" s="87">
        <f t="shared" si="29"/>
        <v>-0.49805274037430564</v>
      </c>
      <c r="Q161" s="78"/>
    </row>
    <row r="162" spans="2:17" s="79" customFormat="1" ht="12.75" x14ac:dyDescent="0.2">
      <c r="B162" s="72"/>
      <c r="C162" s="80" t="s">
        <v>189</v>
      </c>
      <c r="D162" s="81" t="s">
        <v>422</v>
      </c>
      <c r="E162" s="82">
        <f>IFERROR(VLOOKUP($C162,'2024'!$C$261:$U$504,19,FALSE),0)</f>
        <v>110231.01999999997</v>
      </c>
      <c r="F162" s="83">
        <f>IFERROR(VLOOKUP($C162,'2024'!$C$8:$U$251,19,FALSE),0)</f>
        <v>74639.520000000004</v>
      </c>
      <c r="G162" s="84">
        <f t="shared" si="22"/>
        <v>0.67711901785903839</v>
      </c>
      <c r="H162" s="85">
        <f t="shared" si="23"/>
        <v>1.061124822291726E-5</v>
      </c>
      <c r="I162" s="86">
        <f t="shared" si="24"/>
        <v>-35591.499999999971</v>
      </c>
      <c r="J162" s="87">
        <f t="shared" si="25"/>
        <v>-0.32288098214096156</v>
      </c>
      <c r="K162" s="82">
        <f>VLOOKUP($C162,'2024'!$C$261:$U$504,VLOOKUP($L$4,Master!$D$9:$G$20,4,FALSE),FALSE)</f>
        <v>36108.569999999992</v>
      </c>
      <c r="L162" s="83">
        <f>VLOOKUP($C162,'2024'!$C$8:$U$251,VLOOKUP($L$4,Master!$D$9:$G$20,4,FALSE),FALSE)</f>
        <v>23930.809999999994</v>
      </c>
      <c r="M162" s="154">
        <f t="shared" si="26"/>
        <v>0.66274599077171981</v>
      </c>
      <c r="N162" s="154">
        <f t="shared" si="27"/>
        <v>3.4021623542792145E-6</v>
      </c>
      <c r="O162" s="83">
        <f t="shared" si="28"/>
        <v>-12177.759999999998</v>
      </c>
      <c r="P162" s="87">
        <f t="shared" si="29"/>
        <v>-0.33725400922828019</v>
      </c>
      <c r="Q162" s="78"/>
    </row>
    <row r="163" spans="2:17" s="79" customFormat="1" ht="12.75" x14ac:dyDescent="0.2">
      <c r="B163" s="72"/>
      <c r="C163" s="80" t="s">
        <v>190</v>
      </c>
      <c r="D163" s="81" t="s">
        <v>423</v>
      </c>
      <c r="E163" s="82">
        <f>IFERROR(VLOOKUP($C163,'2024'!$C$261:$U$504,19,FALSE),0)</f>
        <v>1924900.9900000002</v>
      </c>
      <c r="F163" s="83">
        <f>IFERROR(VLOOKUP($C163,'2024'!$C$8:$U$251,19,FALSE),0)</f>
        <v>1987191.6</v>
      </c>
      <c r="G163" s="84">
        <f t="shared" si="22"/>
        <v>1.032360422859983</v>
      </c>
      <c r="H163" s="85">
        <f t="shared" si="23"/>
        <v>2.8251231162922948E-4</v>
      </c>
      <c r="I163" s="86">
        <f t="shared" si="24"/>
        <v>62290.60999999987</v>
      </c>
      <c r="J163" s="87">
        <f t="shared" si="25"/>
        <v>3.2360422859982974E-2</v>
      </c>
      <c r="K163" s="82">
        <f>VLOOKUP($C163,'2024'!$C$261:$U$504,VLOOKUP($L$4,Master!$D$9:$G$20,4,FALSE),FALSE)</f>
        <v>508477.32</v>
      </c>
      <c r="L163" s="83">
        <f>VLOOKUP($C163,'2024'!$C$8:$U$251,VLOOKUP($L$4,Master!$D$9:$G$20,4,FALSE),FALSE)</f>
        <v>562542.03999999992</v>
      </c>
      <c r="M163" s="154">
        <f t="shared" si="26"/>
        <v>1.1063267089277451</v>
      </c>
      <c r="N163" s="154">
        <f t="shared" si="27"/>
        <v>7.9974700028433309E-5</v>
      </c>
      <c r="O163" s="83">
        <f t="shared" si="28"/>
        <v>54064.719999999914</v>
      </c>
      <c r="P163" s="87">
        <f t="shared" si="29"/>
        <v>0.10632670892774512</v>
      </c>
      <c r="Q163" s="78"/>
    </row>
    <row r="164" spans="2:17" s="79" customFormat="1" ht="12.75" x14ac:dyDescent="0.2">
      <c r="B164" s="72"/>
      <c r="C164" s="80" t="s">
        <v>191</v>
      </c>
      <c r="D164" s="81" t="s">
        <v>424</v>
      </c>
      <c r="E164" s="82">
        <f>IFERROR(VLOOKUP($C164,'2024'!$C$261:$U$504,19,FALSE),0)</f>
        <v>1583151.3</v>
      </c>
      <c r="F164" s="83">
        <f>IFERROR(VLOOKUP($C164,'2024'!$C$8:$U$251,19,FALSE),0)</f>
        <v>141025</v>
      </c>
      <c r="G164" s="84">
        <f t="shared" si="22"/>
        <v>8.9078662285784052E-2</v>
      </c>
      <c r="H164" s="85">
        <f t="shared" si="23"/>
        <v>2.0049047483650838E-5</v>
      </c>
      <c r="I164" s="86">
        <f t="shared" si="24"/>
        <v>-1442126.3</v>
      </c>
      <c r="J164" s="87">
        <f t="shared" si="25"/>
        <v>-0.91092133771421591</v>
      </c>
      <c r="K164" s="82">
        <f>VLOOKUP($C164,'2024'!$C$261:$U$504,VLOOKUP($L$4,Master!$D$9:$G$20,4,FALSE),FALSE)</f>
        <v>30366.670000000009</v>
      </c>
      <c r="L164" s="83">
        <f>VLOOKUP($C164,'2024'!$C$8:$U$251,VLOOKUP($L$4,Master!$D$9:$G$20,4,FALSE),FALSE)</f>
        <v>18513.739999999998</v>
      </c>
      <c r="M164" s="154">
        <f t="shared" si="26"/>
        <v>0.60967303955290431</v>
      </c>
      <c r="N164" s="154">
        <f t="shared" si="27"/>
        <v>2.6320358259880578E-6</v>
      </c>
      <c r="O164" s="83">
        <f t="shared" si="28"/>
        <v>-11852.930000000011</v>
      </c>
      <c r="P164" s="87">
        <f t="shared" si="29"/>
        <v>-0.39032696044709569</v>
      </c>
      <c r="Q164" s="78"/>
    </row>
    <row r="165" spans="2:17" s="79" customFormat="1" ht="12.75" x14ac:dyDescent="0.2">
      <c r="B165" s="72"/>
      <c r="C165" s="80" t="s">
        <v>192</v>
      </c>
      <c r="D165" s="81" t="s">
        <v>425</v>
      </c>
      <c r="E165" s="82">
        <f>IFERROR(VLOOKUP($C165,'2024'!$C$261:$U$504,19,FALSE),0)</f>
        <v>85418.210000000021</v>
      </c>
      <c r="F165" s="83">
        <f>IFERROR(VLOOKUP($C165,'2024'!$C$8:$U$251,19,FALSE),0)</f>
        <v>74032.31</v>
      </c>
      <c r="G165" s="84">
        <f t="shared" si="22"/>
        <v>0.86670406696651658</v>
      </c>
      <c r="H165" s="85">
        <f t="shared" si="23"/>
        <v>1.0524923230025589E-5</v>
      </c>
      <c r="I165" s="86">
        <f t="shared" si="24"/>
        <v>-11385.900000000023</v>
      </c>
      <c r="J165" s="87">
        <f t="shared" si="25"/>
        <v>-0.13329593303348339</v>
      </c>
      <c r="K165" s="82">
        <f>VLOOKUP($C165,'2024'!$C$261:$U$504,VLOOKUP($L$4,Master!$D$9:$G$20,4,FALSE),FALSE)</f>
        <v>21556.820000000003</v>
      </c>
      <c r="L165" s="83">
        <f>VLOOKUP($C165,'2024'!$C$8:$U$251,VLOOKUP($L$4,Master!$D$9:$G$20,4,FALSE),FALSE)</f>
        <v>16036.600000000002</v>
      </c>
      <c r="M165" s="154">
        <f t="shared" si="26"/>
        <v>0.7439223410503033</v>
      </c>
      <c r="N165" s="154">
        <f t="shared" si="27"/>
        <v>2.2798692067102649E-6</v>
      </c>
      <c r="O165" s="83">
        <f t="shared" si="28"/>
        <v>-5520.2200000000012</v>
      </c>
      <c r="P165" s="87">
        <f t="shared" si="29"/>
        <v>-0.2560776589496967</v>
      </c>
      <c r="Q165" s="78"/>
    </row>
    <row r="166" spans="2:17" s="79" customFormat="1" ht="25.5" x14ac:dyDescent="0.2">
      <c r="B166" s="72"/>
      <c r="C166" s="80" t="s">
        <v>193</v>
      </c>
      <c r="D166" s="81" t="s">
        <v>419</v>
      </c>
      <c r="E166" s="82">
        <f>IFERROR(VLOOKUP($C166,'2024'!$C$261:$U$504,19,FALSE),0)</f>
        <v>416806.5400000001</v>
      </c>
      <c r="F166" s="83">
        <f>IFERROR(VLOOKUP($C166,'2024'!$C$8:$U$251,19,FALSE),0)</f>
        <v>377873.06000000006</v>
      </c>
      <c r="G166" s="84">
        <f t="shared" si="22"/>
        <v>0.90659100502597667</v>
      </c>
      <c r="H166" s="85">
        <f t="shared" si="23"/>
        <v>5.3720935456354855E-5</v>
      </c>
      <c r="I166" s="86">
        <f t="shared" si="24"/>
        <v>-38933.48000000004</v>
      </c>
      <c r="J166" s="87">
        <f t="shared" si="25"/>
        <v>-9.3408994974023274E-2</v>
      </c>
      <c r="K166" s="82">
        <f>VLOOKUP($C166,'2024'!$C$261:$U$504,VLOOKUP($L$4,Master!$D$9:$G$20,4,FALSE),FALSE)</f>
        <v>97453.430000000008</v>
      </c>
      <c r="L166" s="83">
        <f>VLOOKUP($C166,'2024'!$C$8:$U$251,VLOOKUP($L$4,Master!$D$9:$G$20,4,FALSE),FALSE)</f>
        <v>111798.85000000002</v>
      </c>
      <c r="M166" s="154">
        <f t="shared" si="26"/>
        <v>1.1472028229278335</v>
      </c>
      <c r="N166" s="154">
        <f t="shared" si="27"/>
        <v>1.5894064543645155E-5</v>
      </c>
      <c r="O166" s="83">
        <f t="shared" si="28"/>
        <v>14345.420000000013</v>
      </c>
      <c r="P166" s="87">
        <f t="shared" si="29"/>
        <v>0.14720282292783343</v>
      </c>
      <c r="Q166" s="78"/>
    </row>
    <row r="167" spans="2:17" s="79" customFormat="1" ht="12.75" x14ac:dyDescent="0.2">
      <c r="B167" s="72"/>
      <c r="C167" s="80" t="s">
        <v>194</v>
      </c>
      <c r="D167" s="81" t="s">
        <v>426</v>
      </c>
      <c r="E167" s="82">
        <f>IFERROR(VLOOKUP($C167,'2024'!$C$261:$U$504,19,FALSE),0)</f>
        <v>241760.51999999996</v>
      </c>
      <c r="F167" s="83">
        <f>IFERROR(VLOOKUP($C167,'2024'!$C$8:$U$251,19,FALSE),0)</f>
        <v>153570.88999999998</v>
      </c>
      <c r="G167" s="84">
        <f t="shared" si="22"/>
        <v>0.63521905892657748</v>
      </c>
      <c r="H167" s="85">
        <f t="shared" si="23"/>
        <v>2.1832654250781915E-5</v>
      </c>
      <c r="I167" s="86">
        <f t="shared" si="24"/>
        <v>-88189.629999999976</v>
      </c>
      <c r="J167" s="87">
        <f t="shared" si="25"/>
        <v>-0.36478094107342252</v>
      </c>
      <c r="K167" s="82">
        <f>VLOOKUP($C167,'2024'!$C$261:$U$504,VLOOKUP($L$4,Master!$D$9:$G$20,4,FALSE),FALSE)</f>
        <v>58815.12999999999</v>
      </c>
      <c r="L167" s="83">
        <f>VLOOKUP($C167,'2024'!$C$8:$U$251,VLOOKUP($L$4,Master!$D$9:$G$20,4,FALSE),FALSE)</f>
        <v>47789.209999999992</v>
      </c>
      <c r="M167" s="154">
        <f t="shared" si="26"/>
        <v>0.81253259152874435</v>
      </c>
      <c r="N167" s="154">
        <f t="shared" si="27"/>
        <v>6.7940304236565247E-6</v>
      </c>
      <c r="O167" s="83">
        <f t="shared" si="28"/>
        <v>-11025.919999999998</v>
      </c>
      <c r="P167" s="87">
        <f t="shared" si="29"/>
        <v>-0.18746740847125562</v>
      </c>
      <c r="Q167" s="78"/>
    </row>
    <row r="168" spans="2:17" s="79" customFormat="1" ht="12.75" x14ac:dyDescent="0.2">
      <c r="B168" s="72"/>
      <c r="C168" s="80" t="s">
        <v>195</v>
      </c>
      <c r="D168" s="81" t="s">
        <v>427</v>
      </c>
      <c r="E168" s="82">
        <f>IFERROR(VLOOKUP($C168,'2024'!$C$261:$U$504,19,FALSE),0)</f>
        <v>54141.65</v>
      </c>
      <c r="F168" s="83">
        <f>IFERROR(VLOOKUP($C168,'2024'!$C$8:$U$251,19,FALSE),0)</f>
        <v>41355.399999999994</v>
      </c>
      <c r="G168" s="84">
        <f t="shared" si="22"/>
        <v>0.76383708291121521</v>
      </c>
      <c r="H168" s="85">
        <f t="shared" si="23"/>
        <v>5.8793574068808633E-6</v>
      </c>
      <c r="I168" s="86">
        <f t="shared" si="24"/>
        <v>-12786.250000000007</v>
      </c>
      <c r="J168" s="87">
        <f t="shared" si="25"/>
        <v>-0.23616291708878481</v>
      </c>
      <c r="K168" s="82">
        <f>VLOOKUP($C168,'2024'!$C$261:$U$504,VLOOKUP($L$4,Master!$D$9:$G$20,4,FALSE),FALSE)</f>
        <v>10884.03</v>
      </c>
      <c r="L168" s="83">
        <f>VLOOKUP($C168,'2024'!$C$8:$U$251,VLOOKUP($L$4,Master!$D$9:$G$20,4,FALSE),FALSE)</f>
        <v>12091.39</v>
      </c>
      <c r="M168" s="154">
        <f t="shared" si="26"/>
        <v>1.1109294994592995</v>
      </c>
      <c r="N168" s="154">
        <f t="shared" si="27"/>
        <v>1.7189920386693205E-6</v>
      </c>
      <c r="O168" s="83">
        <f t="shared" si="28"/>
        <v>1207.3599999999988</v>
      </c>
      <c r="P168" s="87">
        <f t="shared" si="29"/>
        <v>0.11092949945929942</v>
      </c>
      <c r="Q168" s="78"/>
    </row>
    <row r="169" spans="2:17" s="79" customFormat="1" ht="12.75" x14ac:dyDescent="0.2">
      <c r="B169" s="72"/>
      <c r="C169" s="80" t="s">
        <v>196</v>
      </c>
      <c r="D169" s="81" t="s">
        <v>428</v>
      </c>
      <c r="E169" s="82">
        <f>IFERROR(VLOOKUP($C169,'2024'!$C$261:$U$504,19,FALSE),0)</f>
        <v>355014.03</v>
      </c>
      <c r="F169" s="83">
        <f>IFERROR(VLOOKUP($C169,'2024'!$C$8:$U$251,19,FALSE),0)</f>
        <v>314364.3</v>
      </c>
      <c r="G169" s="84">
        <f t="shared" si="22"/>
        <v>0.8854982435482901</v>
      </c>
      <c r="H169" s="85">
        <f t="shared" si="23"/>
        <v>4.4692109752630078E-5</v>
      </c>
      <c r="I169" s="86">
        <f t="shared" si="24"/>
        <v>-40649.73000000004</v>
      </c>
      <c r="J169" s="87">
        <f t="shared" si="25"/>
        <v>-0.11450175645170992</v>
      </c>
      <c r="K169" s="82">
        <f>VLOOKUP($C169,'2024'!$C$261:$U$504,VLOOKUP($L$4,Master!$D$9:$G$20,4,FALSE),FALSE)</f>
        <v>84740.540000000023</v>
      </c>
      <c r="L169" s="83">
        <f>VLOOKUP($C169,'2024'!$C$8:$U$251,VLOOKUP($L$4,Master!$D$9:$G$20,4,FALSE),FALSE)</f>
        <v>89740.559999999983</v>
      </c>
      <c r="M169" s="154">
        <f t="shared" si="26"/>
        <v>1.059003872290641</v>
      </c>
      <c r="N169" s="154">
        <f t="shared" si="27"/>
        <v>1.2758112027295989E-5</v>
      </c>
      <c r="O169" s="83">
        <f t="shared" si="28"/>
        <v>5000.0199999999604</v>
      </c>
      <c r="P169" s="87">
        <f t="shared" si="29"/>
        <v>5.9003872290641045E-2</v>
      </c>
      <c r="Q169" s="78"/>
    </row>
    <row r="170" spans="2:17" s="79" customFormat="1" ht="12.75" x14ac:dyDescent="0.2">
      <c r="B170" s="72"/>
      <c r="C170" s="80" t="s">
        <v>197</v>
      </c>
      <c r="D170" s="81" t="s">
        <v>429</v>
      </c>
      <c r="E170" s="82">
        <f>IFERROR(VLOOKUP($C170,'2024'!$C$261:$U$504,19,FALSE),0)</f>
        <v>134735.71</v>
      </c>
      <c r="F170" s="83">
        <f>IFERROR(VLOOKUP($C170,'2024'!$C$8:$U$251,19,FALSE),0)</f>
        <v>76360.31</v>
      </c>
      <c r="G170" s="84">
        <f t="shared" si="22"/>
        <v>0.56674143773762731</v>
      </c>
      <c r="H170" s="85">
        <f t="shared" si="23"/>
        <v>1.0855887119704294E-5</v>
      </c>
      <c r="I170" s="86">
        <f t="shared" si="24"/>
        <v>-58375.399999999994</v>
      </c>
      <c r="J170" s="87">
        <f t="shared" si="25"/>
        <v>-0.43325856226237275</v>
      </c>
      <c r="K170" s="82">
        <f>VLOOKUP($C170,'2024'!$C$261:$U$504,VLOOKUP($L$4,Master!$D$9:$G$20,4,FALSE),FALSE)</f>
        <v>24653.96</v>
      </c>
      <c r="L170" s="83">
        <f>VLOOKUP($C170,'2024'!$C$8:$U$251,VLOOKUP($L$4,Master!$D$9:$G$20,4,FALSE),FALSE)</f>
        <v>12920.239999999998</v>
      </c>
      <c r="M170" s="154">
        <f t="shared" si="26"/>
        <v>0.52406347702356937</v>
      </c>
      <c r="N170" s="154">
        <f t="shared" si="27"/>
        <v>1.8368268410577194E-6</v>
      </c>
      <c r="O170" s="83">
        <f t="shared" si="28"/>
        <v>-11733.720000000001</v>
      </c>
      <c r="P170" s="87">
        <f t="shared" si="29"/>
        <v>-0.47593652297643063</v>
      </c>
      <c r="Q170" s="78"/>
    </row>
    <row r="171" spans="2:17" s="79" customFormat="1" ht="12.75" x14ac:dyDescent="0.2">
      <c r="B171" s="72"/>
      <c r="C171" s="80" t="s">
        <v>198</v>
      </c>
      <c r="D171" s="81" t="s">
        <v>430</v>
      </c>
      <c r="E171" s="82">
        <f>IFERROR(VLOOKUP($C171,'2024'!$C$261:$U$504,19,FALSE),0)</f>
        <v>134372.03</v>
      </c>
      <c r="F171" s="83">
        <f>IFERROR(VLOOKUP($C171,'2024'!$C$8:$U$251,19,FALSE),0)</f>
        <v>102656.14</v>
      </c>
      <c r="G171" s="84">
        <f t="shared" si="22"/>
        <v>0.76396955527128674</v>
      </c>
      <c r="H171" s="85">
        <f t="shared" si="23"/>
        <v>1.4594276371907875E-5</v>
      </c>
      <c r="I171" s="86">
        <f t="shared" si="24"/>
        <v>-31715.89</v>
      </c>
      <c r="J171" s="87">
        <f t="shared" si="25"/>
        <v>-0.23603044472871326</v>
      </c>
      <c r="K171" s="82">
        <f>VLOOKUP($C171,'2024'!$C$261:$U$504,VLOOKUP($L$4,Master!$D$9:$G$20,4,FALSE),FALSE)</f>
        <v>33962.57</v>
      </c>
      <c r="L171" s="83">
        <f>VLOOKUP($C171,'2024'!$C$8:$U$251,VLOOKUP($L$4,Master!$D$9:$G$20,4,FALSE),FALSE)</f>
        <v>23797.200000000001</v>
      </c>
      <c r="M171" s="154">
        <f t="shared" si="26"/>
        <v>0.7006890232394074</v>
      </c>
      <c r="N171" s="154">
        <f t="shared" si="27"/>
        <v>3.3831674722775094E-6</v>
      </c>
      <c r="O171" s="83">
        <f t="shared" si="28"/>
        <v>-10165.369999999999</v>
      </c>
      <c r="P171" s="87">
        <f t="shared" si="29"/>
        <v>-0.2993109767605926</v>
      </c>
      <c r="Q171" s="78"/>
    </row>
    <row r="172" spans="2:17" s="79" customFormat="1" ht="12.75" x14ac:dyDescent="0.2">
      <c r="B172" s="72"/>
      <c r="C172" s="80" t="s">
        <v>199</v>
      </c>
      <c r="D172" s="81" t="s">
        <v>431</v>
      </c>
      <c r="E172" s="82">
        <f>IFERROR(VLOOKUP($C172,'2024'!$C$261:$U$504,19,FALSE),0)</f>
        <v>556300.01</v>
      </c>
      <c r="F172" s="83">
        <f>IFERROR(VLOOKUP($C172,'2024'!$C$8:$U$251,19,FALSE),0)</f>
        <v>341993.82999999996</v>
      </c>
      <c r="G172" s="84">
        <f t="shared" si="22"/>
        <v>0.61476509770330567</v>
      </c>
      <c r="H172" s="85">
        <f t="shared" si="23"/>
        <v>4.8620106624964451E-5</v>
      </c>
      <c r="I172" s="86">
        <f t="shared" si="24"/>
        <v>-214306.18000000005</v>
      </c>
      <c r="J172" s="87">
        <f t="shared" si="25"/>
        <v>-0.38523490229669427</v>
      </c>
      <c r="K172" s="82">
        <f>VLOOKUP($C172,'2024'!$C$261:$U$504,VLOOKUP($L$4,Master!$D$9:$G$20,4,FALSE),FALSE)</f>
        <v>148518.78</v>
      </c>
      <c r="L172" s="83">
        <f>VLOOKUP($C172,'2024'!$C$8:$U$251,VLOOKUP($L$4,Master!$D$9:$G$20,4,FALSE),FALSE)</f>
        <v>95038.489999999976</v>
      </c>
      <c r="M172" s="154">
        <f t="shared" si="26"/>
        <v>0.63990890579629034</v>
      </c>
      <c r="N172" s="154">
        <f t="shared" si="27"/>
        <v>1.3511300824566388E-5</v>
      </c>
      <c r="O172" s="83">
        <f t="shared" si="28"/>
        <v>-53480.290000000023</v>
      </c>
      <c r="P172" s="87">
        <f t="shared" si="29"/>
        <v>-0.36009109420370961</v>
      </c>
      <c r="Q172" s="78"/>
    </row>
    <row r="173" spans="2:17" s="79" customFormat="1" ht="12.75" x14ac:dyDescent="0.2">
      <c r="B173" s="72"/>
      <c r="C173" s="80" t="s">
        <v>200</v>
      </c>
      <c r="D173" s="81" t="s">
        <v>432</v>
      </c>
      <c r="E173" s="82">
        <f>IFERROR(VLOOKUP($C173,'2024'!$C$261:$U$504,19,FALSE),0)</f>
        <v>5608611.8300000001</v>
      </c>
      <c r="F173" s="83">
        <f>IFERROR(VLOOKUP($C173,'2024'!$C$8:$U$251,19,FALSE),0)</f>
        <v>6557148.2100000009</v>
      </c>
      <c r="G173" s="84">
        <f t="shared" si="22"/>
        <v>1.1691214169834965</v>
      </c>
      <c r="H173" s="85">
        <f t="shared" si="23"/>
        <v>9.3220759311913573E-4</v>
      </c>
      <c r="I173" s="86">
        <f t="shared" si="24"/>
        <v>948536.38000000082</v>
      </c>
      <c r="J173" s="87">
        <f t="shared" si="25"/>
        <v>0.16912141698349639</v>
      </c>
      <c r="K173" s="82">
        <f>VLOOKUP($C173,'2024'!$C$261:$U$504,VLOOKUP($L$4,Master!$D$9:$G$20,4,FALSE),FALSE)</f>
        <v>1157449.8</v>
      </c>
      <c r="L173" s="83">
        <f>VLOOKUP($C173,'2024'!$C$8:$U$251,VLOOKUP($L$4,Master!$D$9:$G$20,4,FALSE),FALSE)</f>
        <v>1617741.16</v>
      </c>
      <c r="M173" s="154">
        <f t="shared" si="26"/>
        <v>1.3976771692387868</v>
      </c>
      <c r="N173" s="154">
        <f t="shared" si="27"/>
        <v>2.2998879158373612E-4</v>
      </c>
      <c r="O173" s="83">
        <f t="shared" si="28"/>
        <v>460291.35999999987</v>
      </c>
      <c r="P173" s="87">
        <f t="shared" si="29"/>
        <v>0.39767716923878671</v>
      </c>
      <c r="Q173" s="78"/>
    </row>
    <row r="174" spans="2:17" s="79" customFormat="1" ht="12.75" x14ac:dyDescent="0.2">
      <c r="B174" s="72"/>
      <c r="C174" s="80" t="s">
        <v>201</v>
      </c>
      <c r="D174" s="81" t="s">
        <v>433</v>
      </c>
      <c r="E174" s="82">
        <f>IFERROR(VLOOKUP($C174,'2024'!$C$261:$U$504,19,FALSE),0)</f>
        <v>6414596.9800000004</v>
      </c>
      <c r="F174" s="83">
        <f>IFERROR(VLOOKUP($C174,'2024'!$C$8:$U$251,19,FALSE),0)</f>
        <v>6474786.0899999999</v>
      </c>
      <c r="G174" s="84">
        <f t="shared" si="22"/>
        <v>1.0093831475598019</v>
      </c>
      <c r="H174" s="85">
        <f t="shared" si="23"/>
        <v>9.2049844896218368E-4</v>
      </c>
      <c r="I174" s="86">
        <f t="shared" si="24"/>
        <v>60189.109999999404</v>
      </c>
      <c r="J174" s="87">
        <f t="shared" si="25"/>
        <v>9.3831475598018625E-3</v>
      </c>
      <c r="K174" s="82">
        <f>VLOOKUP($C174,'2024'!$C$261:$U$504,VLOOKUP($L$4,Master!$D$9:$G$20,4,FALSE),FALSE)</f>
        <v>611330.89000000013</v>
      </c>
      <c r="L174" s="83">
        <f>VLOOKUP($C174,'2024'!$C$8:$U$251,VLOOKUP($L$4,Master!$D$9:$G$20,4,FALSE),FALSE)</f>
        <v>2182874.9300000002</v>
      </c>
      <c r="M174" s="154">
        <f t="shared" si="26"/>
        <v>3.5706930006432356</v>
      </c>
      <c r="N174" s="154">
        <f t="shared" si="27"/>
        <v>3.1033194910435035E-4</v>
      </c>
      <c r="O174" s="83">
        <f t="shared" si="28"/>
        <v>1571544.04</v>
      </c>
      <c r="P174" s="87">
        <f t="shared" si="29"/>
        <v>2.5706930006432356</v>
      </c>
      <c r="Q174" s="78"/>
    </row>
    <row r="175" spans="2:17" s="79" customFormat="1" ht="12.75" x14ac:dyDescent="0.2">
      <c r="B175" s="72"/>
      <c r="C175" s="80" t="s">
        <v>202</v>
      </c>
      <c r="D175" s="81" t="s">
        <v>434</v>
      </c>
      <c r="E175" s="82">
        <f>IFERROR(VLOOKUP($C175,'2024'!$C$261:$U$504,19,FALSE),0)</f>
        <v>20146.009999999998</v>
      </c>
      <c r="F175" s="83">
        <f>IFERROR(VLOOKUP($C175,'2024'!$C$8:$U$251,19,FALSE),0)</f>
        <v>16540.04</v>
      </c>
      <c r="G175" s="84">
        <f t="shared" si="22"/>
        <v>0.82100822942111129</v>
      </c>
      <c r="H175" s="85">
        <f t="shared" si="23"/>
        <v>2.3514415695194768E-6</v>
      </c>
      <c r="I175" s="86">
        <f t="shared" si="24"/>
        <v>-3605.9699999999975</v>
      </c>
      <c r="J175" s="87">
        <f t="shared" si="25"/>
        <v>-0.17899177057888871</v>
      </c>
      <c r="K175" s="82">
        <f>VLOOKUP($C175,'2024'!$C$261:$U$504,VLOOKUP($L$4,Master!$D$9:$G$20,4,FALSE),FALSE)</f>
        <v>4410.62</v>
      </c>
      <c r="L175" s="83">
        <f>VLOOKUP($C175,'2024'!$C$8:$U$251,VLOOKUP($L$4,Master!$D$9:$G$20,4,FALSE),FALSE)</f>
        <v>13267.61</v>
      </c>
      <c r="M175" s="154">
        <f t="shared" si="26"/>
        <v>3.0081054364239042</v>
      </c>
      <c r="N175" s="154">
        <f t="shared" si="27"/>
        <v>1.8862112595962469E-6</v>
      </c>
      <c r="O175" s="83">
        <f t="shared" si="28"/>
        <v>8856.9900000000016</v>
      </c>
      <c r="P175" s="87">
        <f t="shared" si="29"/>
        <v>2.0081054364239046</v>
      </c>
      <c r="Q175" s="78"/>
    </row>
    <row r="176" spans="2:17" s="79" customFormat="1" ht="12.75" x14ac:dyDescent="0.2">
      <c r="B176" s="72"/>
      <c r="C176" s="80" t="s">
        <v>203</v>
      </c>
      <c r="D176" s="81" t="s">
        <v>435</v>
      </c>
      <c r="E176" s="82">
        <f>IFERROR(VLOOKUP($C176,'2024'!$C$261:$U$504,19,FALSE),0)</f>
        <v>75000</v>
      </c>
      <c r="F176" s="83">
        <f>IFERROR(VLOOKUP($C176,'2024'!$C$8:$U$251,19,FALSE),0)</f>
        <v>844182.14</v>
      </c>
      <c r="G176" s="84">
        <f t="shared" si="22"/>
        <v>11.255761866666667</v>
      </c>
      <c r="H176" s="85">
        <f t="shared" si="23"/>
        <v>1.2001452089849303E-4</v>
      </c>
      <c r="I176" s="86">
        <f t="shared" si="24"/>
        <v>769182.14</v>
      </c>
      <c r="J176" s="87">
        <f t="shared" si="25"/>
        <v>10.255761866666667</v>
      </c>
      <c r="K176" s="82">
        <f>VLOOKUP($C176,'2024'!$C$261:$U$504,VLOOKUP($L$4,Master!$D$9:$G$20,4,FALSE),FALSE)</f>
        <v>50000</v>
      </c>
      <c r="L176" s="83">
        <f>VLOOKUP($C176,'2024'!$C$8:$U$251,VLOOKUP($L$4,Master!$D$9:$G$20,4,FALSE),FALSE)</f>
        <v>39391.279999999999</v>
      </c>
      <c r="M176" s="154">
        <f t="shared" si="26"/>
        <v>0.78782560000000001</v>
      </c>
      <c r="N176" s="154">
        <f t="shared" si="27"/>
        <v>5.600125106624964E-6</v>
      </c>
      <c r="O176" s="83">
        <f t="shared" si="28"/>
        <v>-10608.720000000001</v>
      </c>
      <c r="P176" s="87">
        <f t="shared" si="29"/>
        <v>-0.21217440000000001</v>
      </c>
      <c r="Q176" s="78"/>
    </row>
    <row r="177" spans="2:17" s="79" customFormat="1" ht="12.75" x14ac:dyDescent="0.2">
      <c r="B177" s="72"/>
      <c r="C177" s="80" t="s">
        <v>204</v>
      </c>
      <c r="D177" s="81" t="s">
        <v>436</v>
      </c>
      <c r="E177" s="82">
        <f>IFERROR(VLOOKUP($C177,'2024'!$C$261:$U$504,19,FALSE),0)</f>
        <v>18881224.640000001</v>
      </c>
      <c r="F177" s="83">
        <f>IFERROR(VLOOKUP($C177,'2024'!$C$8:$U$251,19,FALSE),0)</f>
        <v>15549084.600000001</v>
      </c>
      <c r="G177" s="84">
        <f t="shared" si="22"/>
        <v>0.82352097898666821</v>
      </c>
      <c r="H177" s="85">
        <f t="shared" si="23"/>
        <v>2.2105607904464035E-3</v>
      </c>
      <c r="I177" s="86">
        <f t="shared" si="24"/>
        <v>-3332140.0399999991</v>
      </c>
      <c r="J177" s="87">
        <f t="shared" si="25"/>
        <v>-0.17647902101333185</v>
      </c>
      <c r="K177" s="82">
        <f>VLOOKUP($C177,'2024'!$C$261:$U$504,VLOOKUP($L$4,Master!$D$9:$G$20,4,FALSE),FALSE)</f>
        <v>6773352.4100000001</v>
      </c>
      <c r="L177" s="83">
        <f>VLOOKUP($C177,'2024'!$C$8:$U$251,VLOOKUP($L$4,Master!$D$9:$G$20,4,FALSE),FALSE)</f>
        <v>5981909.6000000006</v>
      </c>
      <c r="M177" s="154">
        <f t="shared" si="26"/>
        <v>0.88315345753580843</v>
      </c>
      <c r="N177" s="154">
        <f t="shared" si="27"/>
        <v>8.5042786465737853E-4</v>
      </c>
      <c r="O177" s="83">
        <f t="shared" si="28"/>
        <v>-791442.80999999959</v>
      </c>
      <c r="P177" s="87">
        <f t="shared" si="29"/>
        <v>-0.11684654246419161</v>
      </c>
      <c r="Q177" s="78"/>
    </row>
    <row r="178" spans="2:17" s="79" customFormat="1" ht="12.75" x14ac:dyDescent="0.2">
      <c r="B178" s="72"/>
      <c r="C178" s="80" t="s">
        <v>205</v>
      </c>
      <c r="D178" s="81" t="s">
        <v>437</v>
      </c>
      <c r="E178" s="82">
        <f>IFERROR(VLOOKUP($C178,'2024'!$C$261:$U$504,19,FALSE),0)</f>
        <v>1077840</v>
      </c>
      <c r="F178" s="83">
        <f>IFERROR(VLOOKUP($C178,'2024'!$C$8:$U$251,19,FALSE),0)</f>
        <v>29862.1</v>
      </c>
      <c r="G178" s="84">
        <f t="shared" si="22"/>
        <v>2.7705503599792177E-2</v>
      </c>
      <c r="H178" s="85">
        <f t="shared" si="23"/>
        <v>4.2453938015353993E-6</v>
      </c>
      <c r="I178" s="86">
        <f t="shared" si="24"/>
        <v>-1047977.9</v>
      </c>
      <c r="J178" s="87">
        <f t="shared" si="25"/>
        <v>-0.97229449640020782</v>
      </c>
      <c r="K178" s="82">
        <f>VLOOKUP($C178,'2024'!$C$261:$U$504,VLOOKUP($L$4,Master!$D$9:$G$20,4,FALSE),FALSE)</f>
        <v>1006000</v>
      </c>
      <c r="L178" s="83">
        <f>VLOOKUP($C178,'2024'!$C$8:$U$251,VLOOKUP($L$4,Master!$D$9:$G$20,4,FALSE),FALSE)</f>
        <v>0</v>
      </c>
      <c r="M178" s="154">
        <f t="shared" si="26"/>
        <v>0</v>
      </c>
      <c r="N178" s="154">
        <f t="shared" si="27"/>
        <v>0</v>
      </c>
      <c r="O178" s="83">
        <f t="shared" si="28"/>
        <v>-1006000</v>
      </c>
      <c r="P178" s="87">
        <f t="shared" si="29"/>
        <v>-1</v>
      </c>
      <c r="Q178" s="78"/>
    </row>
    <row r="179" spans="2:17" s="79" customFormat="1" ht="12.75" x14ac:dyDescent="0.2">
      <c r="B179" s="72"/>
      <c r="C179" s="80" t="s">
        <v>206</v>
      </c>
      <c r="D179" s="81" t="s">
        <v>438</v>
      </c>
      <c r="E179" s="82">
        <f>IFERROR(VLOOKUP($C179,'2024'!$C$261:$U$504,19,FALSE),0)</f>
        <v>2023066.67</v>
      </c>
      <c r="F179" s="83">
        <f>IFERROR(VLOOKUP($C179,'2024'!$C$8:$U$251,19,FALSE),0)</f>
        <v>308520.7</v>
      </c>
      <c r="G179" s="84">
        <f t="shared" si="22"/>
        <v>0.15250149912261668</v>
      </c>
      <c r="H179" s="85">
        <f t="shared" si="23"/>
        <v>4.3861344896218368E-5</v>
      </c>
      <c r="I179" s="86">
        <f t="shared" si="24"/>
        <v>-1714545.97</v>
      </c>
      <c r="J179" s="87">
        <f t="shared" si="25"/>
        <v>-0.84749850087738332</v>
      </c>
      <c r="K179" s="82">
        <f>VLOOKUP($C179,'2024'!$C$261:$U$504,VLOOKUP($L$4,Master!$D$9:$G$20,4,FALSE),FALSE)</f>
        <v>613700</v>
      </c>
      <c r="L179" s="83">
        <f>VLOOKUP($C179,'2024'!$C$8:$U$251,VLOOKUP($L$4,Master!$D$9:$G$20,4,FALSE),FALSE)</f>
        <v>111027.36</v>
      </c>
      <c r="M179" s="154">
        <f t="shared" si="26"/>
        <v>0.1809147140296562</v>
      </c>
      <c r="N179" s="154">
        <f t="shared" si="27"/>
        <v>1.5784384418538526E-5</v>
      </c>
      <c r="O179" s="83">
        <f t="shared" si="28"/>
        <v>-502672.64000000001</v>
      </c>
      <c r="P179" s="87">
        <f t="shared" si="29"/>
        <v>-0.8190852859703438</v>
      </c>
      <c r="Q179" s="78"/>
    </row>
    <row r="180" spans="2:17" s="79" customFormat="1" ht="12.75" x14ac:dyDescent="0.2">
      <c r="B180" s="72"/>
      <c r="C180" s="80" t="s">
        <v>207</v>
      </c>
      <c r="D180" s="81" t="s">
        <v>439</v>
      </c>
      <c r="E180" s="82">
        <f>IFERROR(VLOOKUP($C180,'2024'!$C$261:$U$504,19,FALSE),0)</f>
        <v>5450750.5600000005</v>
      </c>
      <c r="F180" s="83">
        <f>IFERROR(VLOOKUP($C180,'2024'!$C$8:$U$251,19,FALSE),0)</f>
        <v>5240798.13</v>
      </c>
      <c r="G180" s="84">
        <f t="shared" si="22"/>
        <v>0.96148192295924828</v>
      </c>
      <c r="H180" s="85">
        <f t="shared" si="23"/>
        <v>7.4506655245948252E-4</v>
      </c>
      <c r="I180" s="86">
        <f t="shared" si="24"/>
        <v>-209952.43000000063</v>
      </c>
      <c r="J180" s="87">
        <f t="shared" si="25"/>
        <v>-3.8518077040751726E-2</v>
      </c>
      <c r="K180" s="82">
        <f>VLOOKUP($C180,'2024'!$C$261:$U$504,VLOOKUP($L$4,Master!$D$9:$G$20,4,FALSE),FALSE)</f>
        <v>1750550</v>
      </c>
      <c r="L180" s="83">
        <f>VLOOKUP($C180,'2024'!$C$8:$U$251,VLOOKUP($L$4,Master!$D$9:$G$20,4,FALSE),FALSE)</f>
        <v>1688569.9900000002</v>
      </c>
      <c r="M180" s="154">
        <f t="shared" si="26"/>
        <v>0.96459397903516053</v>
      </c>
      <c r="N180" s="154">
        <f t="shared" si="27"/>
        <v>2.4005828689223775E-4</v>
      </c>
      <c r="O180" s="83">
        <f t="shared" si="28"/>
        <v>-61980.009999999776</v>
      </c>
      <c r="P180" s="87">
        <f t="shared" si="29"/>
        <v>-3.5406020964839496E-2</v>
      </c>
      <c r="Q180" s="78"/>
    </row>
    <row r="181" spans="2:17" s="79" customFormat="1" ht="25.5" x14ac:dyDescent="0.2">
      <c r="B181" s="72"/>
      <c r="C181" s="80" t="s">
        <v>208</v>
      </c>
      <c r="D181" s="81" t="s">
        <v>440</v>
      </c>
      <c r="E181" s="82">
        <f>IFERROR(VLOOKUP($C181,'2024'!$C$261:$U$504,19,FALSE),0)</f>
        <v>1449525.68</v>
      </c>
      <c r="F181" s="83">
        <f>IFERROR(VLOOKUP($C181,'2024'!$C$8:$U$251,19,FALSE),0)</f>
        <v>1708396.4100000001</v>
      </c>
      <c r="G181" s="84">
        <f t="shared" si="22"/>
        <v>1.1785899577853634</v>
      </c>
      <c r="H181" s="85">
        <f t="shared" si="23"/>
        <v>2.4287694199601935E-4</v>
      </c>
      <c r="I181" s="86">
        <f t="shared" si="24"/>
        <v>258870.73000000021</v>
      </c>
      <c r="J181" s="87">
        <f t="shared" si="25"/>
        <v>0.17858995778536343</v>
      </c>
      <c r="K181" s="82">
        <f>VLOOKUP($C181,'2024'!$C$261:$U$504,VLOOKUP($L$4,Master!$D$9:$G$20,4,FALSE),FALSE)</f>
        <v>423429.17</v>
      </c>
      <c r="L181" s="83">
        <f>VLOOKUP($C181,'2024'!$C$8:$U$251,VLOOKUP($L$4,Master!$D$9:$G$20,4,FALSE),FALSE)</f>
        <v>1177998.56</v>
      </c>
      <c r="M181" s="154">
        <f t="shared" si="26"/>
        <v>2.7820439484601405</v>
      </c>
      <c r="N181" s="154">
        <f t="shared" si="27"/>
        <v>1.6747207278930908E-4</v>
      </c>
      <c r="O181" s="83">
        <f t="shared" si="28"/>
        <v>754569.39000000013</v>
      </c>
      <c r="P181" s="87">
        <f t="shared" si="29"/>
        <v>1.7820439484601407</v>
      </c>
      <c r="Q181" s="78"/>
    </row>
    <row r="182" spans="2:17" s="79" customFormat="1" ht="12.75" x14ac:dyDescent="0.2">
      <c r="B182" s="72"/>
      <c r="C182" s="80" t="s">
        <v>209</v>
      </c>
      <c r="D182" s="81" t="s">
        <v>441</v>
      </c>
      <c r="E182" s="82">
        <f>IFERROR(VLOOKUP($C182,'2024'!$C$261:$U$504,19,FALSE),0)</f>
        <v>225058.72000000003</v>
      </c>
      <c r="F182" s="83">
        <f>IFERROR(VLOOKUP($C182,'2024'!$C$8:$U$251,19,FALSE),0)</f>
        <v>197829.87</v>
      </c>
      <c r="G182" s="84">
        <f t="shared" si="22"/>
        <v>0.87901446342536727</v>
      </c>
      <c r="H182" s="85">
        <f t="shared" si="23"/>
        <v>2.8124803810065397E-5</v>
      </c>
      <c r="I182" s="86">
        <f t="shared" si="24"/>
        <v>-27228.850000000035</v>
      </c>
      <c r="J182" s="87">
        <f t="shared" si="25"/>
        <v>-0.12098553657463275</v>
      </c>
      <c r="K182" s="82">
        <f>VLOOKUP($C182,'2024'!$C$261:$U$504,VLOOKUP($L$4,Master!$D$9:$G$20,4,FALSE),FALSE)</f>
        <v>53014.680000000008</v>
      </c>
      <c r="L182" s="83">
        <f>VLOOKUP($C182,'2024'!$C$8:$U$251,VLOOKUP($L$4,Master!$D$9:$G$20,4,FALSE),FALSE)</f>
        <v>102555.20999999999</v>
      </c>
      <c r="M182" s="154">
        <f t="shared" si="26"/>
        <v>1.9344681510856989</v>
      </c>
      <c r="N182" s="154">
        <f t="shared" si="27"/>
        <v>1.4579927495024167E-5</v>
      </c>
      <c r="O182" s="83">
        <f t="shared" si="28"/>
        <v>49540.529999999984</v>
      </c>
      <c r="P182" s="87">
        <f t="shared" si="29"/>
        <v>0.93446815108569881</v>
      </c>
      <c r="Q182" s="78"/>
    </row>
    <row r="183" spans="2:17" s="79" customFormat="1" ht="12.75" x14ac:dyDescent="0.2">
      <c r="B183" s="72"/>
      <c r="C183" s="80" t="s">
        <v>210</v>
      </c>
      <c r="D183" s="81" t="s">
        <v>442</v>
      </c>
      <c r="E183" s="82">
        <f>IFERROR(VLOOKUP($C183,'2024'!$C$261:$U$504,19,FALSE),0)</f>
        <v>838956.27999999991</v>
      </c>
      <c r="F183" s="83">
        <f>IFERROR(VLOOKUP($C183,'2024'!$C$8:$U$251,19,FALSE),0)</f>
        <v>912015.79</v>
      </c>
      <c r="G183" s="84">
        <f t="shared" si="22"/>
        <v>1.0870838108512642</v>
      </c>
      <c r="H183" s="85">
        <f t="shared" si="23"/>
        <v>1.2965820159226615E-4</v>
      </c>
      <c r="I183" s="86">
        <f t="shared" si="24"/>
        <v>73059.510000000126</v>
      </c>
      <c r="J183" s="87">
        <f t="shared" si="25"/>
        <v>8.7083810851264071E-2</v>
      </c>
      <c r="K183" s="82">
        <f>VLOOKUP($C183,'2024'!$C$261:$U$504,VLOOKUP($L$4,Master!$D$9:$G$20,4,FALSE),FALSE)</f>
        <v>21489.07</v>
      </c>
      <c r="L183" s="83">
        <f>VLOOKUP($C183,'2024'!$C$8:$U$251,VLOOKUP($L$4,Master!$D$9:$G$20,4,FALSE),FALSE)</f>
        <v>98856.040000000008</v>
      </c>
      <c r="M183" s="154">
        <f t="shared" si="26"/>
        <v>4.6002940099315612</v>
      </c>
      <c r="N183" s="154">
        <f t="shared" si="27"/>
        <v>1.4054029001990333E-5</v>
      </c>
      <c r="O183" s="83">
        <f t="shared" si="28"/>
        <v>77366.97</v>
      </c>
      <c r="P183" s="87">
        <f t="shared" si="29"/>
        <v>3.6002940099315608</v>
      </c>
      <c r="Q183" s="78"/>
    </row>
    <row r="184" spans="2:17" s="79" customFormat="1" ht="12.75" x14ac:dyDescent="0.2">
      <c r="B184" s="72"/>
      <c r="C184" s="80" t="s">
        <v>211</v>
      </c>
      <c r="D184" s="81" t="s">
        <v>443</v>
      </c>
      <c r="E184" s="82">
        <f>IFERROR(VLOOKUP($C184,'2024'!$C$261:$U$504,19,FALSE),0)</f>
        <v>883416.59999999974</v>
      </c>
      <c r="F184" s="83">
        <f>IFERROR(VLOOKUP($C184,'2024'!$C$8:$U$251,19,FALSE),0)</f>
        <v>2876941.2300000004</v>
      </c>
      <c r="G184" s="84">
        <f t="shared" si="22"/>
        <v>3.2566076186478736</v>
      </c>
      <c r="H184" s="85">
        <f t="shared" si="23"/>
        <v>4.0900500852999723E-4</v>
      </c>
      <c r="I184" s="86">
        <f t="shared" si="24"/>
        <v>1993524.6300000008</v>
      </c>
      <c r="J184" s="87">
        <f t="shared" si="25"/>
        <v>2.2566076186478741</v>
      </c>
      <c r="K184" s="82">
        <f>VLOOKUP($C184,'2024'!$C$261:$U$504,VLOOKUP($L$4,Master!$D$9:$G$20,4,FALSE),FALSE)</f>
        <v>220854.14999999994</v>
      </c>
      <c r="L184" s="83">
        <f>VLOOKUP($C184,'2024'!$C$8:$U$251,VLOOKUP($L$4,Master!$D$9:$G$20,4,FALSE),FALSE)</f>
        <v>157551.09999999998</v>
      </c>
      <c r="M184" s="154">
        <f t="shared" si="26"/>
        <v>0.71337169801880573</v>
      </c>
      <c r="N184" s="154">
        <f t="shared" si="27"/>
        <v>2.2398507250497578E-5</v>
      </c>
      <c r="O184" s="83">
        <f t="shared" si="28"/>
        <v>-63303.049999999959</v>
      </c>
      <c r="P184" s="87">
        <f t="shared" si="29"/>
        <v>-0.28662830198119427</v>
      </c>
      <c r="Q184" s="78"/>
    </row>
    <row r="185" spans="2:17" s="79" customFormat="1" ht="12.75" x14ac:dyDescent="0.2">
      <c r="B185" s="72"/>
      <c r="C185" s="80" t="s">
        <v>212</v>
      </c>
      <c r="D185" s="81" t="s">
        <v>444</v>
      </c>
      <c r="E185" s="82">
        <f>IFERROR(VLOOKUP($C185,'2024'!$C$261:$U$504,19,FALSE),0)</f>
        <v>1610500</v>
      </c>
      <c r="F185" s="83">
        <f>IFERROR(VLOOKUP($C185,'2024'!$C$8:$U$251,19,FALSE),0)</f>
        <v>3555208.28</v>
      </c>
      <c r="G185" s="84">
        <f t="shared" si="22"/>
        <v>2.2075183359205215</v>
      </c>
      <c r="H185" s="85">
        <f t="shared" si="23"/>
        <v>5.0543194199601925E-4</v>
      </c>
      <c r="I185" s="86">
        <f t="shared" si="24"/>
        <v>1944708.2799999998</v>
      </c>
      <c r="J185" s="87">
        <f t="shared" si="25"/>
        <v>1.2075183359205215</v>
      </c>
      <c r="K185" s="82">
        <f>VLOOKUP($C185,'2024'!$C$261:$U$504,VLOOKUP($L$4,Master!$D$9:$G$20,4,FALSE),FALSE)</f>
        <v>426100</v>
      </c>
      <c r="L185" s="83">
        <f>VLOOKUP($C185,'2024'!$C$8:$U$251,VLOOKUP($L$4,Master!$D$9:$G$20,4,FALSE),FALSE)</f>
        <v>2246451.59</v>
      </c>
      <c r="M185" s="154">
        <f t="shared" si="26"/>
        <v>5.2721229523586013</v>
      </c>
      <c r="N185" s="154">
        <f t="shared" si="27"/>
        <v>3.1937042792152398E-4</v>
      </c>
      <c r="O185" s="83">
        <f t="shared" si="28"/>
        <v>1820351.5899999999</v>
      </c>
      <c r="P185" s="87">
        <f t="shared" si="29"/>
        <v>4.2721229523586013</v>
      </c>
      <c r="Q185" s="78"/>
    </row>
    <row r="186" spans="2:17" s="79" customFormat="1" ht="12.75" x14ac:dyDescent="0.2">
      <c r="B186" s="72"/>
      <c r="C186" s="80" t="s">
        <v>213</v>
      </c>
      <c r="D186" s="81" t="s">
        <v>445</v>
      </c>
      <c r="E186" s="82">
        <f>IFERROR(VLOOKUP($C186,'2024'!$C$261:$U$504,19,FALSE),0)</f>
        <v>76030</v>
      </c>
      <c r="F186" s="83">
        <f>IFERROR(VLOOKUP($C186,'2024'!$C$8:$U$251,19,FALSE),0)</f>
        <v>0</v>
      </c>
      <c r="G186" s="84">
        <f t="shared" si="22"/>
        <v>0</v>
      </c>
      <c r="H186" s="85">
        <f t="shared" si="23"/>
        <v>0</v>
      </c>
      <c r="I186" s="86">
        <f t="shared" si="24"/>
        <v>-76030</v>
      </c>
      <c r="J186" s="87">
        <f t="shared" si="25"/>
        <v>-1</v>
      </c>
      <c r="K186" s="82">
        <f>VLOOKUP($C186,'2024'!$C$261:$U$504,VLOOKUP($L$4,Master!$D$9:$G$20,4,FALSE),FALSE)</f>
        <v>50500</v>
      </c>
      <c r="L186" s="83">
        <f>VLOOKUP($C186,'2024'!$C$8:$U$251,VLOOKUP($L$4,Master!$D$9:$G$20,4,FALSE),FALSE)</f>
        <v>0</v>
      </c>
      <c r="M186" s="154">
        <f t="shared" si="26"/>
        <v>0</v>
      </c>
      <c r="N186" s="154">
        <f t="shared" si="27"/>
        <v>0</v>
      </c>
      <c r="O186" s="83">
        <f t="shared" si="28"/>
        <v>-50500</v>
      </c>
      <c r="P186" s="87">
        <f t="shared" si="29"/>
        <v>-1</v>
      </c>
      <c r="Q186" s="78"/>
    </row>
    <row r="187" spans="2:17" s="79" customFormat="1" ht="12.75" x14ac:dyDescent="0.2">
      <c r="B187" s="72"/>
      <c r="C187" s="80" t="s">
        <v>214</v>
      </c>
      <c r="D187" s="81" t="s">
        <v>446</v>
      </c>
      <c r="E187" s="82">
        <f>IFERROR(VLOOKUP($C187,'2024'!$C$261:$U$504,19,FALSE),0)</f>
        <v>988429.2</v>
      </c>
      <c r="F187" s="83">
        <f>IFERROR(VLOOKUP($C187,'2024'!$C$8:$U$251,19,FALSE),0)</f>
        <v>528437.4</v>
      </c>
      <c r="G187" s="84">
        <f t="shared" si="22"/>
        <v>0.53462342067595736</v>
      </c>
      <c r="H187" s="85">
        <f t="shared" si="23"/>
        <v>7.5126158657947117E-5</v>
      </c>
      <c r="I187" s="86">
        <f t="shared" si="24"/>
        <v>-459991.79999999993</v>
      </c>
      <c r="J187" s="87">
        <f t="shared" si="25"/>
        <v>-0.46537657932404258</v>
      </c>
      <c r="K187" s="82">
        <f>VLOOKUP($C187,'2024'!$C$261:$U$504,VLOOKUP($L$4,Master!$D$9:$G$20,4,FALSE),FALSE)</f>
        <v>310291.51000000007</v>
      </c>
      <c r="L187" s="83">
        <f>VLOOKUP($C187,'2024'!$C$8:$U$251,VLOOKUP($L$4,Master!$D$9:$G$20,4,FALSE),FALSE)</f>
        <v>108591.37000000001</v>
      </c>
      <c r="M187" s="154">
        <f t="shared" si="26"/>
        <v>0.34996565004308361</v>
      </c>
      <c r="N187" s="154">
        <f t="shared" si="27"/>
        <v>1.5438067955644015E-5</v>
      </c>
      <c r="O187" s="83">
        <f t="shared" si="28"/>
        <v>-201700.14000000007</v>
      </c>
      <c r="P187" s="87">
        <f t="shared" si="29"/>
        <v>-0.65003434995691645</v>
      </c>
      <c r="Q187" s="78"/>
    </row>
    <row r="188" spans="2:17" s="79" customFormat="1" ht="12.75" x14ac:dyDescent="0.2">
      <c r="B188" s="72"/>
      <c r="C188" s="80" t="s">
        <v>215</v>
      </c>
      <c r="D188" s="81" t="s">
        <v>447</v>
      </c>
      <c r="E188" s="82">
        <f>IFERROR(VLOOKUP($C188,'2024'!$C$261:$U$504,19,FALSE),0)</f>
        <v>315968.44</v>
      </c>
      <c r="F188" s="83">
        <f>IFERROR(VLOOKUP($C188,'2024'!$C$8:$U$251,19,FALSE),0)</f>
        <v>371582.79000000004</v>
      </c>
      <c r="G188" s="84">
        <f t="shared" si="22"/>
        <v>1.1760123574367112</v>
      </c>
      <c r="H188" s="85">
        <f t="shared" si="23"/>
        <v>5.2826669036110325E-5</v>
      </c>
      <c r="I188" s="86">
        <f t="shared" si="24"/>
        <v>55614.350000000035</v>
      </c>
      <c r="J188" s="87">
        <f t="shared" si="25"/>
        <v>0.1760123574367112</v>
      </c>
      <c r="K188" s="82">
        <f>VLOOKUP($C188,'2024'!$C$261:$U$504,VLOOKUP($L$4,Master!$D$9:$G$20,4,FALSE),FALSE)</f>
        <v>74441.350000000006</v>
      </c>
      <c r="L188" s="83">
        <f>VLOOKUP($C188,'2024'!$C$8:$U$251,VLOOKUP($L$4,Master!$D$9:$G$20,4,FALSE),FALSE)</f>
        <v>71281.72</v>
      </c>
      <c r="M188" s="154">
        <f t="shared" si="26"/>
        <v>0.9575554446554233</v>
      </c>
      <c r="N188" s="154">
        <f t="shared" si="27"/>
        <v>1.0133881148706284E-5</v>
      </c>
      <c r="O188" s="83">
        <f t="shared" si="28"/>
        <v>-3159.6300000000047</v>
      </c>
      <c r="P188" s="87">
        <f t="shared" si="29"/>
        <v>-4.2444555344576695E-2</v>
      </c>
      <c r="Q188" s="78"/>
    </row>
    <row r="189" spans="2:17" s="79" customFormat="1" ht="12.75" x14ac:dyDescent="0.2">
      <c r="B189" s="72"/>
      <c r="C189" s="80" t="s">
        <v>216</v>
      </c>
      <c r="D189" s="81" t="s">
        <v>448</v>
      </c>
      <c r="E189" s="82">
        <f>IFERROR(VLOOKUP($C189,'2024'!$C$261:$U$504,19,FALSE),0)</f>
        <v>442821.49</v>
      </c>
      <c r="F189" s="83">
        <f>IFERROR(VLOOKUP($C189,'2024'!$C$8:$U$251,19,FALSE),0)</f>
        <v>705872.6399999999</v>
      </c>
      <c r="G189" s="84">
        <f t="shared" si="22"/>
        <v>1.5940342913348671</v>
      </c>
      <c r="H189" s="85">
        <f t="shared" si="23"/>
        <v>1.0035152686949103E-4</v>
      </c>
      <c r="I189" s="86">
        <f t="shared" si="24"/>
        <v>263051.14999999991</v>
      </c>
      <c r="J189" s="87">
        <f t="shared" si="25"/>
        <v>0.59403429133486707</v>
      </c>
      <c r="K189" s="82">
        <f>VLOOKUP($C189,'2024'!$C$261:$U$504,VLOOKUP($L$4,Master!$D$9:$G$20,4,FALSE),FALSE)</f>
        <v>104505.43000000002</v>
      </c>
      <c r="L189" s="83">
        <f>VLOOKUP($C189,'2024'!$C$8:$U$251,VLOOKUP($L$4,Master!$D$9:$G$20,4,FALSE),FALSE)</f>
        <v>116615.98999999998</v>
      </c>
      <c r="M189" s="154">
        <f t="shared" si="26"/>
        <v>1.115884504757312</v>
      </c>
      <c r="N189" s="154">
        <f t="shared" si="27"/>
        <v>1.6578901052032981E-5</v>
      </c>
      <c r="O189" s="83">
        <f t="shared" si="28"/>
        <v>12110.559999999954</v>
      </c>
      <c r="P189" s="87">
        <f t="shared" si="29"/>
        <v>0.11588450475731214</v>
      </c>
      <c r="Q189" s="78"/>
    </row>
    <row r="190" spans="2:17" s="79" customFormat="1" ht="12.75" x14ac:dyDescent="0.2">
      <c r="B190" s="72"/>
      <c r="C190" s="80" t="s">
        <v>217</v>
      </c>
      <c r="D190" s="81" t="s">
        <v>449</v>
      </c>
      <c r="E190" s="82">
        <f>IFERROR(VLOOKUP($C190,'2024'!$C$261:$U$504,19,FALSE),0)</f>
        <v>621271.14</v>
      </c>
      <c r="F190" s="83">
        <f>IFERROR(VLOOKUP($C190,'2024'!$C$8:$U$251,19,FALSE),0)</f>
        <v>497103.47000000009</v>
      </c>
      <c r="G190" s="84">
        <f t="shared" si="22"/>
        <v>0.80013932403169419</v>
      </c>
      <c r="H190" s="85">
        <f t="shared" si="23"/>
        <v>7.0671519761160098E-5</v>
      </c>
      <c r="I190" s="86">
        <f t="shared" si="24"/>
        <v>-124167.66999999993</v>
      </c>
      <c r="J190" s="87">
        <f t="shared" si="25"/>
        <v>-0.19986067596830576</v>
      </c>
      <c r="K190" s="82">
        <f>VLOOKUP($C190,'2024'!$C$261:$U$504,VLOOKUP($L$4,Master!$D$9:$G$20,4,FALSE),FALSE)</f>
        <v>146480.36999999997</v>
      </c>
      <c r="L190" s="83">
        <f>VLOOKUP($C190,'2024'!$C$8:$U$251,VLOOKUP($L$4,Master!$D$9:$G$20,4,FALSE),FALSE)</f>
        <v>120166.78000000001</v>
      </c>
      <c r="M190" s="154">
        <f t="shared" si="26"/>
        <v>0.82036098079217057</v>
      </c>
      <c r="N190" s="154">
        <f t="shared" si="27"/>
        <v>1.7083704862098382E-5</v>
      </c>
      <c r="O190" s="83">
        <f t="shared" si="28"/>
        <v>-26313.589999999953</v>
      </c>
      <c r="P190" s="87">
        <f t="shared" si="29"/>
        <v>-0.1796390192078294</v>
      </c>
      <c r="Q190" s="78"/>
    </row>
    <row r="191" spans="2:17" s="79" customFormat="1" ht="12.75" x14ac:dyDescent="0.2">
      <c r="B191" s="72"/>
      <c r="C191" s="80" t="s">
        <v>218</v>
      </c>
      <c r="D191" s="81" t="s">
        <v>450</v>
      </c>
      <c r="E191" s="82">
        <f>IFERROR(VLOOKUP($C191,'2024'!$C$261:$U$504,19,FALSE),0)</f>
        <v>54988.039999999994</v>
      </c>
      <c r="F191" s="83">
        <f>IFERROR(VLOOKUP($C191,'2024'!$C$8:$U$251,19,FALSE),0)</f>
        <v>44420.459999999992</v>
      </c>
      <c r="G191" s="84">
        <f t="shared" si="22"/>
        <v>0.80782039148876728</v>
      </c>
      <c r="H191" s="85">
        <f t="shared" si="23"/>
        <v>6.3151066249644573E-6</v>
      </c>
      <c r="I191" s="86">
        <f t="shared" si="24"/>
        <v>-10567.580000000002</v>
      </c>
      <c r="J191" s="87">
        <f t="shared" si="25"/>
        <v>-0.19217960851123267</v>
      </c>
      <c r="K191" s="82">
        <f>VLOOKUP($C191,'2024'!$C$261:$U$504,VLOOKUP($L$4,Master!$D$9:$G$20,4,FALSE),FALSE)</f>
        <v>13747.009999999998</v>
      </c>
      <c r="L191" s="83">
        <f>VLOOKUP($C191,'2024'!$C$8:$U$251,VLOOKUP($L$4,Master!$D$9:$G$20,4,FALSE),FALSE)</f>
        <v>12008.219999999998</v>
      </c>
      <c r="M191" s="154">
        <f t="shared" si="26"/>
        <v>0.87351504072521946</v>
      </c>
      <c r="N191" s="154">
        <f t="shared" si="27"/>
        <v>1.7071680409439861E-6</v>
      </c>
      <c r="O191" s="83">
        <f t="shared" si="28"/>
        <v>-1738.7900000000009</v>
      </c>
      <c r="P191" s="87">
        <f t="shared" si="29"/>
        <v>-0.12648495927478057</v>
      </c>
      <c r="Q191" s="78"/>
    </row>
    <row r="192" spans="2:17" s="79" customFormat="1" ht="25.5" x14ac:dyDescent="0.2">
      <c r="B192" s="72"/>
      <c r="C192" s="80" t="s">
        <v>528</v>
      </c>
      <c r="D192" s="81" t="s">
        <v>529</v>
      </c>
      <c r="E192" s="82">
        <f>IFERROR(VLOOKUP($C192,'2024'!$C$261:$U$504,19,FALSE),0)</f>
        <v>281540.19000000006</v>
      </c>
      <c r="F192" s="83">
        <f>IFERROR(VLOOKUP($C192,'2024'!$C$8:$U$251,19,FALSE),0)</f>
        <v>1246370.7100000002</v>
      </c>
      <c r="G192" s="84">
        <f t="shared" si="22"/>
        <v>4.4269726109085878</v>
      </c>
      <c r="H192" s="85">
        <f t="shared" si="23"/>
        <v>1.7719231020756328E-4</v>
      </c>
      <c r="I192" s="86">
        <f t="shared" si="24"/>
        <v>964830.52000000014</v>
      </c>
      <c r="J192" s="87">
        <f t="shared" si="25"/>
        <v>3.4269726109085878</v>
      </c>
      <c r="K192" s="82">
        <f>VLOOKUP($C192,'2024'!$C$261:$U$504,VLOOKUP($L$4,Master!$D$9:$G$20,4,FALSE),FALSE)</f>
        <v>63379.080000000024</v>
      </c>
      <c r="L192" s="83">
        <f>VLOOKUP($C192,'2024'!$C$8:$U$251,VLOOKUP($L$4,Master!$D$9:$G$20,4,FALSE),FALSE)</f>
        <v>401992.44000000006</v>
      </c>
      <c r="M192" s="154">
        <f t="shared" si="26"/>
        <v>6.3426676436451892</v>
      </c>
      <c r="N192" s="154">
        <f t="shared" si="27"/>
        <v>5.7149906170031283E-5</v>
      </c>
      <c r="O192" s="83">
        <f t="shared" si="28"/>
        <v>338613.36000000004</v>
      </c>
      <c r="P192" s="87">
        <f t="shared" si="29"/>
        <v>5.3426676436451892</v>
      </c>
      <c r="Q192" s="78"/>
    </row>
    <row r="193" spans="2:17" s="79" customFormat="1" ht="12.75" x14ac:dyDescent="0.2">
      <c r="B193" s="72"/>
      <c r="C193" s="80" t="s">
        <v>530</v>
      </c>
      <c r="D193" s="81" t="s">
        <v>531</v>
      </c>
      <c r="E193" s="82">
        <f>IFERROR(VLOOKUP($C193,'2024'!$C$261:$U$504,19,FALSE),0)</f>
        <v>532118.92000000016</v>
      </c>
      <c r="F193" s="83">
        <f>IFERROR(VLOOKUP($C193,'2024'!$C$8:$U$251,19,FALSE),0)</f>
        <v>269967.42000000004</v>
      </c>
      <c r="G193" s="84">
        <f t="shared" si="22"/>
        <v>0.50734414780816284</v>
      </c>
      <c r="H193" s="85">
        <f t="shared" si="23"/>
        <v>3.8380355416548197E-5</v>
      </c>
      <c r="I193" s="86">
        <f t="shared" si="24"/>
        <v>-262151.50000000012</v>
      </c>
      <c r="J193" s="87">
        <f t="shared" si="25"/>
        <v>-0.49265585219183716</v>
      </c>
      <c r="K193" s="82">
        <f>VLOOKUP($C193,'2024'!$C$261:$U$504,VLOOKUP($L$4,Master!$D$9:$G$20,4,FALSE),FALSE)</f>
        <v>127029.73000000003</v>
      </c>
      <c r="L193" s="83">
        <f>VLOOKUP($C193,'2024'!$C$8:$U$251,VLOOKUP($L$4,Master!$D$9:$G$20,4,FALSE),FALSE)</f>
        <v>79224.819999999992</v>
      </c>
      <c r="M193" s="154">
        <f t="shared" si="26"/>
        <v>0.62367148225852309</v>
      </c>
      <c r="N193" s="154">
        <f t="shared" si="27"/>
        <v>1.1263124822291724E-5</v>
      </c>
      <c r="O193" s="83">
        <f t="shared" si="28"/>
        <v>-47804.910000000033</v>
      </c>
      <c r="P193" s="87">
        <f t="shared" si="29"/>
        <v>-0.37632851774147691</v>
      </c>
      <c r="Q193" s="78"/>
    </row>
    <row r="194" spans="2:17" s="79" customFormat="1" ht="12.75" x14ac:dyDescent="0.2">
      <c r="B194" s="72"/>
      <c r="C194" s="80" t="s">
        <v>532</v>
      </c>
      <c r="D194" s="81" t="s">
        <v>373</v>
      </c>
      <c r="E194" s="82">
        <f>IFERROR(VLOOKUP($C194,'2024'!$C$261:$U$504,19,FALSE),0)</f>
        <v>467418.72000000003</v>
      </c>
      <c r="F194" s="83">
        <f>IFERROR(VLOOKUP($C194,'2024'!$C$8:$U$251,19,FALSE),0)</f>
        <v>292515.62</v>
      </c>
      <c r="G194" s="84">
        <f t="shared" si="22"/>
        <v>0.62581066500716953</v>
      </c>
      <c r="H194" s="85">
        <f t="shared" si="23"/>
        <v>4.1585956781347742E-5</v>
      </c>
      <c r="I194" s="86">
        <f t="shared" si="24"/>
        <v>-174903.10000000003</v>
      </c>
      <c r="J194" s="87">
        <f t="shared" si="25"/>
        <v>-0.37418933499283047</v>
      </c>
      <c r="K194" s="82">
        <f>VLOOKUP($C194,'2024'!$C$261:$U$504,VLOOKUP($L$4,Master!$D$9:$G$20,4,FALSE),FALSE)</f>
        <v>116854.68000000001</v>
      </c>
      <c r="L194" s="83">
        <f>VLOOKUP($C194,'2024'!$C$8:$U$251,VLOOKUP($L$4,Master!$D$9:$G$20,4,FALSE),FALSE)</f>
        <v>109292.61000000002</v>
      </c>
      <c r="M194" s="154">
        <f t="shared" si="26"/>
        <v>0.93528654564797931</v>
      </c>
      <c r="N194" s="154">
        <f t="shared" si="27"/>
        <v>1.5537760875746378E-5</v>
      </c>
      <c r="O194" s="83">
        <f t="shared" si="28"/>
        <v>-7562.0699999999924</v>
      </c>
      <c r="P194" s="87">
        <f t="shared" si="29"/>
        <v>-6.4713454352020749E-2</v>
      </c>
      <c r="Q194" s="78"/>
    </row>
    <row r="195" spans="2:17" s="79" customFormat="1" ht="12.75" x14ac:dyDescent="0.2">
      <c r="B195" s="72"/>
      <c r="C195" s="80" t="s">
        <v>533</v>
      </c>
      <c r="D195" s="81" t="s">
        <v>534</v>
      </c>
      <c r="E195" s="82">
        <f>IFERROR(VLOOKUP($C195,'2024'!$C$261:$U$504,19,FALSE),0)</f>
        <v>1364256.6</v>
      </c>
      <c r="F195" s="83">
        <f>IFERROR(VLOOKUP($C195,'2024'!$C$8:$U$251,19,FALSE),0)</f>
        <v>1187987.2499999998</v>
      </c>
      <c r="G195" s="84">
        <f t="shared" si="22"/>
        <v>0.87079457779423586</v>
      </c>
      <c r="H195" s="85">
        <f t="shared" si="23"/>
        <v>1.6889213107762295E-4</v>
      </c>
      <c r="I195" s="86">
        <f t="shared" si="24"/>
        <v>-176269.35000000033</v>
      </c>
      <c r="J195" s="87">
        <f t="shared" si="25"/>
        <v>-0.12920542220576417</v>
      </c>
      <c r="K195" s="82">
        <f>VLOOKUP($C195,'2024'!$C$261:$U$504,VLOOKUP($L$4,Master!$D$9:$G$20,4,FALSE),FALSE)</f>
        <v>341064.15</v>
      </c>
      <c r="L195" s="83">
        <f>VLOOKUP($C195,'2024'!$C$8:$U$251,VLOOKUP($L$4,Master!$D$9:$G$20,4,FALSE),FALSE)</f>
        <v>405475.1399999999</v>
      </c>
      <c r="M195" s="154">
        <f t="shared" si="26"/>
        <v>1.1888530060987057</v>
      </c>
      <c r="N195" s="154">
        <f t="shared" si="27"/>
        <v>5.7645029854990036E-5</v>
      </c>
      <c r="O195" s="83">
        <f t="shared" si="28"/>
        <v>64410.989999999874</v>
      </c>
      <c r="P195" s="87">
        <f t="shared" si="29"/>
        <v>0.18885300609870567</v>
      </c>
      <c r="Q195" s="78"/>
    </row>
    <row r="196" spans="2:17" s="79" customFormat="1" ht="12.75" x14ac:dyDescent="0.2">
      <c r="B196" s="72"/>
      <c r="C196" s="80" t="s">
        <v>219</v>
      </c>
      <c r="D196" s="81" t="s">
        <v>451</v>
      </c>
      <c r="E196" s="82">
        <f>IFERROR(VLOOKUP($C196,'2024'!$C$261:$U$504,19,FALSE),0)</f>
        <v>3322610.8900000006</v>
      </c>
      <c r="F196" s="83">
        <f>IFERROR(VLOOKUP($C196,'2024'!$C$8:$U$251,19,FALSE),0)</f>
        <v>1150651.8599999999</v>
      </c>
      <c r="G196" s="84">
        <f t="shared" si="22"/>
        <v>0.34630954333626457</v>
      </c>
      <c r="H196" s="85">
        <f t="shared" si="23"/>
        <v>1.63584284901905E-4</v>
      </c>
      <c r="I196" s="86">
        <f t="shared" si="24"/>
        <v>-2171959.0300000007</v>
      </c>
      <c r="J196" s="87">
        <f t="shared" si="25"/>
        <v>-0.65369045666373538</v>
      </c>
      <c r="K196" s="82">
        <f>VLOOKUP($C196,'2024'!$C$261:$U$504,VLOOKUP($L$4,Master!$D$9:$G$20,4,FALSE),FALSE)</f>
        <v>834527.72000000009</v>
      </c>
      <c r="L196" s="83">
        <f>VLOOKUP($C196,'2024'!$C$8:$U$251,VLOOKUP($L$4,Master!$D$9:$G$20,4,FALSE),FALSE)</f>
        <v>309967.20000000007</v>
      </c>
      <c r="M196" s="154">
        <f t="shared" si="26"/>
        <v>0.37142828521022647</v>
      </c>
      <c r="N196" s="154">
        <f t="shared" si="27"/>
        <v>4.4066988911003705E-5</v>
      </c>
      <c r="O196" s="83">
        <f t="shared" si="28"/>
        <v>-524560.52</v>
      </c>
      <c r="P196" s="87">
        <f t="shared" si="29"/>
        <v>-0.62857171478977347</v>
      </c>
      <c r="Q196" s="78"/>
    </row>
    <row r="197" spans="2:17" s="79" customFormat="1" ht="12.75" x14ac:dyDescent="0.2">
      <c r="B197" s="72"/>
      <c r="C197" s="80" t="s">
        <v>220</v>
      </c>
      <c r="D197" s="81" t="s">
        <v>452</v>
      </c>
      <c r="E197" s="82">
        <f>IFERROR(VLOOKUP($C197,'2024'!$C$261:$U$504,19,FALSE),0)</f>
        <v>472023.83999999997</v>
      </c>
      <c r="F197" s="83">
        <f>IFERROR(VLOOKUP($C197,'2024'!$C$8:$U$251,19,FALSE),0)</f>
        <v>431658.05</v>
      </c>
      <c r="G197" s="84">
        <f t="shared" si="22"/>
        <v>0.91448357777861389</v>
      </c>
      <c r="H197" s="85">
        <f t="shared" si="23"/>
        <v>6.1367365652544779E-5</v>
      </c>
      <c r="I197" s="86">
        <f t="shared" si="24"/>
        <v>-40365.789999999979</v>
      </c>
      <c r="J197" s="87">
        <f t="shared" si="25"/>
        <v>-8.5516422221386071E-2</v>
      </c>
      <c r="K197" s="82">
        <f>VLOOKUP($C197,'2024'!$C$261:$U$504,VLOOKUP($L$4,Master!$D$9:$G$20,4,FALSE),FALSE)</f>
        <v>126255.95999999999</v>
      </c>
      <c r="L197" s="83">
        <f>VLOOKUP($C197,'2024'!$C$8:$U$251,VLOOKUP($L$4,Master!$D$9:$G$20,4,FALSE),FALSE)</f>
        <v>77147.06</v>
      </c>
      <c r="M197" s="154">
        <f t="shared" si="26"/>
        <v>0.61103697599701434</v>
      </c>
      <c r="N197" s="154">
        <f t="shared" si="27"/>
        <v>1.0967736707421098E-5</v>
      </c>
      <c r="O197" s="83">
        <f t="shared" si="28"/>
        <v>-49108.899999999994</v>
      </c>
      <c r="P197" s="87">
        <f t="shared" si="29"/>
        <v>-0.38896302400298566</v>
      </c>
      <c r="Q197" s="78"/>
    </row>
    <row r="198" spans="2:17" s="79" customFormat="1" ht="12.75" x14ac:dyDescent="0.2">
      <c r="B198" s="72"/>
      <c r="C198" s="80" t="s">
        <v>221</v>
      </c>
      <c r="D198" s="81" t="s">
        <v>453</v>
      </c>
      <c r="E198" s="82">
        <f>IFERROR(VLOOKUP($C198,'2024'!$C$261:$U$504,19,FALSE),0)</f>
        <v>670371.36999999965</v>
      </c>
      <c r="F198" s="83">
        <f>IFERROR(VLOOKUP($C198,'2024'!$C$8:$U$251,19,FALSE),0)</f>
        <v>606024.7300000001</v>
      </c>
      <c r="G198" s="84">
        <f t="shared" si="22"/>
        <v>0.90401344257885063</v>
      </c>
      <c r="H198" s="85">
        <f t="shared" si="23"/>
        <v>8.615648706283766E-5</v>
      </c>
      <c r="I198" s="86">
        <f t="shared" si="24"/>
        <v>-64346.639999999548</v>
      </c>
      <c r="J198" s="87">
        <f t="shared" si="25"/>
        <v>-9.5986557421149393E-2</v>
      </c>
      <c r="K198" s="82">
        <f>VLOOKUP($C198,'2024'!$C$261:$U$504,VLOOKUP($L$4,Master!$D$9:$G$20,4,FALSE),FALSE)</f>
        <v>173652.6399999999</v>
      </c>
      <c r="L198" s="83">
        <f>VLOOKUP($C198,'2024'!$C$8:$U$251,VLOOKUP($L$4,Master!$D$9:$G$20,4,FALSE),FALSE)</f>
        <v>184471.66000000003</v>
      </c>
      <c r="M198" s="154">
        <f t="shared" si="26"/>
        <v>1.0623026520069039</v>
      </c>
      <c r="N198" s="154">
        <f t="shared" si="27"/>
        <v>2.6225712254762586E-5</v>
      </c>
      <c r="O198" s="83">
        <f t="shared" si="28"/>
        <v>10819.020000000135</v>
      </c>
      <c r="P198" s="87">
        <f t="shared" si="29"/>
        <v>6.230265200690379E-2</v>
      </c>
      <c r="Q198" s="78"/>
    </row>
    <row r="199" spans="2:17" s="79" customFormat="1" ht="12.75" x14ac:dyDescent="0.2">
      <c r="B199" s="72"/>
      <c r="C199" s="80" t="s">
        <v>222</v>
      </c>
      <c r="D199" s="81" t="s">
        <v>454</v>
      </c>
      <c r="E199" s="82">
        <f>IFERROR(VLOOKUP($C199,'2024'!$C$261:$U$504,19,FALSE),0)</f>
        <v>398423.07</v>
      </c>
      <c r="F199" s="83">
        <f>IFERROR(VLOOKUP($C199,'2024'!$C$8:$U$251,19,FALSE),0)</f>
        <v>347394.29000000004</v>
      </c>
      <c r="G199" s="84">
        <f t="shared" si="22"/>
        <v>0.87192312935091842</v>
      </c>
      <c r="H199" s="85">
        <f t="shared" si="23"/>
        <v>4.9387871765709418E-5</v>
      </c>
      <c r="I199" s="86">
        <f t="shared" si="24"/>
        <v>-51028.77999999997</v>
      </c>
      <c r="J199" s="87">
        <f t="shared" si="25"/>
        <v>-0.12807687064908158</v>
      </c>
      <c r="K199" s="82">
        <f>VLOOKUP($C199,'2024'!$C$261:$U$504,VLOOKUP($L$4,Master!$D$9:$G$20,4,FALSE),FALSE)</f>
        <v>106002.70000000001</v>
      </c>
      <c r="L199" s="83">
        <f>VLOOKUP($C199,'2024'!$C$8:$U$251,VLOOKUP($L$4,Master!$D$9:$G$20,4,FALSE),FALSE)</f>
        <v>111686.39000000001</v>
      </c>
      <c r="M199" s="154">
        <f t="shared" si="26"/>
        <v>1.0536183512306763</v>
      </c>
      <c r="N199" s="154">
        <f t="shared" si="27"/>
        <v>1.5878076485641174E-5</v>
      </c>
      <c r="O199" s="83">
        <f t="shared" si="28"/>
        <v>5683.6900000000023</v>
      </c>
      <c r="P199" s="87">
        <f t="shared" si="29"/>
        <v>5.3618351230676216E-2</v>
      </c>
      <c r="Q199" s="78"/>
    </row>
    <row r="200" spans="2:17" s="79" customFormat="1" ht="12.75" x14ac:dyDescent="0.2">
      <c r="B200" s="72"/>
      <c r="C200" s="80" t="s">
        <v>223</v>
      </c>
      <c r="D200" s="81" t="s">
        <v>455</v>
      </c>
      <c r="E200" s="82">
        <f>IFERROR(VLOOKUP($C200,'2024'!$C$261:$U$504,19,FALSE),0)</f>
        <v>258076.71000000002</v>
      </c>
      <c r="F200" s="83">
        <f>IFERROR(VLOOKUP($C200,'2024'!$C$8:$U$251,19,FALSE),0)</f>
        <v>206282.06</v>
      </c>
      <c r="G200" s="84">
        <f t="shared" si="22"/>
        <v>0.79930521432949131</v>
      </c>
      <c r="H200" s="85">
        <f t="shared" si="23"/>
        <v>2.9326423087858971E-5</v>
      </c>
      <c r="I200" s="86">
        <f t="shared" si="24"/>
        <v>-51794.650000000023</v>
      </c>
      <c r="J200" s="87">
        <f t="shared" si="25"/>
        <v>-0.20069478567050866</v>
      </c>
      <c r="K200" s="82">
        <f>VLOOKUP($C200,'2024'!$C$261:$U$504,VLOOKUP($L$4,Master!$D$9:$G$20,4,FALSE),FALSE)</f>
        <v>67284.039999999994</v>
      </c>
      <c r="L200" s="83">
        <f>VLOOKUP($C200,'2024'!$C$8:$U$251,VLOOKUP($L$4,Master!$D$9:$G$20,4,FALSE),FALSE)</f>
        <v>65649.25</v>
      </c>
      <c r="M200" s="154">
        <f t="shared" si="26"/>
        <v>0.97570315337782931</v>
      </c>
      <c r="N200" s="154">
        <f t="shared" si="27"/>
        <v>9.3331319306226904E-6</v>
      </c>
      <c r="O200" s="83">
        <f t="shared" si="28"/>
        <v>-1634.7899999999936</v>
      </c>
      <c r="P200" s="87">
        <f t="shared" si="29"/>
        <v>-2.4296846622170631E-2</v>
      </c>
      <c r="Q200" s="78"/>
    </row>
    <row r="201" spans="2:17" s="79" customFormat="1" ht="25.5" x14ac:dyDescent="0.2">
      <c r="B201" s="72"/>
      <c r="C201" s="80" t="s">
        <v>224</v>
      </c>
      <c r="D201" s="81" t="s">
        <v>456</v>
      </c>
      <c r="E201" s="82">
        <f>IFERROR(VLOOKUP($C201,'2024'!$C$261:$U$504,19,FALSE),0)</f>
        <v>148048.41000000006</v>
      </c>
      <c r="F201" s="83">
        <f>IFERROR(VLOOKUP($C201,'2024'!$C$8:$U$251,19,FALSE),0)</f>
        <v>102214.71</v>
      </c>
      <c r="G201" s="84">
        <f t="shared" si="22"/>
        <v>0.69041410171173034</v>
      </c>
      <c r="H201" s="85">
        <f t="shared" si="23"/>
        <v>1.4531519761160081E-5</v>
      </c>
      <c r="I201" s="86">
        <f t="shared" si="24"/>
        <v>-45833.700000000055</v>
      </c>
      <c r="J201" s="87">
        <f t="shared" si="25"/>
        <v>-0.3095858982882696</v>
      </c>
      <c r="K201" s="82">
        <f>VLOOKUP($C201,'2024'!$C$261:$U$504,VLOOKUP($L$4,Master!$D$9:$G$20,4,FALSE),FALSE)</f>
        <v>37206.600000000013</v>
      </c>
      <c r="L201" s="83">
        <f>VLOOKUP($C201,'2024'!$C$8:$U$251,VLOOKUP($L$4,Master!$D$9:$G$20,4,FALSE),FALSE)</f>
        <v>28701.880000000005</v>
      </c>
      <c r="M201" s="154">
        <f t="shared" si="26"/>
        <v>0.77141904930845584</v>
      </c>
      <c r="N201" s="154">
        <f t="shared" si="27"/>
        <v>4.0804492465169189E-6</v>
      </c>
      <c r="O201" s="83">
        <f t="shared" si="28"/>
        <v>-8504.7200000000084</v>
      </c>
      <c r="P201" s="87">
        <f t="shared" si="29"/>
        <v>-0.22858095069154413</v>
      </c>
      <c r="Q201" s="78"/>
    </row>
    <row r="202" spans="2:17" s="79" customFormat="1" ht="12.75" x14ac:dyDescent="0.2">
      <c r="B202" s="72"/>
      <c r="C202" s="80" t="s">
        <v>225</v>
      </c>
      <c r="D202" s="81" t="s">
        <v>458</v>
      </c>
      <c r="E202" s="82">
        <f>IFERROR(VLOOKUP($C202,'2024'!$C$261:$U$504,19,FALSE),0)</f>
        <v>0</v>
      </c>
      <c r="F202" s="83">
        <f>IFERROR(VLOOKUP($C202,'2024'!$C$8:$U$251,19,FALSE),0)</f>
        <v>0</v>
      </c>
      <c r="G202" s="84">
        <f t="shared" ref="G202:G252" si="30">IFERROR(F202/E202,0)</f>
        <v>0</v>
      </c>
      <c r="H202" s="85">
        <f t="shared" ref="H202:H252" si="31">F202/$D$4</f>
        <v>0</v>
      </c>
      <c r="I202" s="86">
        <f t="shared" ref="I202:I252" si="32">F202-E202</f>
        <v>0</v>
      </c>
      <c r="J202" s="87">
        <f t="shared" ref="J202:J252" si="33">IFERROR(I202/E202,0)</f>
        <v>0</v>
      </c>
      <c r="K202" s="82">
        <f>VLOOKUP($C202,'2024'!$C$261:$U$504,VLOOKUP($L$4,Master!$D$9:$G$20,4,FALSE),FALSE)</f>
        <v>0</v>
      </c>
      <c r="L202" s="83">
        <f>VLOOKUP($C202,'2024'!$C$8:$U$251,VLOOKUP($L$4,Master!$D$9:$G$20,4,FALSE),FALSE)</f>
        <v>0</v>
      </c>
      <c r="M202" s="154">
        <f t="shared" ref="M202:M252" si="34">IFERROR(L202/K202,0)</f>
        <v>0</v>
      </c>
      <c r="N202" s="154">
        <f t="shared" ref="N202:N252" si="35">L202/$D$4</f>
        <v>0</v>
      </c>
      <c r="O202" s="83">
        <f t="shared" ref="O202:O252" si="36">L202-K202</f>
        <v>0</v>
      </c>
      <c r="P202" s="87">
        <f t="shared" ref="P202:P252" si="37">IFERROR(O202/K202,0)</f>
        <v>0</v>
      </c>
      <c r="Q202" s="78"/>
    </row>
    <row r="203" spans="2:17" s="79" customFormat="1" ht="12.75" x14ac:dyDescent="0.2">
      <c r="B203" s="72"/>
      <c r="C203" s="80" t="s">
        <v>226</v>
      </c>
      <c r="D203" s="81" t="s">
        <v>459</v>
      </c>
      <c r="E203" s="82">
        <f>IFERROR(VLOOKUP($C203,'2024'!$C$261:$U$504,19,FALSE),0)</f>
        <v>913757.96</v>
      </c>
      <c r="F203" s="83">
        <f>IFERROR(VLOOKUP($C203,'2024'!$C$8:$U$251,19,FALSE),0)</f>
        <v>1822023.34</v>
      </c>
      <c r="G203" s="84">
        <f t="shared" si="30"/>
        <v>1.9939890209000206</v>
      </c>
      <c r="H203" s="85">
        <f t="shared" si="31"/>
        <v>2.5903089849303387E-4</v>
      </c>
      <c r="I203" s="86">
        <f t="shared" si="32"/>
        <v>908265.38000000012</v>
      </c>
      <c r="J203" s="87">
        <f t="shared" si="33"/>
        <v>0.99398902090002061</v>
      </c>
      <c r="K203" s="82">
        <f>VLOOKUP($C203,'2024'!$C$261:$U$504,VLOOKUP($L$4,Master!$D$9:$G$20,4,FALSE),FALSE)</f>
        <v>280574.99000000005</v>
      </c>
      <c r="L203" s="83">
        <f>VLOOKUP($C203,'2024'!$C$8:$U$251,VLOOKUP($L$4,Master!$D$9:$G$20,4,FALSE),FALSE)</f>
        <v>850629.53</v>
      </c>
      <c r="M203" s="154">
        <f t="shared" si="34"/>
        <v>3.0317368272916978</v>
      </c>
      <c r="N203" s="154">
        <f t="shared" si="35"/>
        <v>1.2093112453795849E-4</v>
      </c>
      <c r="O203" s="83">
        <f t="shared" si="36"/>
        <v>570054.54</v>
      </c>
      <c r="P203" s="87">
        <f t="shared" si="37"/>
        <v>2.0317368272916982</v>
      </c>
      <c r="Q203" s="78"/>
    </row>
    <row r="204" spans="2:17" s="79" customFormat="1" ht="12.75" x14ac:dyDescent="0.2">
      <c r="B204" s="72"/>
      <c r="C204" s="80" t="s">
        <v>227</v>
      </c>
      <c r="D204" s="81" t="s">
        <v>460</v>
      </c>
      <c r="E204" s="82">
        <f>IFERROR(VLOOKUP($C204,'2024'!$C$261:$U$504,19,FALSE),0)</f>
        <v>12401176.950000001</v>
      </c>
      <c r="F204" s="83">
        <f>IFERROR(VLOOKUP($C204,'2024'!$C$8:$U$251,19,FALSE),0)</f>
        <v>12681535.040000001</v>
      </c>
      <c r="G204" s="84">
        <f t="shared" si="30"/>
        <v>1.0226073776005591</v>
      </c>
      <c r="H204" s="85">
        <f t="shared" si="31"/>
        <v>1.8028909638896789E-3</v>
      </c>
      <c r="I204" s="86">
        <f t="shared" si="32"/>
        <v>280358.08999999985</v>
      </c>
      <c r="J204" s="87">
        <f t="shared" si="33"/>
        <v>2.26073776005591E-2</v>
      </c>
      <c r="K204" s="82">
        <f>VLOOKUP($C204,'2024'!$C$261:$U$504,VLOOKUP($L$4,Master!$D$9:$G$20,4,FALSE),FALSE)</f>
        <v>3105047.9900000007</v>
      </c>
      <c r="L204" s="83">
        <f>VLOOKUP($C204,'2024'!$C$8:$U$251,VLOOKUP($L$4,Master!$D$9:$G$20,4,FALSE),FALSE)</f>
        <v>3341084.7800000007</v>
      </c>
      <c r="M204" s="154">
        <f t="shared" si="34"/>
        <v>1.076017114956088</v>
      </c>
      <c r="N204" s="154">
        <f t="shared" si="35"/>
        <v>4.749907278930908E-4</v>
      </c>
      <c r="O204" s="83">
        <f t="shared" si="36"/>
        <v>236036.79000000004</v>
      </c>
      <c r="P204" s="87">
        <f t="shared" si="37"/>
        <v>7.6017114956087997E-2</v>
      </c>
      <c r="Q204" s="78"/>
    </row>
    <row r="205" spans="2:17" s="79" customFormat="1" ht="12.75" x14ac:dyDescent="0.2">
      <c r="B205" s="72"/>
      <c r="C205" s="80" t="s">
        <v>228</v>
      </c>
      <c r="D205" s="81" t="s">
        <v>461</v>
      </c>
      <c r="E205" s="82">
        <f>IFERROR(VLOOKUP($C205,'2024'!$C$261:$U$504,19,FALSE),0)</f>
        <v>38288458.170000002</v>
      </c>
      <c r="F205" s="83">
        <f>IFERROR(VLOOKUP($C205,'2024'!$C$8:$U$251,19,FALSE),0)</f>
        <v>38959200.20000001</v>
      </c>
      <c r="G205" s="84">
        <f t="shared" si="30"/>
        <v>1.0175181258807009</v>
      </c>
      <c r="H205" s="85">
        <f t="shared" si="31"/>
        <v>5.5386977822007404E-3</v>
      </c>
      <c r="I205" s="86">
        <f t="shared" si="32"/>
        <v>670742.03000000864</v>
      </c>
      <c r="J205" s="87">
        <f t="shared" si="33"/>
        <v>1.7518125880700841E-2</v>
      </c>
      <c r="K205" s="82">
        <f>VLOOKUP($C205,'2024'!$C$261:$U$504,VLOOKUP($L$4,Master!$D$9:$G$20,4,FALSE),FALSE)</f>
        <v>9668799.5700000022</v>
      </c>
      <c r="L205" s="83">
        <f>VLOOKUP($C205,'2024'!$C$8:$U$251,VLOOKUP($L$4,Master!$D$9:$G$20,4,FALSE),FALSE)</f>
        <v>10120257.190000001</v>
      </c>
      <c r="M205" s="154">
        <f t="shared" si="34"/>
        <v>1.0466922100030664</v>
      </c>
      <c r="N205" s="154">
        <f t="shared" si="35"/>
        <v>1.4387627509240832E-3</v>
      </c>
      <c r="O205" s="83">
        <f t="shared" si="36"/>
        <v>451457.61999999918</v>
      </c>
      <c r="P205" s="87">
        <f t="shared" si="37"/>
        <v>4.6692210003066503E-2</v>
      </c>
      <c r="Q205" s="78"/>
    </row>
    <row r="206" spans="2:17" s="79" customFormat="1" ht="12.75" x14ac:dyDescent="0.2">
      <c r="B206" s="72"/>
      <c r="C206" s="80" t="s">
        <v>229</v>
      </c>
      <c r="D206" s="81" t="s">
        <v>462</v>
      </c>
      <c r="E206" s="82">
        <f>IFERROR(VLOOKUP($C206,'2024'!$C$261:$U$504,19,FALSE),0)</f>
        <v>14831494.26</v>
      </c>
      <c r="F206" s="83">
        <f>IFERROR(VLOOKUP($C206,'2024'!$C$8:$U$251,19,FALSE),0)</f>
        <v>15106238.76</v>
      </c>
      <c r="G206" s="84">
        <f t="shared" si="30"/>
        <v>1.0185243978242284</v>
      </c>
      <c r="H206" s="85">
        <f t="shared" si="31"/>
        <v>2.1476028945123684E-3</v>
      </c>
      <c r="I206" s="86">
        <f t="shared" si="32"/>
        <v>274744.5</v>
      </c>
      <c r="J206" s="87">
        <f t="shared" si="33"/>
        <v>1.8524397824228399E-2</v>
      </c>
      <c r="K206" s="82">
        <f>VLOOKUP($C206,'2024'!$C$261:$U$504,VLOOKUP($L$4,Master!$D$9:$G$20,4,FALSE),FALSE)</f>
        <v>3742192.2900000005</v>
      </c>
      <c r="L206" s="83">
        <f>VLOOKUP($C206,'2024'!$C$8:$U$251,VLOOKUP($L$4,Master!$D$9:$G$20,4,FALSE),FALSE)</f>
        <v>3852945.24</v>
      </c>
      <c r="M206" s="154">
        <f t="shared" si="34"/>
        <v>1.0295957399880165</v>
      </c>
      <c r="N206" s="154">
        <f t="shared" si="35"/>
        <v>5.4776019903326697E-4</v>
      </c>
      <c r="O206" s="83">
        <f t="shared" si="36"/>
        <v>110752.94999999972</v>
      </c>
      <c r="P206" s="87">
        <f t="shared" si="37"/>
        <v>2.9595739988016411E-2</v>
      </c>
      <c r="Q206" s="78"/>
    </row>
    <row r="207" spans="2:17" s="79" customFormat="1" ht="12.75" x14ac:dyDescent="0.2">
      <c r="B207" s="72"/>
      <c r="C207" s="80" t="s">
        <v>230</v>
      </c>
      <c r="D207" s="81" t="s">
        <v>463</v>
      </c>
      <c r="E207" s="82">
        <f>IFERROR(VLOOKUP($C207,'2024'!$C$261:$U$504,19,FALSE),0)</f>
        <v>3310747.6100000003</v>
      </c>
      <c r="F207" s="83">
        <f>IFERROR(VLOOKUP($C207,'2024'!$C$8:$U$251,19,FALSE),0)</f>
        <v>2488062.0700000003</v>
      </c>
      <c r="G207" s="84">
        <f t="shared" si="30"/>
        <v>0.75151064444927596</v>
      </c>
      <c r="H207" s="85">
        <f t="shared" si="31"/>
        <v>3.5371937304520904E-4</v>
      </c>
      <c r="I207" s="86">
        <f t="shared" si="32"/>
        <v>-822685.54</v>
      </c>
      <c r="J207" s="87">
        <f t="shared" si="33"/>
        <v>-0.24848935555072407</v>
      </c>
      <c r="K207" s="82">
        <f>VLOOKUP($C207,'2024'!$C$261:$U$504,VLOOKUP($L$4,Master!$D$9:$G$20,4,FALSE),FALSE)</f>
        <v>1366425.9000000001</v>
      </c>
      <c r="L207" s="83">
        <f>VLOOKUP($C207,'2024'!$C$8:$U$251,VLOOKUP($L$4,Master!$D$9:$G$20,4,FALSE),FALSE)</f>
        <v>1021213.6000000001</v>
      </c>
      <c r="M207" s="154">
        <f t="shared" si="34"/>
        <v>0.74736112657115183</v>
      </c>
      <c r="N207" s="154">
        <f t="shared" si="35"/>
        <v>1.45182485072505E-4</v>
      </c>
      <c r="O207" s="83">
        <f t="shared" si="36"/>
        <v>-345212.30000000005</v>
      </c>
      <c r="P207" s="87">
        <f t="shared" si="37"/>
        <v>-0.25263887342884822</v>
      </c>
      <c r="Q207" s="78"/>
    </row>
    <row r="208" spans="2:17" s="79" customFormat="1" ht="12.75" x14ac:dyDescent="0.2">
      <c r="B208" s="72"/>
      <c r="C208" s="80" t="s">
        <v>231</v>
      </c>
      <c r="D208" s="81" t="s">
        <v>464</v>
      </c>
      <c r="E208" s="82">
        <f>IFERROR(VLOOKUP($C208,'2024'!$C$261:$U$504,19,FALSE),0)</f>
        <v>12890685.940000001</v>
      </c>
      <c r="F208" s="83">
        <f>IFERROR(VLOOKUP($C208,'2024'!$C$8:$U$251,19,FALSE),0)</f>
        <v>12574782.84</v>
      </c>
      <c r="G208" s="84">
        <f t="shared" si="30"/>
        <v>0.97549369354971649</v>
      </c>
      <c r="H208" s="85">
        <f t="shared" si="31"/>
        <v>1.7877143645152118E-3</v>
      </c>
      <c r="I208" s="86">
        <f t="shared" si="32"/>
        <v>-315903.10000000149</v>
      </c>
      <c r="J208" s="87">
        <f t="shared" si="33"/>
        <v>-2.4506306450283549E-2</v>
      </c>
      <c r="K208" s="82">
        <f>VLOOKUP($C208,'2024'!$C$261:$U$504,VLOOKUP($L$4,Master!$D$9:$G$20,4,FALSE),FALSE)</f>
        <v>3245790.3400000003</v>
      </c>
      <c r="L208" s="83">
        <f>VLOOKUP($C208,'2024'!$C$8:$U$251,VLOOKUP($L$4,Master!$D$9:$G$20,4,FALSE),FALSE)</f>
        <v>3311028.75</v>
      </c>
      <c r="M208" s="154">
        <f t="shared" si="34"/>
        <v>1.0200993912625915</v>
      </c>
      <c r="N208" s="154">
        <f t="shared" si="35"/>
        <v>4.7071776371907875E-4</v>
      </c>
      <c r="O208" s="83">
        <f t="shared" si="36"/>
        <v>65238.409999999683</v>
      </c>
      <c r="P208" s="87">
        <f t="shared" si="37"/>
        <v>2.0099391262591432E-2</v>
      </c>
      <c r="Q208" s="78"/>
    </row>
    <row r="209" spans="2:17" s="79" customFormat="1" ht="12.75" x14ac:dyDescent="0.2">
      <c r="B209" s="72"/>
      <c r="C209" s="80" t="s">
        <v>232</v>
      </c>
      <c r="D209" s="81" t="s">
        <v>465</v>
      </c>
      <c r="E209" s="82">
        <f>IFERROR(VLOOKUP($C209,'2024'!$C$261:$U$504,19,FALSE),0)</f>
        <v>2034969.25</v>
      </c>
      <c r="F209" s="83">
        <f>IFERROR(VLOOKUP($C209,'2024'!$C$8:$U$251,19,FALSE),0)</f>
        <v>1820958.17</v>
      </c>
      <c r="G209" s="84">
        <f t="shared" si="30"/>
        <v>0.89483326099399285</v>
      </c>
      <c r="H209" s="85">
        <f t="shared" si="31"/>
        <v>2.5887946687517768E-4</v>
      </c>
      <c r="I209" s="86">
        <f t="shared" si="32"/>
        <v>-214011.08000000007</v>
      </c>
      <c r="J209" s="87">
        <f t="shared" si="33"/>
        <v>-0.10516673900600713</v>
      </c>
      <c r="K209" s="82">
        <f>VLOOKUP($C209,'2024'!$C$261:$U$504,VLOOKUP($L$4,Master!$D$9:$G$20,4,FALSE),FALSE)</f>
        <v>510893.85</v>
      </c>
      <c r="L209" s="83">
        <f>VLOOKUP($C209,'2024'!$C$8:$U$251,VLOOKUP($L$4,Master!$D$9:$G$20,4,FALSE),FALSE)</f>
        <v>574245.87999999989</v>
      </c>
      <c r="M209" s="154">
        <f t="shared" si="34"/>
        <v>1.124002334340098</v>
      </c>
      <c r="N209" s="154">
        <f t="shared" si="35"/>
        <v>8.1638595393801515E-5</v>
      </c>
      <c r="O209" s="83">
        <f t="shared" si="36"/>
        <v>63352.029999999912</v>
      </c>
      <c r="P209" s="87">
        <f t="shared" si="37"/>
        <v>0.12400233434009808</v>
      </c>
      <c r="Q209" s="78"/>
    </row>
    <row r="210" spans="2:17" s="79" customFormat="1" ht="12.75" x14ac:dyDescent="0.2">
      <c r="B210" s="72"/>
      <c r="C210" s="80" t="s">
        <v>233</v>
      </c>
      <c r="D210" s="81" t="s">
        <v>466</v>
      </c>
      <c r="E210" s="82">
        <f>IFERROR(VLOOKUP($C210,'2024'!$C$261:$U$504,19,FALSE),0)</f>
        <v>2979686.7199999997</v>
      </c>
      <c r="F210" s="83">
        <f>IFERROR(VLOOKUP($C210,'2024'!$C$8:$U$251,19,FALSE),0)</f>
        <v>3221762.33</v>
      </c>
      <c r="G210" s="84">
        <f t="shared" si="30"/>
        <v>1.0812419669407394</v>
      </c>
      <c r="H210" s="85">
        <f t="shared" si="31"/>
        <v>4.5802705857264718E-4</v>
      </c>
      <c r="I210" s="86">
        <f t="shared" si="32"/>
        <v>242075.61000000034</v>
      </c>
      <c r="J210" s="87">
        <f t="shared" si="33"/>
        <v>8.1241966940739443E-2</v>
      </c>
      <c r="K210" s="82">
        <f>VLOOKUP($C210,'2024'!$C$261:$U$504,VLOOKUP($L$4,Master!$D$9:$G$20,4,FALSE),FALSE)</f>
        <v>843940.8600000001</v>
      </c>
      <c r="L210" s="83">
        <f>VLOOKUP($C210,'2024'!$C$8:$U$251,VLOOKUP($L$4,Master!$D$9:$G$20,4,FALSE),FALSE)</f>
        <v>1340841.04</v>
      </c>
      <c r="M210" s="154">
        <f t="shared" si="34"/>
        <v>1.5887855459445344</v>
      </c>
      <c r="N210" s="154">
        <f t="shared" si="35"/>
        <v>1.9062283764572079E-4</v>
      </c>
      <c r="O210" s="83">
        <f t="shared" si="36"/>
        <v>496900.17999999993</v>
      </c>
      <c r="P210" s="87">
        <f t="shared" si="37"/>
        <v>0.58878554594453436</v>
      </c>
      <c r="Q210" s="78"/>
    </row>
    <row r="211" spans="2:17" s="79" customFormat="1" ht="12.75" x14ac:dyDescent="0.2">
      <c r="B211" s="72"/>
      <c r="C211" s="80" t="s">
        <v>234</v>
      </c>
      <c r="D211" s="81" t="s">
        <v>467</v>
      </c>
      <c r="E211" s="82">
        <f>IFERROR(VLOOKUP($C211,'2024'!$C$261:$U$504,19,FALSE),0)</f>
        <v>860665.99999999988</v>
      </c>
      <c r="F211" s="83">
        <f>IFERROR(VLOOKUP($C211,'2024'!$C$8:$U$251,19,FALSE),0)</f>
        <v>760499.5</v>
      </c>
      <c r="G211" s="84">
        <f t="shared" si="30"/>
        <v>0.88361745438997252</v>
      </c>
      <c r="H211" s="85">
        <f t="shared" si="31"/>
        <v>1.0811764287745237E-4</v>
      </c>
      <c r="I211" s="86">
        <f t="shared" si="32"/>
        <v>-100166.49999999988</v>
      </c>
      <c r="J211" s="87">
        <f t="shared" si="33"/>
        <v>-0.11638254561002746</v>
      </c>
      <c r="K211" s="82">
        <f>VLOOKUP($C211,'2024'!$C$261:$U$504,VLOOKUP($L$4,Master!$D$9:$G$20,4,FALSE),FALSE)</f>
        <v>208269.86999999997</v>
      </c>
      <c r="L211" s="83">
        <f>VLOOKUP($C211,'2024'!$C$8:$U$251,VLOOKUP($L$4,Master!$D$9:$G$20,4,FALSE),FALSE)</f>
        <v>183102.97999999998</v>
      </c>
      <c r="M211" s="154">
        <f t="shared" si="34"/>
        <v>0.87916211788099741</v>
      </c>
      <c r="N211" s="154">
        <f t="shared" si="35"/>
        <v>2.6031131646289449E-5</v>
      </c>
      <c r="O211" s="83">
        <f t="shared" si="36"/>
        <v>-25166.889999999985</v>
      </c>
      <c r="P211" s="87">
        <f t="shared" si="37"/>
        <v>-0.12083788211900257</v>
      </c>
      <c r="Q211" s="78"/>
    </row>
    <row r="212" spans="2:17" s="79" customFormat="1" ht="12.75" x14ac:dyDescent="0.2">
      <c r="B212" s="72"/>
      <c r="C212" s="80" t="s">
        <v>235</v>
      </c>
      <c r="D212" s="81" t="s">
        <v>468</v>
      </c>
      <c r="E212" s="82">
        <f>IFERROR(VLOOKUP($C212,'2024'!$C$261:$U$504,19,FALSE),0)</f>
        <v>4602000.32</v>
      </c>
      <c r="F212" s="83">
        <f>IFERROR(VLOOKUP($C212,'2024'!$C$8:$U$251,19,FALSE),0)</f>
        <v>3851394.14</v>
      </c>
      <c r="G212" s="84">
        <f t="shared" si="30"/>
        <v>0.83689566975084428</v>
      </c>
      <c r="H212" s="85">
        <f t="shared" si="31"/>
        <v>5.4753968439010523E-4</v>
      </c>
      <c r="I212" s="86">
        <f t="shared" si="32"/>
        <v>-750606.18000000017</v>
      </c>
      <c r="J212" s="87">
        <f t="shared" si="33"/>
        <v>-0.16310433024915569</v>
      </c>
      <c r="K212" s="82">
        <f>VLOOKUP($C212,'2024'!$C$261:$U$504,VLOOKUP($L$4,Master!$D$9:$G$20,4,FALSE),FALSE)</f>
        <v>284000.07999999996</v>
      </c>
      <c r="L212" s="83">
        <f>VLOOKUP($C212,'2024'!$C$8:$U$251,VLOOKUP($L$4,Master!$D$9:$G$20,4,FALSE),FALSE)</f>
        <v>136716.74999999991</v>
      </c>
      <c r="M212" s="154">
        <f t="shared" si="34"/>
        <v>0.48139687143750076</v>
      </c>
      <c r="N212" s="154">
        <f t="shared" si="35"/>
        <v>1.9436558146147273E-5</v>
      </c>
      <c r="O212" s="83">
        <f t="shared" si="36"/>
        <v>-147283.33000000005</v>
      </c>
      <c r="P212" s="87">
        <f t="shared" si="37"/>
        <v>-0.51860312856249924</v>
      </c>
      <c r="Q212" s="78"/>
    </row>
    <row r="213" spans="2:17" s="79" customFormat="1" ht="12.75" x14ac:dyDescent="0.2">
      <c r="B213" s="72"/>
      <c r="C213" s="80" t="s">
        <v>236</v>
      </c>
      <c r="D213" s="81" t="s">
        <v>469</v>
      </c>
      <c r="E213" s="82">
        <f>IFERROR(VLOOKUP($C213,'2024'!$C$261:$U$504,19,FALSE),0)</f>
        <v>870775.34</v>
      </c>
      <c r="F213" s="83">
        <f>IFERROR(VLOOKUP($C213,'2024'!$C$8:$U$251,19,FALSE),0)</f>
        <v>221323.31</v>
      </c>
      <c r="G213" s="84">
        <f t="shared" si="30"/>
        <v>0.25416809575705257</v>
      </c>
      <c r="H213" s="85">
        <f t="shared" si="31"/>
        <v>3.1464786750071086E-5</v>
      </c>
      <c r="I213" s="86">
        <f t="shared" si="32"/>
        <v>-649452.03</v>
      </c>
      <c r="J213" s="87">
        <f t="shared" si="33"/>
        <v>-0.74583190424294754</v>
      </c>
      <c r="K213" s="82">
        <f>VLOOKUP($C213,'2024'!$C$261:$U$504,VLOOKUP($L$4,Master!$D$9:$G$20,4,FALSE),FALSE)</f>
        <v>363247.79</v>
      </c>
      <c r="L213" s="83">
        <f>VLOOKUP($C213,'2024'!$C$8:$U$251,VLOOKUP($L$4,Master!$D$9:$G$20,4,FALSE),FALSE)</f>
        <v>65392.479999999996</v>
      </c>
      <c r="M213" s="154">
        <f t="shared" si="34"/>
        <v>0.18002168712437314</v>
      </c>
      <c r="N213" s="154">
        <f t="shared" si="35"/>
        <v>9.2966278077907296E-6</v>
      </c>
      <c r="O213" s="83">
        <f t="shared" si="36"/>
        <v>-297855.31</v>
      </c>
      <c r="P213" s="87">
        <f t="shared" si="37"/>
        <v>-0.81997831287562695</v>
      </c>
      <c r="Q213" s="78"/>
    </row>
    <row r="214" spans="2:17" s="79" customFormat="1" ht="12.75" x14ac:dyDescent="0.2">
      <c r="B214" s="72"/>
      <c r="C214" s="80" t="s">
        <v>237</v>
      </c>
      <c r="D214" s="81" t="s">
        <v>457</v>
      </c>
      <c r="E214" s="82">
        <f>IFERROR(VLOOKUP($C214,'2024'!$C$261:$U$504,19,FALSE),0)</f>
        <v>60000</v>
      </c>
      <c r="F214" s="83">
        <f>IFERROR(VLOOKUP($C214,'2024'!$C$8:$U$251,19,FALSE),0)</f>
        <v>1155100.46</v>
      </c>
      <c r="G214" s="84">
        <f t="shared" si="30"/>
        <v>19.251674333333334</v>
      </c>
      <c r="H214" s="85">
        <f t="shared" si="31"/>
        <v>1.6421672732442423E-4</v>
      </c>
      <c r="I214" s="86">
        <f t="shared" si="32"/>
        <v>1095100.46</v>
      </c>
      <c r="J214" s="87">
        <f t="shared" si="33"/>
        <v>18.251674333333334</v>
      </c>
      <c r="K214" s="82">
        <f>VLOOKUP($C214,'2024'!$C$261:$U$504,VLOOKUP($L$4,Master!$D$9:$G$20,4,FALSE),FALSE)</f>
        <v>10000</v>
      </c>
      <c r="L214" s="83">
        <f>VLOOKUP($C214,'2024'!$C$8:$U$251,VLOOKUP($L$4,Master!$D$9:$G$20,4,FALSE),FALSE)</f>
        <v>667469.42000000004</v>
      </c>
      <c r="M214" s="154">
        <f t="shared" si="34"/>
        <v>66.746942000000004</v>
      </c>
      <c r="N214" s="154">
        <f t="shared" si="35"/>
        <v>9.4891870912709703E-5</v>
      </c>
      <c r="O214" s="83">
        <f t="shared" si="36"/>
        <v>657469.42000000004</v>
      </c>
      <c r="P214" s="87">
        <f t="shared" si="37"/>
        <v>65.746942000000004</v>
      </c>
      <c r="Q214" s="78"/>
    </row>
    <row r="215" spans="2:17" s="79" customFormat="1" ht="12.75" x14ac:dyDescent="0.2">
      <c r="B215" s="72"/>
      <c r="C215" s="80" t="s">
        <v>238</v>
      </c>
      <c r="D215" s="81" t="s">
        <v>470</v>
      </c>
      <c r="E215" s="82">
        <f>IFERROR(VLOOKUP($C215,'2024'!$C$261:$U$504,19,FALSE),0)</f>
        <v>229197.6</v>
      </c>
      <c r="F215" s="83">
        <f>IFERROR(VLOOKUP($C215,'2024'!$C$8:$U$251,19,FALSE),0)</f>
        <v>23774.25</v>
      </c>
      <c r="G215" s="84">
        <f t="shared" si="30"/>
        <v>0.10372818039979476</v>
      </c>
      <c r="H215" s="85">
        <f t="shared" si="31"/>
        <v>3.3799047483650838E-6</v>
      </c>
      <c r="I215" s="86">
        <f t="shared" si="32"/>
        <v>-205423.35</v>
      </c>
      <c r="J215" s="87">
        <f t="shared" si="33"/>
        <v>-0.89627181960020519</v>
      </c>
      <c r="K215" s="82">
        <f>VLOOKUP($C215,'2024'!$C$261:$U$504,VLOOKUP($L$4,Master!$D$9:$G$20,4,FALSE),FALSE)</f>
        <v>42861.9</v>
      </c>
      <c r="L215" s="83">
        <f>VLOOKUP($C215,'2024'!$C$8:$U$251,VLOOKUP($L$4,Master!$D$9:$G$20,4,FALSE),FALSE)</f>
        <v>12299.250000000002</v>
      </c>
      <c r="M215" s="154">
        <f t="shared" si="34"/>
        <v>0.28695064847801899</v>
      </c>
      <c r="N215" s="154">
        <f t="shared" si="35"/>
        <v>1.7485427921524029E-6</v>
      </c>
      <c r="O215" s="83">
        <f t="shared" si="36"/>
        <v>-30562.65</v>
      </c>
      <c r="P215" s="87">
        <f t="shared" si="37"/>
        <v>-0.71304935152198112</v>
      </c>
      <c r="Q215" s="78"/>
    </row>
    <row r="216" spans="2:17" s="79" customFormat="1" ht="12.75" x14ac:dyDescent="0.2">
      <c r="B216" s="72"/>
      <c r="C216" s="80" t="s">
        <v>239</v>
      </c>
      <c r="D216" s="81" t="s">
        <v>471</v>
      </c>
      <c r="E216" s="82">
        <f>IFERROR(VLOOKUP($C216,'2024'!$C$261:$U$504,19,FALSE),0)</f>
        <v>1767623.7999999998</v>
      </c>
      <c r="F216" s="83">
        <f>IFERROR(VLOOKUP($C216,'2024'!$C$8:$U$251,19,FALSE),0)</f>
        <v>377879.17000000004</v>
      </c>
      <c r="G216" s="84">
        <f t="shared" si="30"/>
        <v>0.21377805051052157</v>
      </c>
      <c r="H216" s="85">
        <f t="shared" si="31"/>
        <v>5.3721804094398639E-5</v>
      </c>
      <c r="I216" s="86">
        <f t="shared" si="32"/>
        <v>-1389744.63</v>
      </c>
      <c r="J216" s="87">
        <f t="shared" si="33"/>
        <v>-0.78622194948947854</v>
      </c>
      <c r="K216" s="82">
        <f>VLOOKUP($C216,'2024'!$C$261:$U$504,VLOOKUP($L$4,Master!$D$9:$G$20,4,FALSE),FALSE)</f>
        <v>448915.36</v>
      </c>
      <c r="L216" s="83">
        <f>VLOOKUP($C216,'2024'!$C$8:$U$251,VLOOKUP($L$4,Master!$D$9:$G$20,4,FALSE),FALSE)</f>
        <v>74799.78</v>
      </c>
      <c r="M216" s="154">
        <f t="shared" si="34"/>
        <v>0.16662334743903617</v>
      </c>
      <c r="N216" s="154">
        <f t="shared" si="35"/>
        <v>1.0634031845322718E-5</v>
      </c>
      <c r="O216" s="83">
        <f t="shared" si="36"/>
        <v>-374115.57999999996</v>
      </c>
      <c r="P216" s="87">
        <f t="shared" si="37"/>
        <v>-0.83337665256096372</v>
      </c>
      <c r="Q216" s="78"/>
    </row>
    <row r="217" spans="2:17" s="79" customFormat="1" ht="12.75" x14ac:dyDescent="0.2">
      <c r="B217" s="72"/>
      <c r="C217" s="80" t="s">
        <v>240</v>
      </c>
      <c r="D217" s="81" t="s">
        <v>472</v>
      </c>
      <c r="E217" s="82">
        <f>IFERROR(VLOOKUP($C217,'2024'!$C$261:$U$504,19,FALSE),0)</f>
        <v>295000</v>
      </c>
      <c r="F217" s="83">
        <f>IFERROR(VLOOKUP($C217,'2024'!$C$8:$U$251,19,FALSE),0)</f>
        <v>1843140.75</v>
      </c>
      <c r="G217" s="84">
        <f t="shared" si="30"/>
        <v>6.2479347457627119</v>
      </c>
      <c r="H217" s="85">
        <f t="shared" si="31"/>
        <v>2.6203308928063692E-4</v>
      </c>
      <c r="I217" s="86">
        <f t="shared" si="32"/>
        <v>1548140.75</v>
      </c>
      <c r="J217" s="87">
        <f t="shared" si="33"/>
        <v>5.2479347457627119</v>
      </c>
      <c r="K217" s="82">
        <f>VLOOKUP($C217,'2024'!$C$261:$U$504,VLOOKUP($L$4,Master!$D$9:$G$20,4,FALSE),FALSE)</f>
        <v>165000</v>
      </c>
      <c r="L217" s="83">
        <f>VLOOKUP($C217,'2024'!$C$8:$U$251,VLOOKUP($L$4,Master!$D$9:$G$20,4,FALSE),FALSE)</f>
        <v>1007122.35</v>
      </c>
      <c r="M217" s="154">
        <f t="shared" si="34"/>
        <v>6.1037718181818184</v>
      </c>
      <c r="N217" s="154">
        <f t="shared" si="35"/>
        <v>1.4317917969860678E-4</v>
      </c>
      <c r="O217" s="83">
        <f t="shared" si="36"/>
        <v>842122.35</v>
      </c>
      <c r="P217" s="87">
        <f t="shared" si="37"/>
        <v>5.1037718181818184</v>
      </c>
      <c r="Q217" s="78"/>
    </row>
    <row r="218" spans="2:17" s="79" customFormat="1" ht="12.75" x14ac:dyDescent="0.2">
      <c r="B218" s="72"/>
      <c r="C218" s="80" t="s">
        <v>241</v>
      </c>
      <c r="D218" s="81" t="s">
        <v>469</v>
      </c>
      <c r="E218" s="82">
        <f>IFERROR(VLOOKUP($C218,'2024'!$C$261:$U$504,19,FALSE),0)</f>
        <v>24400.32</v>
      </c>
      <c r="F218" s="83">
        <f>IFERROR(VLOOKUP($C218,'2024'!$C$8:$U$251,19,FALSE),0)</f>
        <v>7131.58</v>
      </c>
      <c r="G218" s="84">
        <f t="shared" si="30"/>
        <v>0.29227403575035082</v>
      </c>
      <c r="H218" s="85">
        <f t="shared" si="31"/>
        <v>1.013872618709127E-6</v>
      </c>
      <c r="I218" s="86">
        <f t="shared" si="32"/>
        <v>-17268.739999999998</v>
      </c>
      <c r="J218" s="87">
        <f t="shared" si="33"/>
        <v>-0.70772596424964906</v>
      </c>
      <c r="K218" s="82">
        <f>VLOOKUP($C218,'2024'!$C$261:$U$504,VLOOKUP($L$4,Master!$D$9:$G$20,4,FALSE),FALSE)</f>
        <v>2350.08</v>
      </c>
      <c r="L218" s="83">
        <f>VLOOKUP($C218,'2024'!$C$8:$U$251,VLOOKUP($L$4,Master!$D$9:$G$20,4,FALSE),FALSE)</f>
        <v>5331.58</v>
      </c>
      <c r="M218" s="154">
        <f t="shared" si="34"/>
        <v>2.2686802151416123</v>
      </c>
      <c r="N218" s="154">
        <f t="shared" si="35"/>
        <v>7.5797270400909869E-7</v>
      </c>
      <c r="O218" s="83">
        <f t="shared" si="36"/>
        <v>2981.5</v>
      </c>
      <c r="P218" s="87">
        <f t="shared" si="37"/>
        <v>1.2686802151416123</v>
      </c>
      <c r="Q218" s="78"/>
    </row>
    <row r="219" spans="2:17" s="79" customFormat="1" ht="25.5" x14ac:dyDescent="0.2">
      <c r="B219" s="72"/>
      <c r="C219" s="80" t="s">
        <v>535</v>
      </c>
      <c r="D219" s="81" t="s">
        <v>536</v>
      </c>
      <c r="E219" s="82">
        <f>IFERROR(VLOOKUP($C219,'2024'!$C$261:$U$504,19,FALSE),0)</f>
        <v>3546305.21</v>
      </c>
      <c r="F219" s="83">
        <f>IFERROR(VLOOKUP($C219,'2024'!$C$8:$U$251,19,FALSE),0)</f>
        <v>2677261.5400000005</v>
      </c>
      <c r="G219" s="84">
        <f t="shared" si="30"/>
        <v>0.75494391527569638</v>
      </c>
      <c r="H219" s="85">
        <f t="shared" si="31"/>
        <v>3.8061722206425937E-4</v>
      </c>
      <c r="I219" s="86">
        <f t="shared" si="32"/>
        <v>-869043.66999999946</v>
      </c>
      <c r="J219" s="87">
        <f t="shared" si="33"/>
        <v>-0.24505608472430365</v>
      </c>
      <c r="K219" s="82">
        <f>VLOOKUP($C219,'2024'!$C$261:$U$504,VLOOKUP($L$4,Master!$D$9:$G$20,4,FALSE),FALSE)</f>
        <v>896673.41</v>
      </c>
      <c r="L219" s="83">
        <f>VLOOKUP($C219,'2024'!$C$8:$U$251,VLOOKUP($L$4,Master!$D$9:$G$20,4,FALSE),FALSE)</f>
        <v>494208.97000000009</v>
      </c>
      <c r="M219" s="154">
        <f t="shared" si="34"/>
        <v>0.55115827511825077</v>
      </c>
      <c r="N219" s="154">
        <f t="shared" si="35"/>
        <v>7.0260018481660519E-5</v>
      </c>
      <c r="O219" s="83">
        <f t="shared" si="36"/>
        <v>-402464.43999999994</v>
      </c>
      <c r="P219" s="87">
        <f t="shared" si="37"/>
        <v>-0.44884172488174923</v>
      </c>
      <c r="Q219" s="78"/>
    </row>
    <row r="220" spans="2:17" s="79" customFormat="1" ht="12.75" x14ac:dyDescent="0.2">
      <c r="B220" s="72"/>
      <c r="C220" s="80" t="s">
        <v>242</v>
      </c>
      <c r="D220" s="81" t="s">
        <v>473</v>
      </c>
      <c r="E220" s="82">
        <f>IFERROR(VLOOKUP($C220,'2024'!$C$261:$U$504,19,FALSE),0)</f>
        <v>1073334.4699999997</v>
      </c>
      <c r="F220" s="83">
        <f>IFERROR(VLOOKUP($C220,'2024'!$C$8:$U$251,19,FALSE),0)</f>
        <v>459078.28</v>
      </c>
      <c r="G220" s="84">
        <f t="shared" si="30"/>
        <v>0.42771223027990535</v>
      </c>
      <c r="H220" s="85">
        <f t="shared" si="31"/>
        <v>6.5265607051464319E-5</v>
      </c>
      <c r="I220" s="86">
        <f t="shared" si="32"/>
        <v>-614256.18999999971</v>
      </c>
      <c r="J220" s="87">
        <f t="shared" si="33"/>
        <v>-0.57228776972009465</v>
      </c>
      <c r="K220" s="82">
        <f>VLOOKUP($C220,'2024'!$C$261:$U$504,VLOOKUP($L$4,Master!$D$9:$G$20,4,FALSE),FALSE)</f>
        <v>210798.38999999998</v>
      </c>
      <c r="L220" s="83">
        <f>VLOOKUP($C220,'2024'!$C$8:$U$251,VLOOKUP($L$4,Master!$D$9:$G$20,4,FALSE),FALSE)</f>
        <v>116327.08</v>
      </c>
      <c r="M220" s="154">
        <f t="shared" si="34"/>
        <v>0.5518404576050131</v>
      </c>
      <c r="N220" s="154">
        <f t="shared" si="35"/>
        <v>1.6537827694057435E-5</v>
      </c>
      <c r="O220" s="83">
        <f t="shared" si="36"/>
        <v>-94471.309999999983</v>
      </c>
      <c r="P220" s="87">
        <f t="shared" si="37"/>
        <v>-0.44815954239498695</v>
      </c>
      <c r="Q220" s="78"/>
    </row>
    <row r="221" spans="2:17" s="79" customFormat="1" ht="12.75" x14ac:dyDescent="0.2">
      <c r="B221" s="72"/>
      <c r="C221" s="80" t="s">
        <v>243</v>
      </c>
      <c r="D221" s="81" t="s">
        <v>474</v>
      </c>
      <c r="E221" s="82">
        <f>IFERROR(VLOOKUP($C221,'2024'!$C$261:$U$504,19,FALSE),0)</f>
        <v>3623891.4199999981</v>
      </c>
      <c r="F221" s="83">
        <f>IFERROR(VLOOKUP($C221,'2024'!$C$8:$U$251,19,FALSE),0)</f>
        <v>2475109.9399999995</v>
      </c>
      <c r="G221" s="84">
        <f t="shared" si="30"/>
        <v>0.6829978200616178</v>
      </c>
      <c r="H221" s="85">
        <f t="shared" si="31"/>
        <v>3.5187801251066245E-4</v>
      </c>
      <c r="I221" s="86">
        <f t="shared" si="32"/>
        <v>-1148781.4799999986</v>
      </c>
      <c r="J221" s="87">
        <f t="shared" si="33"/>
        <v>-0.31700217993838214</v>
      </c>
      <c r="K221" s="82">
        <f>VLOOKUP($C221,'2024'!$C$261:$U$504,VLOOKUP($L$4,Master!$D$9:$G$20,4,FALSE),FALSE)</f>
        <v>837311.92999999947</v>
      </c>
      <c r="L221" s="83">
        <f>VLOOKUP($C221,'2024'!$C$8:$U$251,VLOOKUP($L$4,Master!$D$9:$G$20,4,FALSE),FALSE)</f>
        <v>920499.70999999961</v>
      </c>
      <c r="M221" s="154">
        <f t="shared" si="34"/>
        <v>1.0993510029171567</v>
      </c>
      <c r="N221" s="154">
        <f t="shared" si="35"/>
        <v>1.3086433181688933E-4</v>
      </c>
      <c r="O221" s="83">
        <f t="shared" si="36"/>
        <v>83187.780000000144</v>
      </c>
      <c r="P221" s="87">
        <f t="shared" si="37"/>
        <v>9.9351002917156803E-2</v>
      </c>
      <c r="Q221" s="78"/>
    </row>
    <row r="222" spans="2:17" s="79" customFormat="1" ht="12.75" x14ac:dyDescent="0.2">
      <c r="B222" s="72"/>
      <c r="C222" s="80" t="s">
        <v>244</v>
      </c>
      <c r="D222" s="81" t="s">
        <v>475</v>
      </c>
      <c r="E222" s="82">
        <f>IFERROR(VLOOKUP($C222,'2024'!$C$261:$U$504,19,FALSE),0)</f>
        <v>551027.04</v>
      </c>
      <c r="F222" s="83">
        <f>IFERROR(VLOOKUP($C222,'2024'!$C$8:$U$251,19,FALSE),0)</f>
        <v>5979.36</v>
      </c>
      <c r="G222" s="84">
        <f t="shared" si="30"/>
        <v>1.0851300509680976E-2</v>
      </c>
      <c r="H222" s="85">
        <f t="shared" si="31"/>
        <v>8.5006539664486775E-7</v>
      </c>
      <c r="I222" s="86">
        <f t="shared" si="32"/>
        <v>-545047.68000000005</v>
      </c>
      <c r="J222" s="87">
        <f t="shared" si="33"/>
        <v>-0.98914869949031903</v>
      </c>
      <c r="K222" s="82">
        <f>VLOOKUP($C222,'2024'!$C$261:$U$504,VLOOKUP($L$4,Master!$D$9:$G$20,4,FALSE),FALSE)</f>
        <v>180166.75999999998</v>
      </c>
      <c r="L222" s="83">
        <f>VLOOKUP($C222,'2024'!$C$8:$U$251,VLOOKUP($L$4,Master!$D$9:$G$20,4,FALSE),FALSE)</f>
        <v>3252.43</v>
      </c>
      <c r="M222" s="154">
        <f t="shared" si="34"/>
        <v>1.8052331073723032E-2</v>
      </c>
      <c r="N222" s="154">
        <f t="shared" si="35"/>
        <v>4.6238697753767411E-7</v>
      </c>
      <c r="O222" s="83">
        <f t="shared" si="36"/>
        <v>-176914.33</v>
      </c>
      <c r="P222" s="87">
        <f t="shared" si="37"/>
        <v>-0.98194766892627705</v>
      </c>
      <c r="Q222" s="78"/>
    </row>
    <row r="223" spans="2:17" s="79" customFormat="1" ht="12.75" x14ac:dyDescent="0.2">
      <c r="B223" s="72"/>
      <c r="C223" s="80" t="s">
        <v>245</v>
      </c>
      <c r="D223" s="81" t="s">
        <v>477</v>
      </c>
      <c r="E223" s="82">
        <f>IFERROR(VLOOKUP($C223,'2024'!$C$261:$U$504,19,FALSE),0)</f>
        <v>405310.82</v>
      </c>
      <c r="F223" s="83">
        <f>IFERROR(VLOOKUP($C223,'2024'!$C$8:$U$251,19,FALSE),0)</f>
        <v>41363.040000000001</v>
      </c>
      <c r="G223" s="84">
        <f t="shared" si="30"/>
        <v>0.10205264196993311</v>
      </c>
      <c r="H223" s="85">
        <f t="shared" si="31"/>
        <v>5.8804435598521471E-6</v>
      </c>
      <c r="I223" s="86">
        <f t="shared" si="32"/>
        <v>-363947.78</v>
      </c>
      <c r="J223" s="87">
        <f t="shared" si="33"/>
        <v>-0.89794735803006698</v>
      </c>
      <c r="K223" s="82">
        <f>VLOOKUP($C223,'2024'!$C$261:$U$504,VLOOKUP($L$4,Master!$D$9:$G$20,4,FALSE),FALSE)</f>
        <v>92782.46</v>
      </c>
      <c r="L223" s="83">
        <f>VLOOKUP($C223,'2024'!$C$8:$U$251,VLOOKUP($L$4,Master!$D$9:$G$20,4,FALSE),FALSE)</f>
        <v>9867.3399999999983</v>
      </c>
      <c r="M223" s="154">
        <f t="shared" si="34"/>
        <v>0.1063491957423849</v>
      </c>
      <c r="N223" s="154">
        <f t="shared" si="35"/>
        <v>1.4028063690645433E-6</v>
      </c>
      <c r="O223" s="83">
        <f t="shared" si="36"/>
        <v>-82915.12000000001</v>
      </c>
      <c r="P223" s="87">
        <f t="shared" si="37"/>
        <v>-0.89365080425761512</v>
      </c>
      <c r="Q223" s="78"/>
    </row>
    <row r="224" spans="2:17" s="79" customFormat="1" ht="12.75" x14ac:dyDescent="0.2">
      <c r="B224" s="72"/>
      <c r="C224" s="80" t="s">
        <v>246</v>
      </c>
      <c r="D224" s="81" t="s">
        <v>478</v>
      </c>
      <c r="E224" s="82">
        <f>IFERROR(VLOOKUP($C224,'2024'!$C$261:$U$504,19,FALSE),0)</f>
        <v>1833599.6400000004</v>
      </c>
      <c r="F224" s="83">
        <f>IFERROR(VLOOKUP($C224,'2024'!$C$8:$U$251,19,FALSE),0)</f>
        <v>1323654.6299999999</v>
      </c>
      <c r="G224" s="84">
        <f t="shared" si="30"/>
        <v>0.72188857432367282</v>
      </c>
      <c r="H224" s="85">
        <f t="shared" si="31"/>
        <v>1.8817950383849872E-4</v>
      </c>
      <c r="I224" s="86">
        <f t="shared" si="32"/>
        <v>-509945.01000000047</v>
      </c>
      <c r="J224" s="87">
        <f t="shared" si="33"/>
        <v>-0.27811142567632724</v>
      </c>
      <c r="K224" s="82">
        <f>VLOOKUP($C224,'2024'!$C$261:$U$504,VLOOKUP($L$4,Master!$D$9:$G$20,4,FALSE),FALSE)</f>
        <v>460291.44000000012</v>
      </c>
      <c r="L224" s="83">
        <f>VLOOKUP($C224,'2024'!$C$8:$U$251,VLOOKUP($L$4,Master!$D$9:$G$20,4,FALSE),FALSE)</f>
        <v>337995.19000000006</v>
      </c>
      <c r="M224" s="154">
        <f t="shared" si="34"/>
        <v>0.73430692084997273</v>
      </c>
      <c r="N224" s="154">
        <f t="shared" si="35"/>
        <v>4.8051633494455513E-5</v>
      </c>
      <c r="O224" s="83">
        <f t="shared" si="36"/>
        <v>-122296.25000000006</v>
      </c>
      <c r="P224" s="87">
        <f t="shared" si="37"/>
        <v>-0.26569307915002727</v>
      </c>
      <c r="Q224" s="78"/>
    </row>
    <row r="225" spans="2:17" s="79" customFormat="1" ht="12.75" x14ac:dyDescent="0.2">
      <c r="B225" s="72"/>
      <c r="C225" s="80" t="s">
        <v>247</v>
      </c>
      <c r="D225" s="81" t="s">
        <v>479</v>
      </c>
      <c r="E225" s="82">
        <f>IFERROR(VLOOKUP($C225,'2024'!$C$261:$U$504,19,FALSE),0)</f>
        <v>595719.66000000015</v>
      </c>
      <c r="F225" s="83">
        <f>IFERROR(VLOOKUP($C225,'2024'!$C$8:$U$251,19,FALSE),0)</f>
        <v>543161.40999999992</v>
      </c>
      <c r="G225" s="84">
        <f t="shared" si="30"/>
        <v>0.91177351776505045</v>
      </c>
      <c r="H225" s="85">
        <f t="shared" si="31"/>
        <v>7.7219421381859521E-5</v>
      </c>
      <c r="I225" s="86">
        <f t="shared" si="32"/>
        <v>-52558.250000000233</v>
      </c>
      <c r="J225" s="87">
        <f t="shared" si="33"/>
        <v>-8.822648223494961E-2</v>
      </c>
      <c r="K225" s="82">
        <f>VLOOKUP($C225,'2024'!$C$261:$U$504,VLOOKUP($L$4,Master!$D$9:$G$20,4,FALSE),FALSE)</f>
        <v>151999.29</v>
      </c>
      <c r="L225" s="83">
        <f>VLOOKUP($C225,'2024'!$C$8:$U$251,VLOOKUP($L$4,Master!$D$9:$G$20,4,FALSE),FALSE)</f>
        <v>140865.87999999995</v>
      </c>
      <c r="M225" s="154">
        <f t="shared" si="34"/>
        <v>0.92675353944087457</v>
      </c>
      <c r="N225" s="154">
        <f t="shared" si="35"/>
        <v>2.0026425931191349E-5</v>
      </c>
      <c r="O225" s="83">
        <f t="shared" si="36"/>
        <v>-11133.410000000062</v>
      </c>
      <c r="P225" s="87">
        <f t="shared" si="37"/>
        <v>-7.3246460559125384E-2</v>
      </c>
      <c r="Q225" s="78"/>
    </row>
    <row r="226" spans="2:17" s="79" customFormat="1" ht="12.75" x14ac:dyDescent="0.2">
      <c r="B226" s="72"/>
      <c r="C226" s="80" t="s">
        <v>248</v>
      </c>
      <c r="D226" s="81" t="s">
        <v>480</v>
      </c>
      <c r="E226" s="82">
        <f>IFERROR(VLOOKUP($C226,'2024'!$C$261:$U$504,19,FALSE),0)</f>
        <v>392676.93</v>
      </c>
      <c r="F226" s="83">
        <f>IFERROR(VLOOKUP($C226,'2024'!$C$8:$U$251,19,FALSE),0)</f>
        <v>321369.55000000005</v>
      </c>
      <c r="G226" s="84">
        <f t="shared" si="30"/>
        <v>0.81840700445529113</v>
      </c>
      <c r="H226" s="85">
        <f t="shared" si="31"/>
        <v>4.568802246232585E-5</v>
      </c>
      <c r="I226" s="86">
        <f t="shared" si="32"/>
        <v>-71307.379999999946</v>
      </c>
      <c r="J226" s="87">
        <f t="shared" si="33"/>
        <v>-0.18159299554470884</v>
      </c>
      <c r="K226" s="82">
        <f>VLOOKUP($C226,'2024'!$C$261:$U$504,VLOOKUP($L$4,Master!$D$9:$G$20,4,FALSE),FALSE)</f>
        <v>100512.15999999999</v>
      </c>
      <c r="L226" s="83">
        <f>VLOOKUP($C226,'2024'!$C$8:$U$251,VLOOKUP($L$4,Master!$D$9:$G$20,4,FALSE),FALSE)</f>
        <v>81451.41</v>
      </c>
      <c r="M226" s="154">
        <f t="shared" si="34"/>
        <v>0.81036374106376796</v>
      </c>
      <c r="N226" s="154">
        <f t="shared" si="35"/>
        <v>1.157967159510947E-5</v>
      </c>
      <c r="O226" s="83">
        <f t="shared" si="36"/>
        <v>-19060.749999999985</v>
      </c>
      <c r="P226" s="87">
        <f t="shared" si="37"/>
        <v>-0.18963625893623207</v>
      </c>
      <c r="Q226" s="78"/>
    </row>
    <row r="227" spans="2:17" s="79" customFormat="1" ht="12.75" x14ac:dyDescent="0.2">
      <c r="B227" s="72"/>
      <c r="C227" s="80" t="s">
        <v>249</v>
      </c>
      <c r="D227" s="81" t="s">
        <v>481</v>
      </c>
      <c r="E227" s="82">
        <f>IFERROR(VLOOKUP($C227,'2024'!$C$261:$U$504,19,FALSE),0)</f>
        <v>871483.89999999991</v>
      </c>
      <c r="F227" s="83">
        <f>IFERROR(VLOOKUP($C227,'2024'!$C$8:$U$251,19,FALSE),0)</f>
        <v>681357.79999999993</v>
      </c>
      <c r="G227" s="84">
        <f t="shared" si="30"/>
        <v>0.7818363597996475</v>
      </c>
      <c r="H227" s="85">
        <f t="shared" si="31"/>
        <v>9.6866334944555006E-5</v>
      </c>
      <c r="I227" s="86">
        <f t="shared" si="32"/>
        <v>-190126.09999999998</v>
      </c>
      <c r="J227" s="87">
        <f t="shared" si="33"/>
        <v>-0.21816364020035253</v>
      </c>
      <c r="K227" s="82">
        <f>VLOOKUP($C227,'2024'!$C$261:$U$504,VLOOKUP($L$4,Master!$D$9:$G$20,4,FALSE),FALSE)</f>
        <v>214051.21999999997</v>
      </c>
      <c r="L227" s="83">
        <f>VLOOKUP($C227,'2024'!$C$8:$U$251,VLOOKUP($L$4,Master!$D$9:$G$20,4,FALSE),FALSE)</f>
        <v>169350.33999999997</v>
      </c>
      <c r="M227" s="154">
        <f t="shared" si="34"/>
        <v>0.7911673663901565</v>
      </c>
      <c r="N227" s="154">
        <f t="shared" si="35"/>
        <v>2.4075965311344892E-5</v>
      </c>
      <c r="O227" s="83">
        <f t="shared" si="36"/>
        <v>-44700.880000000005</v>
      </c>
      <c r="P227" s="87">
        <f t="shared" si="37"/>
        <v>-0.20883263360984353</v>
      </c>
      <c r="Q227" s="78"/>
    </row>
    <row r="228" spans="2:17" s="79" customFormat="1" ht="12.75" x14ac:dyDescent="0.2">
      <c r="B228" s="72"/>
      <c r="C228" s="80" t="s">
        <v>250</v>
      </c>
      <c r="D228" s="81" t="s">
        <v>482</v>
      </c>
      <c r="E228" s="82">
        <f>IFERROR(VLOOKUP($C228,'2024'!$C$261:$U$504,19,FALSE),0)</f>
        <v>375494.05000000005</v>
      </c>
      <c r="F228" s="83">
        <f>IFERROR(VLOOKUP($C228,'2024'!$C$8:$U$251,19,FALSE),0)</f>
        <v>170069.96000000002</v>
      </c>
      <c r="G228" s="84">
        <f t="shared" si="30"/>
        <v>0.45292318213830551</v>
      </c>
      <c r="H228" s="85">
        <f t="shared" si="31"/>
        <v>2.4178271253909584E-5</v>
      </c>
      <c r="I228" s="86">
        <f t="shared" si="32"/>
        <v>-205424.09000000003</v>
      </c>
      <c r="J228" s="87">
        <f t="shared" si="33"/>
        <v>-0.54707681786169449</v>
      </c>
      <c r="K228" s="82">
        <f>VLOOKUP($C228,'2024'!$C$261:$U$504,VLOOKUP($L$4,Master!$D$9:$G$20,4,FALSE),FALSE)</f>
        <v>74574.530000000028</v>
      </c>
      <c r="L228" s="83">
        <f>VLOOKUP($C228,'2024'!$C$8:$U$251,VLOOKUP($L$4,Master!$D$9:$G$20,4,FALSE),FALSE)</f>
        <v>44673.72</v>
      </c>
      <c r="M228" s="154">
        <f t="shared" si="34"/>
        <v>0.59904795913564568</v>
      </c>
      <c r="N228" s="154">
        <f t="shared" si="35"/>
        <v>6.3511117429627526E-6</v>
      </c>
      <c r="O228" s="83">
        <f t="shared" si="36"/>
        <v>-29900.810000000027</v>
      </c>
      <c r="P228" s="87">
        <f t="shared" si="37"/>
        <v>-0.40095204086435432</v>
      </c>
      <c r="Q228" s="78"/>
    </row>
    <row r="229" spans="2:17" s="79" customFormat="1" ht="12.75" x14ac:dyDescent="0.2">
      <c r="B229" s="72"/>
      <c r="C229" s="80" t="s">
        <v>251</v>
      </c>
      <c r="D229" s="81" t="s">
        <v>483</v>
      </c>
      <c r="E229" s="82">
        <f>IFERROR(VLOOKUP($C229,'2024'!$C$261:$U$504,19,FALSE),0)</f>
        <v>157566.68</v>
      </c>
      <c r="F229" s="83">
        <f>IFERROR(VLOOKUP($C229,'2024'!$C$8:$U$251,19,FALSE),0)</f>
        <v>157566.68</v>
      </c>
      <c r="G229" s="84">
        <f t="shared" si="30"/>
        <v>1</v>
      </c>
      <c r="H229" s="85">
        <f t="shared" si="31"/>
        <v>2.2400722206425931E-5</v>
      </c>
      <c r="I229" s="86">
        <f t="shared" si="32"/>
        <v>0</v>
      </c>
      <c r="J229" s="87">
        <f t="shared" si="33"/>
        <v>0</v>
      </c>
      <c r="K229" s="82">
        <f>VLOOKUP($C229,'2024'!$C$261:$U$504,VLOOKUP($L$4,Master!$D$9:$G$20,4,FALSE),FALSE)</f>
        <v>39391.67</v>
      </c>
      <c r="L229" s="83">
        <f>VLOOKUP($C229,'2024'!$C$8:$U$251,VLOOKUP($L$4,Master!$D$9:$G$20,4,FALSE),FALSE)</f>
        <v>39391.67</v>
      </c>
      <c r="M229" s="154">
        <f t="shared" si="34"/>
        <v>1</v>
      </c>
      <c r="N229" s="154">
        <f t="shared" si="35"/>
        <v>5.6001805516064828E-6</v>
      </c>
      <c r="O229" s="83">
        <f t="shared" si="36"/>
        <v>0</v>
      </c>
      <c r="P229" s="87">
        <f t="shared" si="37"/>
        <v>0</v>
      </c>
      <c r="Q229" s="78"/>
    </row>
    <row r="230" spans="2:17" s="79" customFormat="1" ht="12.75" x14ac:dyDescent="0.2">
      <c r="B230" s="72"/>
      <c r="C230" s="80" t="s">
        <v>252</v>
      </c>
      <c r="D230" s="81" t="s">
        <v>484</v>
      </c>
      <c r="E230" s="82">
        <f>IFERROR(VLOOKUP($C230,'2024'!$C$261:$U$504,19,FALSE),0)</f>
        <v>114814.1</v>
      </c>
      <c r="F230" s="83">
        <f>IFERROR(VLOOKUP($C230,'2024'!$C$8:$U$251,19,FALSE),0)</f>
        <v>92972.800000000003</v>
      </c>
      <c r="G230" s="84">
        <f t="shared" si="30"/>
        <v>0.80976813823389282</v>
      </c>
      <c r="H230" s="85">
        <f t="shared" si="31"/>
        <v>1.3217628660790447E-5</v>
      </c>
      <c r="I230" s="86">
        <f t="shared" si="32"/>
        <v>-21841.300000000003</v>
      </c>
      <c r="J230" s="87">
        <f t="shared" si="33"/>
        <v>-0.19023186176610715</v>
      </c>
      <c r="K230" s="82">
        <f>VLOOKUP($C230,'2024'!$C$261:$U$504,VLOOKUP($L$4,Master!$D$9:$G$20,4,FALSE),FALSE)</f>
        <v>30120.190000000002</v>
      </c>
      <c r="L230" s="83">
        <f>VLOOKUP($C230,'2024'!$C$8:$U$251,VLOOKUP($L$4,Master!$D$9:$G$20,4,FALSE),FALSE)</f>
        <v>29333.22</v>
      </c>
      <c r="M230" s="154">
        <f t="shared" si="34"/>
        <v>0.97387234277074608</v>
      </c>
      <c r="N230" s="154">
        <f t="shared" si="35"/>
        <v>4.1702047199317601E-6</v>
      </c>
      <c r="O230" s="83">
        <f t="shared" si="36"/>
        <v>-786.97000000000116</v>
      </c>
      <c r="P230" s="87">
        <f t="shared" si="37"/>
        <v>-2.6127657229253903E-2</v>
      </c>
      <c r="Q230" s="78"/>
    </row>
    <row r="231" spans="2:17" s="79" customFormat="1" ht="12.75" x14ac:dyDescent="0.2">
      <c r="B231" s="72"/>
      <c r="C231" s="80" t="s">
        <v>253</v>
      </c>
      <c r="D231" s="81" t="s">
        <v>485</v>
      </c>
      <c r="E231" s="82">
        <f>IFERROR(VLOOKUP($C231,'2024'!$C$261:$U$504,19,FALSE),0)</f>
        <v>346910</v>
      </c>
      <c r="F231" s="83">
        <f>IFERROR(VLOOKUP($C231,'2024'!$C$8:$U$251,19,FALSE),0)</f>
        <v>18742.400000000001</v>
      </c>
      <c r="G231" s="84">
        <f t="shared" si="30"/>
        <v>5.4026692802167715E-2</v>
      </c>
      <c r="H231" s="85">
        <f t="shared" si="31"/>
        <v>2.6645436451521185E-6</v>
      </c>
      <c r="I231" s="86">
        <f t="shared" si="32"/>
        <v>-328167.59999999998</v>
      </c>
      <c r="J231" s="87">
        <f t="shared" si="33"/>
        <v>-0.94597330719783224</v>
      </c>
      <c r="K231" s="82">
        <f>VLOOKUP($C231,'2024'!$C$261:$U$504,VLOOKUP($L$4,Master!$D$9:$G$20,4,FALSE),FALSE)</f>
        <v>155000</v>
      </c>
      <c r="L231" s="83">
        <f>VLOOKUP($C231,'2024'!$C$8:$U$251,VLOOKUP($L$4,Master!$D$9:$G$20,4,FALSE),FALSE)</f>
        <v>0</v>
      </c>
      <c r="M231" s="154">
        <f t="shared" si="34"/>
        <v>0</v>
      </c>
      <c r="N231" s="154">
        <f t="shared" si="35"/>
        <v>0</v>
      </c>
      <c r="O231" s="83">
        <f t="shared" si="36"/>
        <v>-155000</v>
      </c>
      <c r="P231" s="87">
        <f t="shared" si="37"/>
        <v>-1</v>
      </c>
      <c r="Q231" s="78"/>
    </row>
    <row r="232" spans="2:17" s="79" customFormat="1" ht="12.75" x14ac:dyDescent="0.2">
      <c r="B232" s="72"/>
      <c r="C232" s="80" t="s">
        <v>254</v>
      </c>
      <c r="D232" s="81" t="s">
        <v>486</v>
      </c>
      <c r="E232" s="82">
        <f>IFERROR(VLOOKUP($C232,'2024'!$C$261:$U$504,19,FALSE),0)</f>
        <v>31670.129999999997</v>
      </c>
      <c r="F232" s="83">
        <f>IFERROR(VLOOKUP($C232,'2024'!$C$8:$U$251,19,FALSE),0)</f>
        <v>31669.809999999998</v>
      </c>
      <c r="G232" s="84">
        <f t="shared" si="30"/>
        <v>0.99998989584191789</v>
      </c>
      <c r="H232" s="85">
        <f t="shared" si="31"/>
        <v>4.5023898208700598E-6</v>
      </c>
      <c r="I232" s="86">
        <f t="shared" si="32"/>
        <v>-0.31999999999970896</v>
      </c>
      <c r="J232" s="87">
        <f t="shared" si="33"/>
        <v>-1.0104158082070044E-5</v>
      </c>
      <c r="K232" s="82">
        <f>VLOOKUP($C232,'2024'!$C$261:$U$504,VLOOKUP($L$4,Master!$D$9:$G$20,4,FALSE),FALSE)</f>
        <v>7917.5299999999988</v>
      </c>
      <c r="L232" s="83">
        <f>VLOOKUP($C232,'2024'!$C$8:$U$251,VLOOKUP($L$4,Master!$D$9:$G$20,4,FALSE),FALSE)</f>
        <v>7917.4499999999989</v>
      </c>
      <c r="M232" s="154">
        <f t="shared" si="34"/>
        <v>0.99998989583872744</v>
      </c>
      <c r="N232" s="154">
        <f t="shared" si="35"/>
        <v>1.1255970998009667E-6</v>
      </c>
      <c r="O232" s="83">
        <f t="shared" si="36"/>
        <v>-7.999999999992724E-2</v>
      </c>
      <c r="P232" s="87">
        <f t="shared" si="37"/>
        <v>-1.0104161272508882E-5</v>
      </c>
      <c r="Q232" s="78"/>
    </row>
    <row r="233" spans="2:17" s="79" customFormat="1" ht="12.75" x14ac:dyDescent="0.2">
      <c r="B233" s="72"/>
      <c r="C233" s="80" t="s">
        <v>255</v>
      </c>
      <c r="D233" s="81" t="s">
        <v>476</v>
      </c>
      <c r="E233" s="82">
        <f>IFERROR(VLOOKUP($C233,'2024'!$C$261:$U$504,19,FALSE),0)</f>
        <v>733434.59000000008</v>
      </c>
      <c r="F233" s="83">
        <f>IFERROR(VLOOKUP($C233,'2024'!$C$8:$U$251,19,FALSE),0)</f>
        <v>351302.36</v>
      </c>
      <c r="G233" s="84">
        <f t="shared" si="30"/>
        <v>0.47898253612500052</v>
      </c>
      <c r="H233" s="85">
        <f t="shared" si="31"/>
        <v>4.9943468865510374E-5</v>
      </c>
      <c r="I233" s="86">
        <f t="shared" si="32"/>
        <v>-382132.2300000001</v>
      </c>
      <c r="J233" s="87">
        <f t="shared" si="33"/>
        <v>-0.52101746387499948</v>
      </c>
      <c r="K233" s="82">
        <f>VLOOKUP($C233,'2024'!$C$261:$U$504,VLOOKUP($L$4,Master!$D$9:$G$20,4,FALSE),FALSE)</f>
        <v>177861.58000000002</v>
      </c>
      <c r="L233" s="83">
        <f>VLOOKUP($C233,'2024'!$C$8:$U$251,VLOOKUP($L$4,Master!$D$9:$G$20,4,FALSE),FALSE)</f>
        <v>89747.260000000009</v>
      </c>
      <c r="M233" s="154">
        <f t="shared" si="34"/>
        <v>0.50459047985517724</v>
      </c>
      <c r="N233" s="154">
        <f t="shared" si="35"/>
        <v>1.2759064543645154E-5</v>
      </c>
      <c r="O233" s="83">
        <f t="shared" si="36"/>
        <v>-88114.32</v>
      </c>
      <c r="P233" s="87">
        <f t="shared" si="37"/>
        <v>-0.4954095201448227</v>
      </c>
      <c r="Q233" s="78"/>
    </row>
    <row r="234" spans="2:17" s="79" customFormat="1" ht="12.75" x14ac:dyDescent="0.2">
      <c r="B234" s="72"/>
      <c r="C234" s="80" t="s">
        <v>256</v>
      </c>
      <c r="D234" s="81" t="s">
        <v>487</v>
      </c>
      <c r="E234" s="82">
        <f>IFERROR(VLOOKUP($C234,'2024'!$C$261:$U$504,19,FALSE),0)</f>
        <v>120000</v>
      </c>
      <c r="F234" s="83">
        <f>IFERROR(VLOOKUP($C234,'2024'!$C$8:$U$251,19,FALSE),0)</f>
        <v>120000</v>
      </c>
      <c r="G234" s="84">
        <f t="shared" si="30"/>
        <v>1</v>
      </c>
      <c r="H234" s="85">
        <f t="shared" si="31"/>
        <v>1.705999431333523E-5</v>
      </c>
      <c r="I234" s="86">
        <f t="shared" si="32"/>
        <v>0</v>
      </c>
      <c r="J234" s="87">
        <f t="shared" si="33"/>
        <v>0</v>
      </c>
      <c r="K234" s="82">
        <f>VLOOKUP($C234,'2024'!$C$261:$U$504,VLOOKUP($L$4,Master!$D$9:$G$20,4,FALSE),FALSE)</f>
        <v>30000</v>
      </c>
      <c r="L234" s="83">
        <f>VLOOKUP($C234,'2024'!$C$8:$U$251,VLOOKUP($L$4,Master!$D$9:$G$20,4,FALSE),FALSE)</f>
        <v>30000</v>
      </c>
      <c r="M234" s="154">
        <f t="shared" si="34"/>
        <v>1</v>
      </c>
      <c r="N234" s="154">
        <f t="shared" si="35"/>
        <v>4.2649985783338076E-6</v>
      </c>
      <c r="O234" s="83">
        <f t="shared" si="36"/>
        <v>0</v>
      </c>
      <c r="P234" s="87">
        <f t="shared" si="37"/>
        <v>0</v>
      </c>
      <c r="Q234" s="78"/>
    </row>
    <row r="235" spans="2:17" s="79" customFormat="1" ht="12.75" x14ac:dyDescent="0.2">
      <c r="B235" s="72"/>
      <c r="C235" s="80" t="s">
        <v>257</v>
      </c>
      <c r="D235" s="81" t="s">
        <v>488</v>
      </c>
      <c r="E235" s="82">
        <f>IFERROR(VLOOKUP($C235,'2024'!$C$261:$U$504,19,FALSE),0)</f>
        <v>1003245.2900000002</v>
      </c>
      <c r="F235" s="83">
        <f>IFERROR(VLOOKUP($C235,'2024'!$C$8:$U$251,19,FALSE),0)</f>
        <v>335580.99</v>
      </c>
      <c r="G235" s="84">
        <f t="shared" si="30"/>
        <v>0.334495455244051</v>
      </c>
      <c r="H235" s="85">
        <f t="shared" si="31"/>
        <v>4.7708414842195051E-5</v>
      </c>
      <c r="I235" s="86">
        <f t="shared" si="32"/>
        <v>-667664.30000000016</v>
      </c>
      <c r="J235" s="87">
        <f t="shared" si="33"/>
        <v>-0.665504544755949</v>
      </c>
      <c r="K235" s="82">
        <f>VLOOKUP($C235,'2024'!$C$261:$U$504,VLOOKUP($L$4,Master!$D$9:$G$20,4,FALSE),FALSE)</f>
        <v>259492.41000000003</v>
      </c>
      <c r="L235" s="83">
        <f>VLOOKUP($C235,'2024'!$C$8:$U$251,VLOOKUP($L$4,Master!$D$9:$G$20,4,FALSE),FALSE)</f>
        <v>170061.11</v>
      </c>
      <c r="M235" s="154">
        <f t="shared" si="34"/>
        <v>0.65536063270598155</v>
      </c>
      <c r="N235" s="154">
        <f t="shared" si="35"/>
        <v>2.417701307932897E-5</v>
      </c>
      <c r="O235" s="83">
        <f t="shared" si="36"/>
        <v>-89431.300000000047</v>
      </c>
      <c r="P235" s="87">
        <f t="shared" si="37"/>
        <v>-0.34463936729401851</v>
      </c>
      <c r="Q235" s="78"/>
    </row>
    <row r="236" spans="2:17" s="79" customFormat="1" ht="12.75" x14ac:dyDescent="0.2">
      <c r="B236" s="72"/>
      <c r="C236" s="80" t="s">
        <v>258</v>
      </c>
      <c r="D236" s="81" t="s">
        <v>489</v>
      </c>
      <c r="E236" s="82">
        <f>IFERROR(VLOOKUP($C236,'2024'!$C$261:$U$504,19,FALSE),0)</f>
        <v>107822501.93000001</v>
      </c>
      <c r="F236" s="83">
        <f>IFERROR(VLOOKUP($C236,'2024'!$C$8:$U$251,19,FALSE),0)</f>
        <v>105089383.12</v>
      </c>
      <c r="G236" s="84">
        <f t="shared" si="30"/>
        <v>0.97465168437869876</v>
      </c>
      <c r="H236" s="85">
        <f t="shared" si="31"/>
        <v>1.4940202320159227E-2</v>
      </c>
      <c r="I236" s="86">
        <f t="shared" si="32"/>
        <v>-2733118.8100000024</v>
      </c>
      <c r="J236" s="87">
        <f t="shared" si="33"/>
        <v>-2.5348315621301239E-2</v>
      </c>
      <c r="K236" s="82">
        <f>VLOOKUP($C236,'2024'!$C$261:$U$504,VLOOKUP($L$4,Master!$D$9:$G$20,4,FALSE),FALSE)</f>
        <v>29341733.210000005</v>
      </c>
      <c r="L236" s="83">
        <f>VLOOKUP($C236,'2024'!$C$8:$U$251,VLOOKUP($L$4,Master!$D$9:$G$20,4,FALSE),FALSE)</f>
        <v>28407990.960000005</v>
      </c>
      <c r="M236" s="154">
        <f t="shared" si="34"/>
        <v>0.96817699065978247</v>
      </c>
      <c r="N236" s="154">
        <f t="shared" si="35"/>
        <v>4.0386680352573218E-3</v>
      </c>
      <c r="O236" s="83">
        <f t="shared" si="36"/>
        <v>-933742.25</v>
      </c>
      <c r="P236" s="87">
        <f t="shared" si="37"/>
        <v>-3.1823009340217492E-2</v>
      </c>
      <c r="Q236" s="78"/>
    </row>
    <row r="237" spans="2:17" s="79" customFormat="1" ht="12.75" x14ac:dyDescent="0.2">
      <c r="B237" s="72"/>
      <c r="C237" s="80" t="s">
        <v>259</v>
      </c>
      <c r="D237" s="81" t="s">
        <v>490</v>
      </c>
      <c r="E237" s="82">
        <f>IFERROR(VLOOKUP($C237,'2024'!$C$261:$U$504,19,FALSE),0)</f>
        <v>21021427.039999999</v>
      </c>
      <c r="F237" s="83">
        <f>IFERROR(VLOOKUP($C237,'2024'!$C$8:$U$251,19,FALSE),0)</f>
        <v>20091075.490000002</v>
      </c>
      <c r="G237" s="84">
        <f t="shared" si="30"/>
        <v>0.95574270251825888</v>
      </c>
      <c r="H237" s="85">
        <f t="shared" si="31"/>
        <v>2.8562802800682404E-3</v>
      </c>
      <c r="I237" s="86">
        <f t="shared" si="32"/>
        <v>-930351.54999999702</v>
      </c>
      <c r="J237" s="87">
        <f t="shared" si="33"/>
        <v>-4.4257297481741141E-2</v>
      </c>
      <c r="K237" s="82">
        <f>VLOOKUP($C237,'2024'!$C$261:$U$504,VLOOKUP($L$4,Master!$D$9:$G$20,4,FALSE),FALSE)</f>
        <v>5775000</v>
      </c>
      <c r="L237" s="83">
        <f>VLOOKUP($C237,'2024'!$C$8:$U$251,VLOOKUP($L$4,Master!$D$9:$G$20,4,FALSE),FALSE)</f>
        <v>7369744.6500000004</v>
      </c>
      <c r="M237" s="154">
        <f t="shared" si="34"/>
        <v>1.2761462597402597</v>
      </c>
      <c r="N237" s="154">
        <f t="shared" si="35"/>
        <v>1.0477316818311062E-3</v>
      </c>
      <c r="O237" s="83">
        <f t="shared" si="36"/>
        <v>1594744.6500000004</v>
      </c>
      <c r="P237" s="87">
        <f t="shared" si="37"/>
        <v>0.2761462597402598</v>
      </c>
      <c r="Q237" s="78"/>
    </row>
    <row r="238" spans="2:17" s="79" customFormat="1" ht="12.75" x14ac:dyDescent="0.2">
      <c r="B238" s="72"/>
      <c r="C238" s="80" t="s">
        <v>260</v>
      </c>
      <c r="D238" s="81" t="s">
        <v>491</v>
      </c>
      <c r="E238" s="82">
        <f>IFERROR(VLOOKUP($C238,'2024'!$C$261:$U$504,19,FALSE),0)</f>
        <v>2770534.416666666</v>
      </c>
      <c r="F238" s="83">
        <f>IFERROR(VLOOKUP($C238,'2024'!$C$8:$U$251,19,FALSE),0)</f>
        <v>1485523.5199999998</v>
      </c>
      <c r="G238" s="84">
        <f t="shared" si="30"/>
        <v>0.53618663282562251</v>
      </c>
      <c r="H238" s="85">
        <f t="shared" si="31"/>
        <v>2.1119185669604774E-4</v>
      </c>
      <c r="I238" s="86">
        <f t="shared" si="32"/>
        <v>-1285010.8966666663</v>
      </c>
      <c r="J238" s="87">
        <f t="shared" si="33"/>
        <v>-0.46381336717437754</v>
      </c>
      <c r="K238" s="82">
        <f>VLOOKUP($C238,'2024'!$C$261:$U$504,VLOOKUP($L$4,Master!$D$9:$G$20,4,FALSE),FALSE)</f>
        <v>446000.00166666659</v>
      </c>
      <c r="L238" s="83">
        <f>VLOOKUP($C238,'2024'!$C$8:$U$251,VLOOKUP($L$4,Master!$D$9:$G$20,4,FALSE),FALSE)</f>
        <v>469752.16</v>
      </c>
      <c r="M238" s="154">
        <f t="shared" si="34"/>
        <v>1.0532559601896265</v>
      </c>
      <c r="N238" s="154">
        <f t="shared" si="35"/>
        <v>6.6783076485641172E-5</v>
      </c>
      <c r="O238" s="83">
        <f t="shared" si="36"/>
        <v>23752.158333333384</v>
      </c>
      <c r="P238" s="87">
        <f t="shared" si="37"/>
        <v>5.3255960189626576E-2</v>
      </c>
      <c r="Q238" s="78"/>
    </row>
    <row r="239" spans="2:17" s="79" customFormat="1" ht="12.75" x14ac:dyDescent="0.2">
      <c r="B239" s="72"/>
      <c r="C239" s="80" t="s">
        <v>261</v>
      </c>
      <c r="D239" s="81" t="s">
        <v>492</v>
      </c>
      <c r="E239" s="82">
        <f>IFERROR(VLOOKUP($C239,'2024'!$C$261:$U$504,19,FALSE),0)</f>
        <v>2313004.1733333329</v>
      </c>
      <c r="F239" s="83">
        <f>IFERROR(VLOOKUP($C239,'2024'!$C$8:$U$251,19,FALSE),0)</f>
        <v>2041297.8</v>
      </c>
      <c r="G239" s="84">
        <f t="shared" si="30"/>
        <v>0.88253096277739551</v>
      </c>
      <c r="H239" s="85">
        <f t="shared" si="31"/>
        <v>2.9020440716519762E-4</v>
      </c>
      <c r="I239" s="86">
        <f t="shared" si="32"/>
        <v>-271706.37333333283</v>
      </c>
      <c r="J239" s="87">
        <f t="shared" si="33"/>
        <v>-0.1174690372226045</v>
      </c>
      <c r="K239" s="82">
        <f>VLOOKUP($C239,'2024'!$C$261:$U$504,VLOOKUP($L$4,Master!$D$9:$G$20,4,FALSE),FALSE)</f>
        <v>578251.04333333322</v>
      </c>
      <c r="L239" s="83">
        <f>VLOOKUP($C239,'2024'!$C$8:$U$251,VLOOKUP($L$4,Master!$D$9:$G$20,4,FALSE),FALSE)</f>
        <v>575210.5</v>
      </c>
      <c r="M239" s="154">
        <f t="shared" si="34"/>
        <v>0.99474182819315637</v>
      </c>
      <c r="N239" s="154">
        <f t="shared" si="35"/>
        <v>8.1775732158089278E-5</v>
      </c>
      <c r="O239" s="83">
        <f t="shared" si="36"/>
        <v>-3040.5433333332185</v>
      </c>
      <c r="P239" s="87">
        <f t="shared" si="37"/>
        <v>-5.2581718068435805E-3</v>
      </c>
      <c r="Q239" s="78"/>
    </row>
    <row r="240" spans="2:17" s="79" customFormat="1" ht="12.75" x14ac:dyDescent="0.2">
      <c r="B240" s="72"/>
      <c r="C240" s="80" t="s">
        <v>262</v>
      </c>
      <c r="D240" s="81" t="s">
        <v>493</v>
      </c>
      <c r="E240" s="82">
        <f>IFERROR(VLOOKUP($C240,'2024'!$C$261:$U$504,19,FALSE),0)</f>
        <v>1255299.3999999999</v>
      </c>
      <c r="F240" s="83">
        <f>IFERROR(VLOOKUP($C240,'2024'!$C$8:$U$251,19,FALSE),0)</f>
        <v>1506385.0100000002</v>
      </c>
      <c r="G240" s="84">
        <f t="shared" si="30"/>
        <v>1.2000204971021258</v>
      </c>
      <c r="H240" s="85">
        <f t="shared" si="31"/>
        <v>2.141576642024453E-4</v>
      </c>
      <c r="I240" s="86">
        <f t="shared" si="32"/>
        <v>251085.61000000034</v>
      </c>
      <c r="J240" s="87">
        <f t="shared" si="33"/>
        <v>0.20002049710212588</v>
      </c>
      <c r="K240" s="82">
        <f>VLOOKUP($C240,'2024'!$C$261:$U$504,VLOOKUP($L$4,Master!$D$9:$G$20,4,FALSE),FALSE)</f>
        <v>642800</v>
      </c>
      <c r="L240" s="83">
        <f>VLOOKUP($C240,'2024'!$C$8:$U$251,VLOOKUP($L$4,Master!$D$9:$G$20,4,FALSE),FALSE)</f>
        <v>585459.06999999995</v>
      </c>
      <c r="M240" s="154">
        <f t="shared" si="34"/>
        <v>0.91079506845052882</v>
      </c>
      <c r="N240" s="154">
        <f t="shared" si="35"/>
        <v>8.3232736707421093E-5</v>
      </c>
      <c r="O240" s="83">
        <f t="shared" si="36"/>
        <v>-57340.930000000051</v>
      </c>
      <c r="P240" s="87">
        <f t="shared" si="37"/>
        <v>-8.920493154947115E-2</v>
      </c>
      <c r="Q240" s="78"/>
    </row>
    <row r="241" spans="2:17" s="79" customFormat="1" ht="12.75" x14ac:dyDescent="0.2">
      <c r="B241" s="72"/>
      <c r="C241" s="80" t="s">
        <v>263</v>
      </c>
      <c r="D241" s="81" t="s">
        <v>494</v>
      </c>
      <c r="E241" s="82">
        <f>IFERROR(VLOOKUP($C241,'2024'!$C$261:$U$504,19,FALSE),0)</f>
        <v>161700</v>
      </c>
      <c r="F241" s="83">
        <f>IFERROR(VLOOKUP($C241,'2024'!$C$8:$U$251,19,FALSE),0)</f>
        <v>1824347.35</v>
      </c>
      <c r="G241" s="84">
        <f t="shared" si="30"/>
        <v>11.282296536796537</v>
      </c>
      <c r="H241" s="85">
        <f t="shared" si="31"/>
        <v>2.5936129513790164E-4</v>
      </c>
      <c r="I241" s="86">
        <f t="shared" si="32"/>
        <v>1662647.35</v>
      </c>
      <c r="J241" s="87">
        <f t="shared" si="33"/>
        <v>10.282296536796537</v>
      </c>
      <c r="K241" s="82">
        <f>VLOOKUP($C241,'2024'!$C$261:$U$504,VLOOKUP($L$4,Master!$D$9:$G$20,4,FALSE),FALSE)</f>
        <v>70500</v>
      </c>
      <c r="L241" s="83">
        <f>VLOOKUP($C241,'2024'!$C$8:$U$251,VLOOKUP($L$4,Master!$D$9:$G$20,4,FALSE),FALSE)</f>
        <v>878129.82000000007</v>
      </c>
      <c r="M241" s="154">
        <f t="shared" si="34"/>
        <v>12.455742127659576</v>
      </c>
      <c r="N241" s="154">
        <f t="shared" si="35"/>
        <v>1.248407477964174E-4</v>
      </c>
      <c r="O241" s="83">
        <f t="shared" si="36"/>
        <v>807629.82000000007</v>
      </c>
      <c r="P241" s="87">
        <f t="shared" si="37"/>
        <v>11.455742127659576</v>
      </c>
      <c r="Q241" s="78"/>
    </row>
    <row r="242" spans="2:17" s="79" customFormat="1" ht="12.75" x14ac:dyDescent="0.2">
      <c r="B242" s="72"/>
      <c r="C242" s="80" t="s">
        <v>264</v>
      </c>
      <c r="D242" s="81" t="s">
        <v>495</v>
      </c>
      <c r="E242" s="82">
        <f>IFERROR(VLOOKUP($C242,'2024'!$C$261:$U$504,19,FALSE),0)</f>
        <v>940436.71999999974</v>
      </c>
      <c r="F242" s="83">
        <f>IFERROR(VLOOKUP($C242,'2024'!$C$8:$U$251,19,FALSE),0)</f>
        <v>522665.29</v>
      </c>
      <c r="G242" s="84">
        <f t="shared" si="30"/>
        <v>0.55576869648390603</v>
      </c>
      <c r="H242" s="85">
        <f t="shared" si="31"/>
        <v>7.4305557293147571E-5</v>
      </c>
      <c r="I242" s="86">
        <f t="shared" si="32"/>
        <v>-417771.42999999976</v>
      </c>
      <c r="J242" s="87">
        <f t="shared" si="33"/>
        <v>-0.44423130351609397</v>
      </c>
      <c r="K242" s="82">
        <f>VLOOKUP($C242,'2024'!$C$261:$U$504,VLOOKUP($L$4,Master!$D$9:$G$20,4,FALSE),FALSE)</f>
        <v>185574.31</v>
      </c>
      <c r="L242" s="83">
        <f>VLOOKUP($C242,'2024'!$C$8:$U$251,VLOOKUP($L$4,Master!$D$9:$G$20,4,FALSE),FALSE)</f>
        <v>189617.37</v>
      </c>
      <c r="M242" s="154">
        <f t="shared" si="34"/>
        <v>1.0217867440811177</v>
      </c>
      <c r="N242" s="154">
        <f t="shared" si="35"/>
        <v>2.6957260449246516E-5</v>
      </c>
      <c r="O242" s="83">
        <f t="shared" si="36"/>
        <v>4043.0599999999977</v>
      </c>
      <c r="P242" s="87">
        <f t="shared" si="37"/>
        <v>2.1786744081117682E-2</v>
      </c>
      <c r="Q242" s="78"/>
    </row>
    <row r="243" spans="2:17" s="79" customFormat="1" ht="12.75" x14ac:dyDescent="0.2">
      <c r="B243" s="72"/>
      <c r="C243" s="80" t="s">
        <v>265</v>
      </c>
      <c r="D243" s="81" t="s">
        <v>496</v>
      </c>
      <c r="E243" s="82">
        <f>IFERROR(VLOOKUP($C243,'2024'!$C$261:$U$504,19,FALSE),0)</f>
        <v>234974364.40000004</v>
      </c>
      <c r="F243" s="83">
        <f>IFERROR(VLOOKUP($C243,'2024'!$C$8:$U$251,19,FALSE),0)</f>
        <v>232619148.56</v>
      </c>
      <c r="G243" s="84">
        <f t="shared" si="30"/>
        <v>0.9899767115190885</v>
      </c>
      <c r="H243" s="85">
        <f t="shared" si="31"/>
        <v>3.3070677930054027E-2</v>
      </c>
      <c r="I243" s="86">
        <f t="shared" si="32"/>
        <v>-2355215.8400000334</v>
      </c>
      <c r="J243" s="87">
        <f t="shared" si="33"/>
        <v>-1.002328848091155E-2</v>
      </c>
      <c r="K243" s="82">
        <f>VLOOKUP($C243,'2024'!$C$261:$U$504,VLOOKUP($L$4,Master!$D$9:$G$20,4,FALSE),FALSE)</f>
        <v>61045509.920000002</v>
      </c>
      <c r="L243" s="83">
        <f>VLOOKUP($C243,'2024'!$C$8:$U$251,VLOOKUP($L$4,Master!$D$9:$G$20,4,FALSE),FALSE)</f>
        <v>61180414.660000011</v>
      </c>
      <c r="M243" s="154">
        <f t="shared" si="34"/>
        <v>1.0022099043840702</v>
      </c>
      <c r="N243" s="154">
        <f t="shared" si="35"/>
        <v>8.6978127182257628E-3</v>
      </c>
      <c r="O243" s="83">
        <f t="shared" si="36"/>
        <v>134904.74000000954</v>
      </c>
      <c r="P243" s="87">
        <f t="shared" si="37"/>
        <v>2.2099043840702105E-3</v>
      </c>
      <c r="Q243" s="78"/>
    </row>
    <row r="244" spans="2:17" s="79" customFormat="1" ht="12.75" x14ac:dyDescent="0.2">
      <c r="B244" s="72"/>
      <c r="C244" s="80" t="s">
        <v>266</v>
      </c>
      <c r="D244" s="81" t="s">
        <v>497</v>
      </c>
      <c r="E244" s="82">
        <f>IFERROR(VLOOKUP($C244,'2024'!$C$261:$U$504,19,FALSE),0)</f>
        <v>930000.03999999992</v>
      </c>
      <c r="F244" s="83">
        <f>IFERROR(VLOOKUP($C244,'2024'!$C$8:$U$251,19,FALSE),0)</f>
        <v>274400</v>
      </c>
      <c r="G244" s="84">
        <f t="shared" si="30"/>
        <v>0.29505375075037632</v>
      </c>
      <c r="H244" s="85">
        <f t="shared" si="31"/>
        <v>3.9010520329826556E-5</v>
      </c>
      <c r="I244" s="86">
        <f t="shared" si="32"/>
        <v>-655600.03999999992</v>
      </c>
      <c r="J244" s="87">
        <f t="shared" si="33"/>
        <v>-0.70494624924962368</v>
      </c>
      <c r="K244" s="82">
        <f>VLOOKUP($C244,'2024'!$C$261:$U$504,VLOOKUP($L$4,Master!$D$9:$G$20,4,FALSE),FALSE)</f>
        <v>336666.67999999993</v>
      </c>
      <c r="L244" s="83">
        <f>VLOOKUP($C244,'2024'!$C$8:$U$251,VLOOKUP($L$4,Master!$D$9:$G$20,4,FALSE),FALSE)</f>
        <v>65150</v>
      </c>
      <c r="M244" s="154">
        <f t="shared" si="34"/>
        <v>0.19351484382119435</v>
      </c>
      <c r="N244" s="154">
        <f t="shared" si="35"/>
        <v>9.2621552459482519E-6</v>
      </c>
      <c r="O244" s="83">
        <f t="shared" si="36"/>
        <v>-271516.67999999993</v>
      </c>
      <c r="P244" s="87">
        <f t="shared" si="37"/>
        <v>-0.80648515617880567</v>
      </c>
      <c r="Q244" s="78"/>
    </row>
    <row r="245" spans="2:17" s="79" customFormat="1" ht="25.5" x14ac:dyDescent="0.2">
      <c r="B245" s="72"/>
      <c r="C245" s="80" t="s">
        <v>267</v>
      </c>
      <c r="D245" s="81" t="s">
        <v>498</v>
      </c>
      <c r="E245" s="82">
        <f>IFERROR(VLOOKUP($C245,'2024'!$C$261:$U$504,19,FALSE),0)</f>
        <v>1303227.98</v>
      </c>
      <c r="F245" s="83">
        <f>IFERROR(VLOOKUP($C245,'2024'!$C$8:$U$251,19,FALSE),0)</f>
        <v>1112209.2</v>
      </c>
      <c r="G245" s="84">
        <f t="shared" si="30"/>
        <v>0.85342642812196223</v>
      </c>
      <c r="H245" s="85">
        <f t="shared" si="31"/>
        <v>1.5811902189365935E-4</v>
      </c>
      <c r="I245" s="86">
        <f t="shared" si="32"/>
        <v>-191018.78000000003</v>
      </c>
      <c r="J245" s="87">
        <f t="shared" si="33"/>
        <v>-0.14657357187803782</v>
      </c>
      <c r="K245" s="82">
        <f>VLOOKUP($C245,'2024'!$C$261:$U$504,VLOOKUP($L$4,Master!$D$9:$G$20,4,FALSE),FALSE)</f>
        <v>323698.94999999995</v>
      </c>
      <c r="L245" s="83">
        <f>VLOOKUP($C245,'2024'!$C$8:$U$251,VLOOKUP($L$4,Master!$D$9:$G$20,4,FALSE),FALSE)</f>
        <v>273018.48000000004</v>
      </c>
      <c r="M245" s="154">
        <f t="shared" si="34"/>
        <v>0.84343331975590308</v>
      </c>
      <c r="N245" s="154">
        <f t="shared" si="35"/>
        <v>3.8814114301961903E-5</v>
      </c>
      <c r="O245" s="83">
        <f t="shared" si="36"/>
        <v>-50680.469999999914</v>
      </c>
      <c r="P245" s="87">
        <f t="shared" si="37"/>
        <v>-0.15656668024409692</v>
      </c>
      <c r="Q245" s="78"/>
    </row>
    <row r="246" spans="2:17" s="79" customFormat="1" ht="12.75" x14ac:dyDescent="0.2">
      <c r="B246" s="72"/>
      <c r="C246" s="80" t="s">
        <v>268</v>
      </c>
      <c r="D246" s="81" t="s">
        <v>499</v>
      </c>
      <c r="E246" s="82">
        <f>IFERROR(VLOOKUP($C246,'2024'!$C$261:$U$504,19,FALSE),0)</f>
        <v>333333.32</v>
      </c>
      <c r="F246" s="83">
        <f>IFERROR(VLOOKUP($C246,'2024'!$C$8:$U$251,19,FALSE),0)</f>
        <v>0</v>
      </c>
      <c r="G246" s="84">
        <f t="shared" si="30"/>
        <v>0</v>
      </c>
      <c r="H246" s="85">
        <f t="shared" si="31"/>
        <v>0</v>
      </c>
      <c r="I246" s="86">
        <f t="shared" si="32"/>
        <v>-333333.32</v>
      </c>
      <c r="J246" s="87">
        <f t="shared" si="33"/>
        <v>-1</v>
      </c>
      <c r="K246" s="82">
        <f>VLOOKUP($C246,'2024'!$C$261:$U$504,VLOOKUP($L$4,Master!$D$9:$G$20,4,FALSE),FALSE)</f>
        <v>83333.33</v>
      </c>
      <c r="L246" s="83">
        <f>VLOOKUP($C246,'2024'!$C$8:$U$251,VLOOKUP($L$4,Master!$D$9:$G$20,4,FALSE),FALSE)</f>
        <v>0</v>
      </c>
      <c r="M246" s="154">
        <f t="shared" si="34"/>
        <v>0</v>
      </c>
      <c r="N246" s="154">
        <f t="shared" si="35"/>
        <v>0</v>
      </c>
      <c r="O246" s="83">
        <f t="shared" si="36"/>
        <v>-83333.33</v>
      </c>
      <c r="P246" s="87">
        <f t="shared" si="37"/>
        <v>-1</v>
      </c>
      <c r="Q246" s="78"/>
    </row>
    <row r="247" spans="2:17" s="79" customFormat="1" ht="12.75" x14ac:dyDescent="0.2">
      <c r="B247" s="72"/>
      <c r="C247" s="80" t="s">
        <v>269</v>
      </c>
      <c r="D247" s="81" t="s">
        <v>500</v>
      </c>
      <c r="E247" s="82">
        <f>IFERROR(VLOOKUP($C247,'2024'!$C$261:$U$504,19,FALSE),0)</f>
        <v>5814062.8000000026</v>
      </c>
      <c r="F247" s="83">
        <f>IFERROR(VLOOKUP($C247,'2024'!$C$8:$U$251,19,FALSE),0)</f>
        <v>4779368.7700000014</v>
      </c>
      <c r="G247" s="84">
        <f t="shared" si="30"/>
        <v>0.82203597284845276</v>
      </c>
      <c r="H247" s="85">
        <f t="shared" si="31"/>
        <v>6.7946670031276675E-4</v>
      </c>
      <c r="I247" s="86">
        <f t="shared" si="32"/>
        <v>-1034694.0300000012</v>
      </c>
      <c r="J247" s="87">
        <f t="shared" si="33"/>
        <v>-0.17796402715154724</v>
      </c>
      <c r="K247" s="82">
        <f>VLOOKUP($C247,'2024'!$C$261:$U$504,VLOOKUP($L$4,Master!$D$9:$G$20,4,FALSE),FALSE)</f>
        <v>1436784.1900000011</v>
      </c>
      <c r="L247" s="83">
        <f>VLOOKUP($C247,'2024'!$C$8:$U$251,VLOOKUP($L$4,Master!$D$9:$G$20,4,FALSE),FALSE)</f>
        <v>1311378.4700000009</v>
      </c>
      <c r="M247" s="154">
        <f t="shared" si="34"/>
        <v>0.91271777565982259</v>
      </c>
      <c r="N247" s="154">
        <f t="shared" si="35"/>
        <v>1.8643424367358557E-4</v>
      </c>
      <c r="O247" s="83">
        <f t="shared" si="36"/>
        <v>-125405.7200000002</v>
      </c>
      <c r="P247" s="87">
        <f t="shared" si="37"/>
        <v>-8.7282224340177433E-2</v>
      </c>
      <c r="Q247" s="78"/>
    </row>
    <row r="248" spans="2:17" s="79" customFormat="1" ht="12.75" x14ac:dyDescent="0.2">
      <c r="B248" s="72"/>
      <c r="C248" s="80" t="s">
        <v>270</v>
      </c>
      <c r="D248" s="81" t="s">
        <v>501</v>
      </c>
      <c r="E248" s="82">
        <f>IFERROR(VLOOKUP($C248,'2024'!$C$261:$U$504,19,FALSE),0)</f>
        <v>75827037.860000014</v>
      </c>
      <c r="F248" s="83">
        <f>IFERROR(VLOOKUP($C248,'2024'!$C$8:$U$251,19,FALSE),0)</f>
        <v>72177124.449999988</v>
      </c>
      <c r="G248" s="84">
        <f t="shared" si="30"/>
        <v>0.95186527770293639</v>
      </c>
      <c r="H248" s="85">
        <f t="shared" si="31"/>
        <v>1.0261177772249074E-2</v>
      </c>
      <c r="I248" s="86">
        <f t="shared" si="32"/>
        <v>-3649913.4100000262</v>
      </c>
      <c r="J248" s="87">
        <f t="shared" si="33"/>
        <v>-4.8134722297063573E-2</v>
      </c>
      <c r="K248" s="82">
        <f>VLOOKUP($C248,'2024'!$C$261:$U$504,VLOOKUP($L$4,Master!$D$9:$G$20,4,FALSE),FALSE)</f>
        <v>18273105.82</v>
      </c>
      <c r="L248" s="83">
        <f>VLOOKUP($C248,'2024'!$C$8:$U$251,VLOOKUP($L$4,Master!$D$9:$G$20,4,FALSE),FALSE)</f>
        <v>19124053.890000001</v>
      </c>
      <c r="M248" s="154">
        <f t="shared" si="34"/>
        <v>1.0465683326295103</v>
      </c>
      <c r="N248" s="154">
        <f t="shared" si="35"/>
        <v>2.7188020884276374E-3</v>
      </c>
      <c r="O248" s="83">
        <f t="shared" si="36"/>
        <v>850948.0700000003</v>
      </c>
      <c r="P248" s="87">
        <f t="shared" si="37"/>
        <v>4.6568332629510281E-2</v>
      </c>
      <c r="Q248" s="78"/>
    </row>
    <row r="249" spans="2:17" s="79" customFormat="1" ht="12.75" x14ac:dyDescent="0.2">
      <c r="B249" s="72"/>
      <c r="C249" s="80" t="s">
        <v>271</v>
      </c>
      <c r="D249" s="81" t="s">
        <v>502</v>
      </c>
      <c r="E249" s="82">
        <f>IFERROR(VLOOKUP($C249,'2024'!$C$261:$U$504,19,FALSE),0)</f>
        <v>24447</v>
      </c>
      <c r="F249" s="83">
        <f>IFERROR(VLOOKUP($C249,'2024'!$C$8:$U$251,19,FALSE),0)</f>
        <v>15110.68</v>
      </c>
      <c r="G249" s="84">
        <f t="shared" si="30"/>
        <v>0.61809956231848495</v>
      </c>
      <c r="H249" s="85">
        <f t="shared" si="31"/>
        <v>2.1482342905885699E-6</v>
      </c>
      <c r="I249" s="86">
        <f t="shared" si="32"/>
        <v>-9336.32</v>
      </c>
      <c r="J249" s="87">
        <f t="shared" si="33"/>
        <v>-0.3819004376815151</v>
      </c>
      <c r="K249" s="82">
        <f>VLOOKUP($C249,'2024'!$C$261:$U$504,VLOOKUP($L$4,Master!$D$9:$G$20,4,FALSE),FALSE)</f>
        <v>6211.92</v>
      </c>
      <c r="L249" s="83">
        <f>VLOOKUP($C249,'2024'!$C$8:$U$251,VLOOKUP($L$4,Master!$D$9:$G$20,4,FALSE),FALSE)</f>
        <v>4326.9500000000007</v>
      </c>
      <c r="M249" s="154">
        <f t="shared" si="34"/>
        <v>0.69655597625210897</v>
      </c>
      <c r="N249" s="154">
        <f t="shared" si="35"/>
        <v>6.15147853284049E-7</v>
      </c>
      <c r="O249" s="83">
        <f t="shared" si="36"/>
        <v>-1884.9699999999993</v>
      </c>
      <c r="P249" s="87">
        <f t="shared" si="37"/>
        <v>-0.30344402374789103</v>
      </c>
      <c r="Q249" s="78"/>
    </row>
    <row r="250" spans="2:17" s="79" customFormat="1" ht="12.75" x14ac:dyDescent="0.2">
      <c r="B250" s="72"/>
      <c r="C250" s="80" t="s">
        <v>272</v>
      </c>
      <c r="D250" s="81" t="s">
        <v>503</v>
      </c>
      <c r="E250" s="82">
        <f>IFERROR(VLOOKUP($C250,'2024'!$C$261:$U$504,19,FALSE),0)</f>
        <v>134226.57000000004</v>
      </c>
      <c r="F250" s="83">
        <f>IFERROR(VLOOKUP($C250,'2024'!$C$8:$U$251,19,FALSE),0)</f>
        <v>107226.61000000003</v>
      </c>
      <c r="G250" s="84">
        <f t="shared" si="30"/>
        <v>0.79884787341284214</v>
      </c>
      <c r="H250" s="85">
        <f t="shared" si="31"/>
        <v>1.5244044640318457E-5</v>
      </c>
      <c r="I250" s="86">
        <f t="shared" si="32"/>
        <v>-26999.960000000006</v>
      </c>
      <c r="J250" s="87">
        <f t="shared" si="33"/>
        <v>-0.20115212658715781</v>
      </c>
      <c r="K250" s="82">
        <f>VLOOKUP($C250,'2024'!$C$261:$U$504,VLOOKUP($L$4,Master!$D$9:$G$20,4,FALSE),FALSE)</f>
        <v>32184.570000000011</v>
      </c>
      <c r="L250" s="83">
        <f>VLOOKUP($C250,'2024'!$C$8:$U$251,VLOOKUP($L$4,Master!$D$9:$G$20,4,FALSE),FALSE)</f>
        <v>30694.750000000011</v>
      </c>
      <c r="M250" s="154">
        <f t="shared" si="34"/>
        <v>0.95371011636942793</v>
      </c>
      <c r="N250" s="154">
        <f t="shared" si="35"/>
        <v>4.3637688370770563E-6</v>
      </c>
      <c r="O250" s="83">
        <f t="shared" si="36"/>
        <v>-1489.8199999999997</v>
      </c>
      <c r="P250" s="87">
        <f t="shared" si="37"/>
        <v>-4.6289883630572015E-2</v>
      </c>
      <c r="Q250" s="78"/>
    </row>
    <row r="251" spans="2:17" s="79" customFormat="1" ht="12.75" x14ac:dyDescent="0.2">
      <c r="B251" s="72"/>
      <c r="C251" s="80" t="s">
        <v>273</v>
      </c>
      <c r="D251" s="81" t="s">
        <v>504</v>
      </c>
      <c r="E251" s="82">
        <f>IFERROR(VLOOKUP($C251,'2024'!$C$261:$U$504,19,FALSE),0)</f>
        <v>392000</v>
      </c>
      <c r="F251" s="83">
        <f>IFERROR(VLOOKUP($C251,'2024'!$C$8:$U$251,19,FALSE),0)</f>
        <v>269317.88</v>
      </c>
      <c r="G251" s="84">
        <f t="shared" si="30"/>
        <v>0.68703540816326536</v>
      </c>
      <c r="H251" s="85">
        <f t="shared" si="31"/>
        <v>3.8288012510662499E-5</v>
      </c>
      <c r="I251" s="86">
        <f t="shared" si="32"/>
        <v>-122682.12</v>
      </c>
      <c r="J251" s="87">
        <f t="shared" si="33"/>
        <v>-0.3129645918367347</v>
      </c>
      <c r="K251" s="82">
        <f>VLOOKUP($C251,'2024'!$C$261:$U$504,VLOOKUP($L$4,Master!$D$9:$G$20,4,FALSE),FALSE)</f>
        <v>72250</v>
      </c>
      <c r="L251" s="83">
        <f>VLOOKUP($C251,'2024'!$C$8:$U$251,VLOOKUP($L$4,Master!$D$9:$G$20,4,FALSE),FALSE)</f>
        <v>156105.68</v>
      </c>
      <c r="M251" s="154">
        <f t="shared" si="34"/>
        <v>2.1606322491349479</v>
      </c>
      <c r="N251" s="154">
        <f t="shared" si="35"/>
        <v>2.2193016775661073E-5</v>
      </c>
      <c r="O251" s="83">
        <f t="shared" si="36"/>
        <v>83855.679999999993</v>
      </c>
      <c r="P251" s="87">
        <f t="shared" si="37"/>
        <v>1.1606322491349479</v>
      </c>
      <c r="Q251" s="78"/>
    </row>
    <row r="252" spans="2:17" s="79" customFormat="1" ht="13.5" thickBot="1" x14ac:dyDescent="0.25">
      <c r="B252" s="72"/>
      <c r="C252" s="80" t="s">
        <v>274</v>
      </c>
      <c r="D252" s="81" t="s">
        <v>395</v>
      </c>
      <c r="E252" s="82">
        <f>IFERROR(VLOOKUP($C252,'2024'!$C$261:$U$504,19,FALSE),0)</f>
        <v>811925.49</v>
      </c>
      <c r="F252" s="83">
        <f>IFERROR(VLOOKUP($C252,'2024'!$C$8:$U$251,19,FALSE),0)</f>
        <v>430909.57000000007</v>
      </c>
      <c r="G252" s="84">
        <f t="shared" si="30"/>
        <v>0.53072551029282267</v>
      </c>
      <c r="H252" s="85">
        <f t="shared" si="31"/>
        <v>6.1260956781347746E-5</v>
      </c>
      <c r="I252" s="86">
        <f t="shared" si="32"/>
        <v>-381015.91999999993</v>
      </c>
      <c r="J252" s="87">
        <f t="shared" si="33"/>
        <v>-0.46927448970717733</v>
      </c>
      <c r="K252" s="82">
        <f>VLOOKUP($C252,'2024'!$C$261:$U$504,VLOOKUP($L$4,Master!$D$9:$G$20,4,FALSE),FALSE)</f>
        <v>186928.43</v>
      </c>
      <c r="L252" s="83">
        <f>VLOOKUP($C252,'2024'!$C$8:$U$251,VLOOKUP($L$4,Master!$D$9:$G$20,4,FALSE),FALSE)</f>
        <v>125454.67000000004</v>
      </c>
      <c r="M252" s="154">
        <f t="shared" si="34"/>
        <v>0.67113745084148002</v>
      </c>
      <c r="N252" s="154">
        <f t="shared" si="35"/>
        <v>1.7835466306511238E-5</v>
      </c>
      <c r="O252" s="83">
        <f t="shared" si="36"/>
        <v>-61473.759999999951</v>
      </c>
      <c r="P252" s="87">
        <f t="shared" si="37"/>
        <v>-0.32886254915851992</v>
      </c>
      <c r="Q252" s="78"/>
    </row>
    <row r="253" spans="2:17" ht="16.5" thickTop="1" thickBot="1" x14ac:dyDescent="0.25">
      <c r="B253" s="88"/>
      <c r="C253" s="89"/>
      <c r="D253" s="90"/>
      <c r="E253" s="91"/>
      <c r="F253" s="91"/>
      <c r="G253" s="92"/>
      <c r="H253" s="92"/>
      <c r="I253" s="91"/>
      <c r="J253" s="92"/>
      <c r="K253" s="93"/>
      <c r="L253" s="91"/>
      <c r="M253" s="91"/>
      <c r="N253" s="92"/>
      <c r="O253" s="91"/>
      <c r="P253" s="92"/>
      <c r="Q253" s="94"/>
    </row>
    <row r="254" spans="2:17" ht="15.75" thickTop="1" x14ac:dyDescent="0.2"/>
    <row r="255" spans="2:17" x14ac:dyDescent="0.2">
      <c r="E255" s="100"/>
      <c r="F255" s="100"/>
      <c r="G255" s="101"/>
      <c r="H255" s="101"/>
      <c r="I255" s="102"/>
      <c r="J255" s="101"/>
      <c r="K255" s="100"/>
      <c r="L255" s="100"/>
      <c r="M255" s="100"/>
      <c r="N255" s="101"/>
      <c r="O255" s="102"/>
      <c r="P255" s="101"/>
    </row>
    <row r="256" spans="2:17" x14ac:dyDescent="0.2">
      <c r="E256" s="103"/>
      <c r="F256" s="103"/>
    </row>
  </sheetData>
  <sheetProtection algorithmName="SHA-512" hashValue="xm1DOEEFlSD0+fbq3Pocs7OiG6gz9PFmOpmit5YDR/JKEUuZ07JEiwj/atI/uw9aBfdVYXsT8gf8QSANjWxq7g==" saltValue="M17XNlvKHkOOMAs42+1c5Q==" spinCount="100000" sheet="1" objects="1" scenarios="1"/>
  <mergeCells count="5">
    <mergeCell ref="O5:P5"/>
    <mergeCell ref="C8:D8"/>
    <mergeCell ref="F5:H5"/>
    <mergeCell ref="I5:J5"/>
    <mergeCell ref="L5:N5"/>
  </mergeCells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W506"/>
  <sheetViews>
    <sheetView showGridLines="0" zoomScale="80" zoomScaleNormal="80" workbookViewId="0">
      <selection activeCell="I20" sqref="I20"/>
    </sheetView>
  </sheetViews>
  <sheetFormatPr defaultColWidth="9.140625" defaultRowHeight="12.75" x14ac:dyDescent="0.2"/>
  <cols>
    <col min="1" max="2" width="3.5703125" style="26" customWidth="1"/>
    <col min="3" max="3" width="11.85546875" style="97" customWidth="1"/>
    <col min="4" max="4" width="58" style="97" customWidth="1"/>
    <col min="5" max="16" width="17.85546875" style="97" bestFit="1" customWidth="1"/>
    <col min="17" max="17" width="20.5703125" style="97" bestFit="1" customWidth="1"/>
    <col min="18" max="18" width="3.85546875" style="26" customWidth="1"/>
    <col min="19" max="19" width="3.85546875" style="26" hidden="1" customWidth="1"/>
    <col min="20" max="20" width="3.5703125" style="26" hidden="1" customWidth="1"/>
    <col min="21" max="21" width="20.5703125" style="97" hidden="1" customWidth="1"/>
    <col min="22" max="22" width="3.85546875" style="26" hidden="1" customWidth="1"/>
    <col min="23" max="23" width="9.140625" style="26" hidden="1" customWidth="1"/>
    <col min="24" max="24" width="0" style="26" hidden="1" customWidth="1"/>
    <col min="25" max="16384" width="9.140625" style="26"/>
  </cols>
  <sheetData>
    <row r="1" spans="2:22" x14ac:dyDescent="0.2">
      <c r="C1" s="95"/>
      <c r="D1" s="96"/>
    </row>
    <row r="2" spans="2:22" ht="13.5" thickBot="1" x14ac:dyDescent="0.25">
      <c r="C2" s="27"/>
      <c r="D2" s="28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U2" s="29"/>
    </row>
    <row r="3" spans="2:22" s="106" customFormat="1" ht="14.25" thickTop="1" thickBot="1" x14ac:dyDescent="0.25">
      <c r="B3" s="33"/>
      <c r="C3" s="35"/>
      <c r="D3" s="35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39"/>
      <c r="S3" s="105"/>
      <c r="T3" s="33"/>
      <c r="U3" s="104"/>
      <c r="V3" s="39"/>
    </row>
    <row r="4" spans="2:22" s="106" customFormat="1" ht="19.5" thickBot="1" x14ac:dyDescent="0.25">
      <c r="B4" s="50"/>
      <c r="C4" s="52"/>
      <c r="D4" s="52"/>
      <c r="E4" s="168" t="s">
        <v>538</v>
      </c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70"/>
      <c r="R4" s="54"/>
      <c r="S4" s="105"/>
      <c r="T4" s="50"/>
      <c r="V4" s="54"/>
    </row>
    <row r="5" spans="2:22" s="106" customFormat="1" x14ac:dyDescent="0.2">
      <c r="B5" s="50"/>
      <c r="C5" s="52"/>
      <c r="D5" s="52"/>
      <c r="E5" s="107" t="s">
        <v>4</v>
      </c>
      <c r="F5" s="107" t="s">
        <v>15</v>
      </c>
      <c r="G5" s="107" t="s">
        <v>16</v>
      </c>
      <c r="H5" s="107" t="s">
        <v>17</v>
      </c>
      <c r="I5" s="107" t="s">
        <v>18</v>
      </c>
      <c r="J5" s="107" t="s">
        <v>19</v>
      </c>
      <c r="K5" s="107" t="s">
        <v>20</v>
      </c>
      <c r="L5" s="107" t="s">
        <v>21</v>
      </c>
      <c r="M5" s="107" t="s">
        <v>22</v>
      </c>
      <c r="N5" s="107" t="s">
        <v>23</v>
      </c>
      <c r="O5" s="107" t="s">
        <v>24</v>
      </c>
      <c r="P5" s="107" t="s">
        <v>25</v>
      </c>
      <c r="Q5" s="107" t="s">
        <v>26</v>
      </c>
      <c r="R5" s="54"/>
      <c r="S5" s="105"/>
      <c r="T5" s="50"/>
      <c r="U5" s="107" t="s">
        <v>6</v>
      </c>
      <c r="V5" s="54"/>
    </row>
    <row r="6" spans="2:22" s="112" customFormat="1" ht="13.5" thickBot="1" x14ac:dyDescent="0.3">
      <c r="B6" s="66"/>
      <c r="C6" s="108" t="s">
        <v>508</v>
      </c>
      <c r="D6" s="109" t="s">
        <v>27</v>
      </c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71"/>
      <c r="S6" s="111"/>
      <c r="T6" s="66"/>
      <c r="U6" s="110"/>
      <c r="V6" s="71"/>
    </row>
    <row r="7" spans="2:22" ht="15" customHeight="1" thickBot="1" x14ac:dyDescent="0.25">
      <c r="B7" s="113"/>
      <c r="C7" s="171" t="s">
        <v>31</v>
      </c>
      <c r="D7" s="172"/>
      <c r="E7" s="114">
        <f t="shared" ref="E7:Q7" si="0">SUM(E8:E251)</f>
        <v>173405279.23000005</v>
      </c>
      <c r="F7" s="114">
        <f t="shared" si="0"/>
        <v>221669074.04000002</v>
      </c>
      <c r="G7" s="114">
        <f t="shared" si="0"/>
        <v>293199745.29999971</v>
      </c>
      <c r="H7" s="114">
        <f t="shared" si="0"/>
        <v>376123803.74000001</v>
      </c>
      <c r="I7" s="114">
        <f t="shared" si="0"/>
        <v>0</v>
      </c>
      <c r="J7" s="114">
        <f t="shared" si="0"/>
        <v>0</v>
      </c>
      <c r="K7" s="114">
        <f t="shared" si="0"/>
        <v>0</v>
      </c>
      <c r="L7" s="114">
        <f t="shared" si="0"/>
        <v>0</v>
      </c>
      <c r="M7" s="114">
        <f t="shared" si="0"/>
        <v>0</v>
      </c>
      <c r="N7" s="114">
        <f t="shared" si="0"/>
        <v>0</v>
      </c>
      <c r="O7" s="114">
        <f t="shared" si="0"/>
        <v>0</v>
      </c>
      <c r="P7" s="114">
        <f t="shared" si="0"/>
        <v>0</v>
      </c>
      <c r="Q7" s="114">
        <f t="shared" si="0"/>
        <v>1064397902.3099997</v>
      </c>
      <c r="R7" s="115"/>
      <c r="S7" s="116"/>
      <c r="T7" s="113"/>
      <c r="U7" s="114">
        <f>SUM(U8:U251)</f>
        <v>1064397902.3099997</v>
      </c>
      <c r="V7" s="115"/>
    </row>
    <row r="8" spans="2:22" x14ac:dyDescent="0.2">
      <c r="B8" s="113"/>
      <c r="C8" s="117" t="s">
        <v>45</v>
      </c>
      <c r="D8" s="118" t="s">
        <v>275</v>
      </c>
      <c r="E8" s="119">
        <v>19726.499999999996</v>
      </c>
      <c r="F8" s="119">
        <v>32742.279999999995</v>
      </c>
      <c r="G8" s="119">
        <v>32668.229999999992</v>
      </c>
      <c r="H8" s="119">
        <v>30495.97</v>
      </c>
      <c r="I8" s="119"/>
      <c r="J8" s="119"/>
      <c r="K8" s="119"/>
      <c r="L8" s="119"/>
      <c r="M8" s="119"/>
      <c r="N8" s="119"/>
      <c r="O8" s="119"/>
      <c r="P8" s="119"/>
      <c r="Q8" s="119">
        <f t="shared" ref="Q8:Q71" si="1">SUM(E8:P8)</f>
        <v>115632.97999999998</v>
      </c>
      <c r="R8" s="115"/>
      <c r="S8" s="116"/>
      <c r="T8" s="113"/>
      <c r="U8" s="119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115632.97999999998</v>
      </c>
      <c r="V8" s="115"/>
    </row>
    <row r="9" spans="2:22" ht="25.5" x14ac:dyDescent="0.2">
      <c r="B9" s="113"/>
      <c r="C9" s="117" t="s">
        <v>46</v>
      </c>
      <c r="D9" s="118" t="s">
        <v>276</v>
      </c>
      <c r="E9" s="119">
        <v>0</v>
      </c>
      <c r="F9" s="119">
        <v>5760</v>
      </c>
      <c r="G9" s="119">
        <v>0</v>
      </c>
      <c r="H9" s="119">
        <v>5760</v>
      </c>
      <c r="I9" s="119"/>
      <c r="J9" s="119"/>
      <c r="K9" s="119"/>
      <c r="L9" s="119"/>
      <c r="M9" s="119"/>
      <c r="N9" s="119"/>
      <c r="O9" s="119"/>
      <c r="P9" s="119"/>
      <c r="Q9" s="119">
        <f t="shared" si="1"/>
        <v>11520</v>
      </c>
      <c r="R9" s="115"/>
      <c r="S9" s="116"/>
      <c r="T9" s="113"/>
      <c r="U9" s="119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11520</v>
      </c>
      <c r="V9" s="115"/>
    </row>
    <row r="10" spans="2:22" x14ac:dyDescent="0.2">
      <c r="B10" s="113"/>
      <c r="C10" s="117" t="s">
        <v>47</v>
      </c>
      <c r="D10" s="118" t="s">
        <v>277</v>
      </c>
      <c r="E10" s="119">
        <v>62541.040000000008</v>
      </c>
      <c r="F10" s="119">
        <v>125274.64000000001</v>
      </c>
      <c r="G10" s="119">
        <v>134172.27000000005</v>
      </c>
      <c r="H10" s="119">
        <v>201707.50999999995</v>
      </c>
      <c r="I10" s="119"/>
      <c r="J10" s="119"/>
      <c r="K10" s="119"/>
      <c r="L10" s="119"/>
      <c r="M10" s="119"/>
      <c r="N10" s="119"/>
      <c r="O10" s="119"/>
      <c r="P10" s="119"/>
      <c r="Q10" s="119">
        <f t="shared" si="1"/>
        <v>523695.46</v>
      </c>
      <c r="R10" s="115"/>
      <c r="S10" s="116"/>
      <c r="T10" s="113"/>
      <c r="U10" s="119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523695.46</v>
      </c>
      <c r="V10" s="115"/>
    </row>
    <row r="11" spans="2:22" x14ac:dyDescent="0.2">
      <c r="B11" s="113"/>
      <c r="C11" s="117" t="s">
        <v>48</v>
      </c>
      <c r="D11" s="118" t="s">
        <v>278</v>
      </c>
      <c r="E11" s="119">
        <v>28623.399999999994</v>
      </c>
      <c r="F11" s="119">
        <v>32722.94</v>
      </c>
      <c r="G11" s="119">
        <v>27706.079999999998</v>
      </c>
      <c r="H11" s="119">
        <v>50213.679999999993</v>
      </c>
      <c r="I11" s="119"/>
      <c r="J11" s="119"/>
      <c r="K11" s="119"/>
      <c r="L11" s="119"/>
      <c r="M11" s="119"/>
      <c r="N11" s="119"/>
      <c r="O11" s="119"/>
      <c r="P11" s="119"/>
      <c r="Q11" s="119">
        <f t="shared" si="1"/>
        <v>139266.09999999998</v>
      </c>
      <c r="R11" s="115"/>
      <c r="S11" s="116"/>
      <c r="T11" s="113"/>
      <c r="U11" s="119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139266.09999999998</v>
      </c>
      <c r="V11" s="115"/>
    </row>
    <row r="12" spans="2:22" x14ac:dyDescent="0.2">
      <c r="B12" s="113"/>
      <c r="C12" s="117" t="s">
        <v>49</v>
      </c>
      <c r="D12" s="118" t="s">
        <v>279</v>
      </c>
      <c r="E12" s="119">
        <v>91905.46</v>
      </c>
      <c r="F12" s="119">
        <v>129698.67999999998</v>
      </c>
      <c r="G12" s="119">
        <v>128955.41999999997</v>
      </c>
      <c r="H12" s="119">
        <v>145067.81999999998</v>
      </c>
      <c r="I12" s="119"/>
      <c r="J12" s="119"/>
      <c r="K12" s="119"/>
      <c r="L12" s="119"/>
      <c r="M12" s="119"/>
      <c r="N12" s="119"/>
      <c r="O12" s="119"/>
      <c r="P12" s="119"/>
      <c r="Q12" s="119">
        <f t="shared" si="1"/>
        <v>495627.37999999989</v>
      </c>
      <c r="R12" s="115"/>
      <c r="S12" s="116"/>
      <c r="T12" s="113"/>
      <c r="U12" s="119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495627.37999999989</v>
      </c>
      <c r="V12" s="115"/>
    </row>
    <row r="13" spans="2:22" x14ac:dyDescent="0.2">
      <c r="B13" s="113"/>
      <c r="C13" s="117" t="s">
        <v>50</v>
      </c>
      <c r="D13" s="118" t="s">
        <v>280</v>
      </c>
      <c r="E13" s="119">
        <v>437535.97</v>
      </c>
      <c r="F13" s="119">
        <v>583138.76</v>
      </c>
      <c r="G13" s="119">
        <v>580441.51000000013</v>
      </c>
      <c r="H13" s="119">
        <v>529350.55999999982</v>
      </c>
      <c r="I13" s="119"/>
      <c r="J13" s="119"/>
      <c r="K13" s="119"/>
      <c r="L13" s="119"/>
      <c r="M13" s="119"/>
      <c r="N13" s="119"/>
      <c r="O13" s="119"/>
      <c r="P13" s="119"/>
      <c r="Q13" s="119">
        <f t="shared" si="1"/>
        <v>2130466.7999999998</v>
      </c>
      <c r="R13" s="115"/>
      <c r="S13" s="116"/>
      <c r="T13" s="113"/>
      <c r="U13" s="119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2130466.7999999998</v>
      </c>
      <c r="V13" s="115"/>
    </row>
    <row r="14" spans="2:22" ht="25.5" x14ac:dyDescent="0.2">
      <c r="B14" s="113"/>
      <c r="C14" s="117" t="s">
        <v>51</v>
      </c>
      <c r="D14" s="118" t="s">
        <v>281</v>
      </c>
      <c r="E14" s="119">
        <v>60138.100000000006</v>
      </c>
      <c r="F14" s="119">
        <v>83541.210000000006</v>
      </c>
      <c r="G14" s="119">
        <v>83259.119999999981</v>
      </c>
      <c r="H14" s="119">
        <v>59816.650000000009</v>
      </c>
      <c r="I14" s="119"/>
      <c r="J14" s="119"/>
      <c r="K14" s="119"/>
      <c r="L14" s="119"/>
      <c r="M14" s="119"/>
      <c r="N14" s="119"/>
      <c r="O14" s="119"/>
      <c r="P14" s="119"/>
      <c r="Q14" s="119">
        <f t="shared" si="1"/>
        <v>286755.08</v>
      </c>
      <c r="R14" s="115"/>
      <c r="S14" s="116"/>
      <c r="T14" s="113"/>
      <c r="U14" s="119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286755.08</v>
      </c>
      <c r="V14" s="115"/>
    </row>
    <row r="15" spans="2:22" x14ac:dyDescent="0.2">
      <c r="B15" s="113"/>
      <c r="C15" s="117" t="s">
        <v>52</v>
      </c>
      <c r="D15" s="118" t="s">
        <v>282</v>
      </c>
      <c r="E15" s="119">
        <v>51641.440000000002</v>
      </c>
      <c r="F15" s="119">
        <v>71424.199999999983</v>
      </c>
      <c r="G15" s="119">
        <v>82461.78</v>
      </c>
      <c r="H15" s="119">
        <v>55422.950000000004</v>
      </c>
      <c r="I15" s="119"/>
      <c r="J15" s="119"/>
      <c r="K15" s="119"/>
      <c r="L15" s="119"/>
      <c r="M15" s="119"/>
      <c r="N15" s="119"/>
      <c r="O15" s="119"/>
      <c r="P15" s="119"/>
      <c r="Q15" s="119">
        <f t="shared" si="1"/>
        <v>260950.37</v>
      </c>
      <c r="R15" s="115"/>
      <c r="S15" s="116"/>
      <c r="T15" s="113"/>
      <c r="U15" s="119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260950.37</v>
      </c>
      <c r="V15" s="115"/>
    </row>
    <row r="16" spans="2:22" x14ac:dyDescent="0.2">
      <c r="B16" s="113"/>
      <c r="C16" s="117" t="s">
        <v>53</v>
      </c>
      <c r="D16" s="118" t="s">
        <v>283</v>
      </c>
      <c r="E16" s="119">
        <v>0</v>
      </c>
      <c r="F16" s="119">
        <v>18214.559999999998</v>
      </c>
      <c r="G16" s="119">
        <v>0</v>
      </c>
      <c r="H16" s="119">
        <v>43158.25</v>
      </c>
      <c r="I16" s="119"/>
      <c r="J16" s="119"/>
      <c r="K16" s="119"/>
      <c r="L16" s="119"/>
      <c r="M16" s="119"/>
      <c r="N16" s="119"/>
      <c r="O16" s="119"/>
      <c r="P16" s="119"/>
      <c r="Q16" s="119">
        <f t="shared" si="1"/>
        <v>61372.81</v>
      </c>
      <c r="R16" s="115"/>
      <c r="S16" s="116"/>
      <c r="T16" s="113"/>
      <c r="U16" s="119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61372.81</v>
      </c>
      <c r="V16" s="115"/>
    </row>
    <row r="17" spans="2:22" x14ac:dyDescent="0.2">
      <c r="B17" s="113"/>
      <c r="C17" s="117" t="s">
        <v>54</v>
      </c>
      <c r="D17" s="118" t="s">
        <v>284</v>
      </c>
      <c r="E17" s="119">
        <v>92239.98</v>
      </c>
      <c r="F17" s="119">
        <v>137025.43000000002</v>
      </c>
      <c r="G17" s="119">
        <v>141718.29</v>
      </c>
      <c r="H17" s="119">
        <v>174797.22</v>
      </c>
      <c r="I17" s="119"/>
      <c r="J17" s="119"/>
      <c r="K17" s="119"/>
      <c r="L17" s="119"/>
      <c r="M17" s="119"/>
      <c r="N17" s="119"/>
      <c r="O17" s="119"/>
      <c r="P17" s="119"/>
      <c r="Q17" s="119">
        <f t="shared" si="1"/>
        <v>545780.92000000004</v>
      </c>
      <c r="R17" s="115"/>
      <c r="S17" s="116"/>
      <c r="T17" s="113"/>
      <c r="U17" s="119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545780.92000000004</v>
      </c>
      <c r="V17" s="115"/>
    </row>
    <row r="18" spans="2:22" ht="25.5" x14ac:dyDescent="0.2">
      <c r="B18" s="113"/>
      <c r="C18" s="117" t="s">
        <v>55</v>
      </c>
      <c r="D18" s="118" t="s">
        <v>285</v>
      </c>
      <c r="E18" s="119">
        <v>255528.37</v>
      </c>
      <c r="F18" s="119">
        <v>436695.35999999987</v>
      </c>
      <c r="G18" s="119">
        <v>455216.73000000004</v>
      </c>
      <c r="H18" s="119">
        <v>484046.16</v>
      </c>
      <c r="I18" s="119"/>
      <c r="J18" s="119"/>
      <c r="K18" s="119"/>
      <c r="L18" s="119"/>
      <c r="M18" s="119"/>
      <c r="N18" s="119"/>
      <c r="O18" s="119"/>
      <c r="P18" s="119"/>
      <c r="Q18" s="119">
        <f t="shared" si="1"/>
        <v>1631486.6199999999</v>
      </c>
      <c r="R18" s="115"/>
      <c r="S18" s="116"/>
      <c r="T18" s="113"/>
      <c r="U18" s="119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1631486.6199999999</v>
      </c>
      <c r="V18" s="115"/>
    </row>
    <row r="19" spans="2:22" x14ac:dyDescent="0.2">
      <c r="B19" s="113"/>
      <c r="C19" s="117" t="s">
        <v>56</v>
      </c>
      <c r="D19" s="118" t="s">
        <v>286</v>
      </c>
      <c r="E19" s="119">
        <v>326023.50999999995</v>
      </c>
      <c r="F19" s="119">
        <v>441170.9800000001</v>
      </c>
      <c r="G19" s="119">
        <v>500525.97999999981</v>
      </c>
      <c r="H19" s="119">
        <v>589997.72999999986</v>
      </c>
      <c r="I19" s="119"/>
      <c r="J19" s="119"/>
      <c r="K19" s="119"/>
      <c r="L19" s="119"/>
      <c r="M19" s="119"/>
      <c r="N19" s="119"/>
      <c r="O19" s="119"/>
      <c r="P19" s="119"/>
      <c r="Q19" s="119">
        <f t="shared" si="1"/>
        <v>1857718.1999999997</v>
      </c>
      <c r="R19" s="115"/>
      <c r="S19" s="116"/>
      <c r="T19" s="113"/>
      <c r="U19" s="119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1857718.1999999997</v>
      </c>
      <c r="V19" s="115"/>
    </row>
    <row r="20" spans="2:22" x14ac:dyDescent="0.2">
      <c r="B20" s="113"/>
      <c r="C20" s="117" t="s">
        <v>57</v>
      </c>
      <c r="D20" s="118" t="s">
        <v>287</v>
      </c>
      <c r="E20" s="119">
        <v>247086.12000000008</v>
      </c>
      <c r="F20" s="119">
        <v>425999.2699999999</v>
      </c>
      <c r="G20" s="119">
        <v>467963.00999999983</v>
      </c>
      <c r="H20" s="119">
        <v>352055.76999999996</v>
      </c>
      <c r="I20" s="119"/>
      <c r="J20" s="119"/>
      <c r="K20" s="119"/>
      <c r="L20" s="119"/>
      <c r="M20" s="119"/>
      <c r="N20" s="119"/>
      <c r="O20" s="119"/>
      <c r="P20" s="119"/>
      <c r="Q20" s="119">
        <f t="shared" si="1"/>
        <v>1493104.17</v>
      </c>
      <c r="R20" s="115"/>
      <c r="S20" s="116"/>
      <c r="T20" s="113"/>
      <c r="U20" s="119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1493104.17</v>
      </c>
      <c r="V20" s="115"/>
    </row>
    <row r="21" spans="2:22" ht="25.5" x14ac:dyDescent="0.2">
      <c r="B21" s="113"/>
      <c r="C21" s="117" t="s">
        <v>58</v>
      </c>
      <c r="D21" s="118" t="s">
        <v>288</v>
      </c>
      <c r="E21" s="119">
        <v>12085.109999999997</v>
      </c>
      <c r="F21" s="119">
        <v>16487.73</v>
      </c>
      <c r="G21" s="119">
        <v>16845.210000000003</v>
      </c>
      <c r="H21" s="119">
        <v>16048.76</v>
      </c>
      <c r="I21" s="119"/>
      <c r="J21" s="119"/>
      <c r="K21" s="119"/>
      <c r="L21" s="119"/>
      <c r="M21" s="119"/>
      <c r="N21" s="119"/>
      <c r="O21" s="119"/>
      <c r="P21" s="119"/>
      <c r="Q21" s="119">
        <f t="shared" si="1"/>
        <v>61466.810000000005</v>
      </c>
      <c r="R21" s="115"/>
      <c r="S21" s="116"/>
      <c r="T21" s="113"/>
      <c r="U21" s="119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61466.810000000005</v>
      </c>
      <c r="V21" s="115"/>
    </row>
    <row r="22" spans="2:22" x14ac:dyDescent="0.2">
      <c r="B22" s="113"/>
      <c r="C22" s="117" t="s">
        <v>59</v>
      </c>
      <c r="D22" s="118" t="s">
        <v>289</v>
      </c>
      <c r="E22" s="119">
        <v>0</v>
      </c>
      <c r="F22" s="119">
        <v>1028.1600000000001</v>
      </c>
      <c r="G22" s="119">
        <v>3704.77</v>
      </c>
      <c r="H22" s="119">
        <v>3605.25</v>
      </c>
      <c r="I22" s="119"/>
      <c r="J22" s="119"/>
      <c r="K22" s="119"/>
      <c r="L22" s="119"/>
      <c r="M22" s="119"/>
      <c r="N22" s="119"/>
      <c r="O22" s="119"/>
      <c r="P22" s="119"/>
      <c r="Q22" s="119">
        <f t="shared" si="1"/>
        <v>8338.18</v>
      </c>
      <c r="R22" s="115"/>
      <c r="S22" s="116"/>
      <c r="T22" s="113"/>
      <c r="U22" s="119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8338.18</v>
      </c>
      <c r="V22" s="115"/>
    </row>
    <row r="23" spans="2:22" x14ac:dyDescent="0.2">
      <c r="B23" s="113"/>
      <c r="C23" s="117" t="s">
        <v>60</v>
      </c>
      <c r="D23" s="118" t="s">
        <v>290</v>
      </c>
      <c r="E23" s="119">
        <v>84304.49000000002</v>
      </c>
      <c r="F23" s="119">
        <v>81517.11</v>
      </c>
      <c r="G23" s="119">
        <v>86048.47</v>
      </c>
      <c r="H23" s="119">
        <v>67085.08</v>
      </c>
      <c r="I23" s="119"/>
      <c r="J23" s="119"/>
      <c r="K23" s="119"/>
      <c r="L23" s="119"/>
      <c r="M23" s="119"/>
      <c r="N23" s="119"/>
      <c r="O23" s="119"/>
      <c r="P23" s="119"/>
      <c r="Q23" s="119">
        <f t="shared" si="1"/>
        <v>318955.15000000002</v>
      </c>
      <c r="R23" s="115"/>
      <c r="S23" s="116"/>
      <c r="T23" s="113"/>
      <c r="U23" s="119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318955.15000000002</v>
      </c>
      <c r="V23" s="115"/>
    </row>
    <row r="24" spans="2:22" x14ac:dyDescent="0.2">
      <c r="B24" s="113"/>
      <c r="C24" s="117" t="s">
        <v>61</v>
      </c>
      <c r="D24" s="118" t="s">
        <v>291</v>
      </c>
      <c r="E24" s="119">
        <v>26630</v>
      </c>
      <c r="F24" s="119">
        <v>26580</v>
      </c>
      <c r="G24" s="119">
        <v>46839.82</v>
      </c>
      <c r="H24" s="119">
        <v>93039.15</v>
      </c>
      <c r="I24" s="119"/>
      <c r="J24" s="119"/>
      <c r="K24" s="119"/>
      <c r="L24" s="119"/>
      <c r="M24" s="119"/>
      <c r="N24" s="119"/>
      <c r="O24" s="119"/>
      <c r="P24" s="119"/>
      <c r="Q24" s="119">
        <f t="shared" si="1"/>
        <v>193088.97</v>
      </c>
      <c r="R24" s="115"/>
      <c r="S24" s="116"/>
      <c r="T24" s="113"/>
      <c r="U24" s="119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193088.97</v>
      </c>
      <c r="V24" s="115"/>
    </row>
    <row r="25" spans="2:22" x14ac:dyDescent="0.2">
      <c r="B25" s="113"/>
      <c r="C25" s="117" t="s">
        <v>62</v>
      </c>
      <c r="D25" s="118" t="s">
        <v>292</v>
      </c>
      <c r="E25" s="119">
        <v>29017.83</v>
      </c>
      <c r="F25" s="119">
        <v>31057.429999999997</v>
      </c>
      <c r="G25" s="119">
        <v>41450.990000000005</v>
      </c>
      <c r="H25" s="119">
        <v>30832.610000000011</v>
      </c>
      <c r="I25" s="119"/>
      <c r="J25" s="119"/>
      <c r="K25" s="119"/>
      <c r="L25" s="119"/>
      <c r="M25" s="119"/>
      <c r="N25" s="119"/>
      <c r="O25" s="119"/>
      <c r="P25" s="119"/>
      <c r="Q25" s="119">
        <f t="shared" si="1"/>
        <v>132358.86000000002</v>
      </c>
      <c r="R25" s="115"/>
      <c r="S25" s="116"/>
      <c r="T25" s="113"/>
      <c r="U25" s="119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132358.86000000002</v>
      </c>
      <c r="V25" s="115"/>
    </row>
    <row r="26" spans="2:22" x14ac:dyDescent="0.2">
      <c r="B26" s="113"/>
      <c r="C26" s="117" t="s">
        <v>63</v>
      </c>
      <c r="D26" s="118" t="s">
        <v>293</v>
      </c>
      <c r="E26" s="119">
        <v>0</v>
      </c>
      <c r="F26" s="119">
        <v>2800</v>
      </c>
      <c r="G26" s="119">
        <v>2800</v>
      </c>
      <c r="H26" s="119">
        <v>3150</v>
      </c>
      <c r="I26" s="119"/>
      <c r="J26" s="119"/>
      <c r="K26" s="119"/>
      <c r="L26" s="119"/>
      <c r="M26" s="119"/>
      <c r="N26" s="119"/>
      <c r="O26" s="119"/>
      <c r="P26" s="119"/>
      <c r="Q26" s="119">
        <f t="shared" si="1"/>
        <v>8750</v>
      </c>
      <c r="R26" s="115"/>
      <c r="S26" s="116"/>
      <c r="T26" s="113"/>
      <c r="U26" s="119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8750</v>
      </c>
      <c r="V26" s="115"/>
    </row>
    <row r="27" spans="2:22" x14ac:dyDescent="0.2">
      <c r="B27" s="113"/>
      <c r="C27" s="117" t="s">
        <v>64</v>
      </c>
      <c r="D27" s="118" t="s">
        <v>294</v>
      </c>
      <c r="E27" s="119">
        <v>0</v>
      </c>
      <c r="F27" s="119">
        <v>0</v>
      </c>
      <c r="G27" s="119">
        <v>0</v>
      </c>
      <c r="H27" s="119">
        <v>0</v>
      </c>
      <c r="I27" s="119"/>
      <c r="J27" s="119"/>
      <c r="K27" s="119"/>
      <c r="L27" s="119"/>
      <c r="M27" s="119"/>
      <c r="N27" s="119"/>
      <c r="O27" s="119"/>
      <c r="P27" s="119"/>
      <c r="Q27" s="119">
        <f t="shared" si="1"/>
        <v>0</v>
      </c>
      <c r="R27" s="115"/>
      <c r="S27" s="116"/>
      <c r="T27" s="113"/>
      <c r="U27" s="119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0</v>
      </c>
      <c r="V27" s="115"/>
    </row>
    <row r="28" spans="2:22" x14ac:dyDescent="0.2">
      <c r="B28" s="113"/>
      <c r="C28" s="117" t="s">
        <v>65</v>
      </c>
      <c r="D28" s="118" t="s">
        <v>295</v>
      </c>
      <c r="E28" s="119">
        <v>0</v>
      </c>
      <c r="F28" s="119">
        <v>635708.25999999989</v>
      </c>
      <c r="G28" s="119">
        <v>635708.25999999978</v>
      </c>
      <c r="H28" s="119">
        <v>1271416.5199999998</v>
      </c>
      <c r="I28" s="119"/>
      <c r="J28" s="119"/>
      <c r="K28" s="119"/>
      <c r="L28" s="119"/>
      <c r="M28" s="119"/>
      <c r="N28" s="119"/>
      <c r="O28" s="119"/>
      <c r="P28" s="119"/>
      <c r="Q28" s="119">
        <f t="shared" si="1"/>
        <v>2542833.0399999991</v>
      </c>
      <c r="R28" s="115"/>
      <c r="S28" s="116"/>
      <c r="T28" s="113"/>
      <c r="U28" s="119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2542833.0399999991</v>
      </c>
      <c r="V28" s="115"/>
    </row>
    <row r="29" spans="2:22" x14ac:dyDescent="0.2">
      <c r="B29" s="113"/>
      <c r="C29" s="117" t="s">
        <v>66</v>
      </c>
      <c r="D29" s="118" t="s">
        <v>296</v>
      </c>
      <c r="E29" s="119">
        <v>581305.43000000005</v>
      </c>
      <c r="F29" s="119">
        <v>1324174.7099999995</v>
      </c>
      <c r="G29" s="119">
        <v>1232031.03</v>
      </c>
      <c r="H29" s="119">
        <v>1267746.0200000003</v>
      </c>
      <c r="I29" s="119"/>
      <c r="J29" s="119"/>
      <c r="K29" s="119"/>
      <c r="L29" s="119"/>
      <c r="M29" s="119"/>
      <c r="N29" s="119"/>
      <c r="O29" s="119"/>
      <c r="P29" s="119"/>
      <c r="Q29" s="119">
        <f t="shared" si="1"/>
        <v>4405257.1900000004</v>
      </c>
      <c r="R29" s="115"/>
      <c r="S29" s="116"/>
      <c r="T29" s="113"/>
      <c r="U29" s="119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4405257.1900000004</v>
      </c>
      <c r="V29" s="115"/>
    </row>
    <row r="30" spans="2:22" x14ac:dyDescent="0.2">
      <c r="B30" s="113"/>
      <c r="C30" s="117" t="s">
        <v>67</v>
      </c>
      <c r="D30" s="118" t="s">
        <v>297</v>
      </c>
      <c r="E30" s="119">
        <v>125651.55999999997</v>
      </c>
      <c r="F30" s="119">
        <v>404687.3</v>
      </c>
      <c r="G30" s="119">
        <v>330422.84999999998</v>
      </c>
      <c r="H30" s="119">
        <v>317002.26</v>
      </c>
      <c r="I30" s="119"/>
      <c r="J30" s="119"/>
      <c r="K30" s="119"/>
      <c r="L30" s="119"/>
      <c r="M30" s="119"/>
      <c r="N30" s="119"/>
      <c r="O30" s="119"/>
      <c r="P30" s="119"/>
      <c r="Q30" s="119">
        <f t="shared" si="1"/>
        <v>1177763.97</v>
      </c>
      <c r="R30" s="115"/>
      <c r="S30" s="116"/>
      <c r="T30" s="113"/>
      <c r="U30" s="119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1177763.97</v>
      </c>
      <c r="V30" s="115"/>
    </row>
    <row r="31" spans="2:22" x14ac:dyDescent="0.2">
      <c r="B31" s="113"/>
      <c r="C31" s="117" t="s">
        <v>68</v>
      </c>
      <c r="D31" s="118" t="s">
        <v>298</v>
      </c>
      <c r="E31" s="119">
        <v>9843.02</v>
      </c>
      <c r="F31" s="119">
        <v>23660.059999999998</v>
      </c>
      <c r="G31" s="119">
        <v>23501.889999999996</v>
      </c>
      <c r="H31" s="119">
        <v>24772.440000000002</v>
      </c>
      <c r="I31" s="119"/>
      <c r="J31" s="119"/>
      <c r="K31" s="119"/>
      <c r="L31" s="119"/>
      <c r="M31" s="119"/>
      <c r="N31" s="119"/>
      <c r="O31" s="119"/>
      <c r="P31" s="119"/>
      <c r="Q31" s="119">
        <f t="shared" si="1"/>
        <v>81777.41</v>
      </c>
      <c r="R31" s="115"/>
      <c r="S31" s="116"/>
      <c r="T31" s="113"/>
      <c r="U31" s="119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81777.41</v>
      </c>
      <c r="V31" s="115"/>
    </row>
    <row r="32" spans="2:22" ht="25.5" x14ac:dyDescent="0.2">
      <c r="B32" s="113"/>
      <c r="C32" s="117" t="s">
        <v>69</v>
      </c>
      <c r="D32" s="118" t="s">
        <v>299</v>
      </c>
      <c r="E32" s="119">
        <v>0</v>
      </c>
      <c r="F32" s="119">
        <v>0</v>
      </c>
      <c r="G32" s="119">
        <v>0</v>
      </c>
      <c r="H32" s="119">
        <v>0</v>
      </c>
      <c r="I32" s="119"/>
      <c r="J32" s="119"/>
      <c r="K32" s="119"/>
      <c r="L32" s="119"/>
      <c r="M32" s="119"/>
      <c r="N32" s="119"/>
      <c r="O32" s="119"/>
      <c r="P32" s="119"/>
      <c r="Q32" s="119">
        <f t="shared" si="1"/>
        <v>0</v>
      </c>
      <c r="R32" s="115"/>
      <c r="S32" s="116"/>
      <c r="T32" s="113"/>
      <c r="U32" s="119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0</v>
      </c>
      <c r="V32" s="115"/>
    </row>
    <row r="33" spans="2:22" x14ac:dyDescent="0.2">
      <c r="B33" s="113"/>
      <c r="C33" s="117" t="s">
        <v>510</v>
      </c>
      <c r="D33" s="118" t="s">
        <v>511</v>
      </c>
      <c r="E33" s="119">
        <v>0</v>
      </c>
      <c r="F33" s="119">
        <v>0</v>
      </c>
      <c r="G33" s="119">
        <v>0</v>
      </c>
      <c r="H33" s="119">
        <v>6730.36</v>
      </c>
      <c r="I33" s="119"/>
      <c r="J33" s="119"/>
      <c r="K33" s="119"/>
      <c r="L33" s="119"/>
      <c r="M33" s="119"/>
      <c r="N33" s="119"/>
      <c r="O33" s="119"/>
      <c r="P33" s="119"/>
      <c r="Q33" s="119">
        <f t="shared" si="1"/>
        <v>6730.36</v>
      </c>
      <c r="R33" s="115"/>
      <c r="S33" s="116"/>
      <c r="T33" s="113"/>
      <c r="U33" s="119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6730.36</v>
      </c>
      <c r="V33" s="115"/>
    </row>
    <row r="34" spans="2:22" x14ac:dyDescent="0.2">
      <c r="B34" s="113"/>
      <c r="C34" s="117" t="s">
        <v>70</v>
      </c>
      <c r="D34" s="118" t="s">
        <v>300</v>
      </c>
      <c r="E34" s="119">
        <v>42118.089999999989</v>
      </c>
      <c r="F34" s="119">
        <v>138686.75999999998</v>
      </c>
      <c r="G34" s="119">
        <v>1342476.0499999998</v>
      </c>
      <c r="H34" s="119">
        <v>155396.74</v>
      </c>
      <c r="I34" s="119"/>
      <c r="J34" s="119"/>
      <c r="K34" s="119"/>
      <c r="L34" s="119"/>
      <c r="M34" s="119"/>
      <c r="N34" s="119"/>
      <c r="O34" s="119"/>
      <c r="P34" s="119"/>
      <c r="Q34" s="119">
        <f t="shared" si="1"/>
        <v>1678677.64</v>
      </c>
      <c r="R34" s="115"/>
      <c r="S34" s="116"/>
      <c r="T34" s="113"/>
      <c r="U34" s="119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1678677.64</v>
      </c>
      <c r="V34" s="115"/>
    </row>
    <row r="35" spans="2:22" x14ac:dyDescent="0.2">
      <c r="B35" s="113"/>
      <c r="C35" s="117" t="s">
        <v>71</v>
      </c>
      <c r="D35" s="118" t="s">
        <v>301</v>
      </c>
      <c r="E35" s="119">
        <v>0</v>
      </c>
      <c r="F35" s="119">
        <v>0</v>
      </c>
      <c r="G35" s="119">
        <v>11434.059999999998</v>
      </c>
      <c r="H35" s="119">
        <v>10222.94</v>
      </c>
      <c r="I35" s="119"/>
      <c r="J35" s="119"/>
      <c r="K35" s="119"/>
      <c r="L35" s="119"/>
      <c r="M35" s="119"/>
      <c r="N35" s="119"/>
      <c r="O35" s="119"/>
      <c r="P35" s="119"/>
      <c r="Q35" s="119">
        <f t="shared" si="1"/>
        <v>21657</v>
      </c>
      <c r="R35" s="115"/>
      <c r="S35" s="116"/>
      <c r="T35" s="113"/>
      <c r="U35" s="119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21657</v>
      </c>
      <c r="V35" s="115"/>
    </row>
    <row r="36" spans="2:22" x14ac:dyDescent="0.2">
      <c r="B36" s="113"/>
      <c r="C36" s="117" t="s">
        <v>72</v>
      </c>
      <c r="D36" s="118" t="s">
        <v>304</v>
      </c>
      <c r="E36" s="119">
        <v>0</v>
      </c>
      <c r="F36" s="119">
        <v>3118952.72</v>
      </c>
      <c r="G36" s="119">
        <v>1413625</v>
      </c>
      <c r="H36" s="119">
        <v>1705327.72</v>
      </c>
      <c r="I36" s="119"/>
      <c r="J36" s="119"/>
      <c r="K36" s="119"/>
      <c r="L36" s="119"/>
      <c r="M36" s="119"/>
      <c r="N36" s="119"/>
      <c r="O36" s="119"/>
      <c r="P36" s="119"/>
      <c r="Q36" s="119">
        <f t="shared" si="1"/>
        <v>6237905.4400000004</v>
      </c>
      <c r="R36" s="115"/>
      <c r="S36" s="116"/>
      <c r="T36" s="113"/>
      <c r="U36" s="119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6237905.4400000004</v>
      </c>
      <c r="V36" s="115"/>
    </row>
    <row r="37" spans="2:22" x14ac:dyDescent="0.2">
      <c r="B37" s="113"/>
      <c r="C37" s="117" t="s">
        <v>73</v>
      </c>
      <c r="D37" s="118" t="s">
        <v>302</v>
      </c>
      <c r="E37" s="119">
        <v>6302.85</v>
      </c>
      <c r="F37" s="119">
        <v>8793.7199999999993</v>
      </c>
      <c r="G37" s="119">
        <v>71083.45</v>
      </c>
      <c r="H37" s="119">
        <v>139235.94</v>
      </c>
      <c r="I37" s="119"/>
      <c r="J37" s="119"/>
      <c r="K37" s="119"/>
      <c r="L37" s="119"/>
      <c r="M37" s="119"/>
      <c r="N37" s="119"/>
      <c r="O37" s="119"/>
      <c r="P37" s="119"/>
      <c r="Q37" s="119">
        <f t="shared" si="1"/>
        <v>225415.96</v>
      </c>
      <c r="R37" s="115"/>
      <c r="S37" s="116"/>
      <c r="T37" s="113"/>
      <c r="U37" s="119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225415.96</v>
      </c>
      <c r="V37" s="115"/>
    </row>
    <row r="38" spans="2:22" x14ac:dyDescent="0.2">
      <c r="B38" s="113"/>
      <c r="C38" s="117" t="s">
        <v>74</v>
      </c>
      <c r="D38" s="118" t="s">
        <v>305</v>
      </c>
      <c r="E38" s="119">
        <v>58170.170000000006</v>
      </c>
      <c r="F38" s="119">
        <v>97632.569999999992</v>
      </c>
      <c r="G38" s="119">
        <v>119401.93</v>
      </c>
      <c r="H38" s="119">
        <v>96433.640000000014</v>
      </c>
      <c r="I38" s="119"/>
      <c r="J38" s="119"/>
      <c r="K38" s="119"/>
      <c r="L38" s="119"/>
      <c r="M38" s="119"/>
      <c r="N38" s="119"/>
      <c r="O38" s="119"/>
      <c r="P38" s="119"/>
      <c r="Q38" s="119">
        <f t="shared" si="1"/>
        <v>371638.31</v>
      </c>
      <c r="R38" s="115"/>
      <c r="S38" s="116"/>
      <c r="T38" s="113"/>
      <c r="U38" s="119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371638.31</v>
      </c>
      <c r="V38" s="115"/>
    </row>
    <row r="39" spans="2:22" x14ac:dyDescent="0.2">
      <c r="B39" s="113"/>
      <c r="C39" s="117" t="s">
        <v>75</v>
      </c>
      <c r="D39" s="118" t="s">
        <v>303</v>
      </c>
      <c r="E39" s="119">
        <v>86112.86</v>
      </c>
      <c r="F39" s="119">
        <v>160402.69999999998</v>
      </c>
      <c r="G39" s="119">
        <v>141909.96999999997</v>
      </c>
      <c r="H39" s="119">
        <v>471229.81999999995</v>
      </c>
      <c r="I39" s="119"/>
      <c r="J39" s="119"/>
      <c r="K39" s="119"/>
      <c r="L39" s="119"/>
      <c r="M39" s="119"/>
      <c r="N39" s="119"/>
      <c r="O39" s="119"/>
      <c r="P39" s="119"/>
      <c r="Q39" s="119">
        <f t="shared" si="1"/>
        <v>859655.34999999986</v>
      </c>
      <c r="R39" s="115"/>
      <c r="S39" s="116"/>
      <c r="T39" s="113"/>
      <c r="U39" s="119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859655.34999999986</v>
      </c>
      <c r="V39" s="115"/>
    </row>
    <row r="40" spans="2:22" x14ac:dyDescent="0.2">
      <c r="B40" s="113"/>
      <c r="C40" s="117" t="s">
        <v>76</v>
      </c>
      <c r="D40" s="118" t="s">
        <v>306</v>
      </c>
      <c r="E40" s="119">
        <v>77986.37</v>
      </c>
      <c r="F40" s="119">
        <v>88589.03</v>
      </c>
      <c r="G40" s="119">
        <v>101923.6</v>
      </c>
      <c r="H40" s="119">
        <v>87423.71</v>
      </c>
      <c r="I40" s="119"/>
      <c r="J40" s="119"/>
      <c r="K40" s="119"/>
      <c r="L40" s="119"/>
      <c r="M40" s="119"/>
      <c r="N40" s="119"/>
      <c r="O40" s="119"/>
      <c r="P40" s="119"/>
      <c r="Q40" s="119">
        <f t="shared" si="1"/>
        <v>355922.71</v>
      </c>
      <c r="R40" s="115"/>
      <c r="S40" s="116"/>
      <c r="T40" s="113"/>
      <c r="U40" s="119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355922.71</v>
      </c>
      <c r="V40" s="115"/>
    </row>
    <row r="41" spans="2:22" x14ac:dyDescent="0.2">
      <c r="B41" s="113"/>
      <c r="C41" s="117" t="s">
        <v>77</v>
      </c>
      <c r="D41" s="118" t="s">
        <v>307</v>
      </c>
      <c r="E41" s="119">
        <v>189610.92</v>
      </c>
      <c r="F41" s="119">
        <v>217766.57000000004</v>
      </c>
      <c r="G41" s="119">
        <v>234198.52999999991</v>
      </c>
      <c r="H41" s="119">
        <v>224407.85999999993</v>
      </c>
      <c r="I41" s="119"/>
      <c r="J41" s="119"/>
      <c r="K41" s="119"/>
      <c r="L41" s="119"/>
      <c r="M41" s="119"/>
      <c r="N41" s="119"/>
      <c r="O41" s="119"/>
      <c r="P41" s="119"/>
      <c r="Q41" s="119">
        <f t="shared" si="1"/>
        <v>865983.87999999989</v>
      </c>
      <c r="R41" s="115"/>
      <c r="S41" s="116"/>
      <c r="T41" s="113"/>
      <c r="U41" s="119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865983.87999999989</v>
      </c>
      <c r="V41" s="115"/>
    </row>
    <row r="42" spans="2:22" x14ac:dyDescent="0.2">
      <c r="B42" s="113"/>
      <c r="C42" s="117" t="s">
        <v>78</v>
      </c>
      <c r="D42" s="118" t="s">
        <v>308</v>
      </c>
      <c r="E42" s="119">
        <v>188560.65000000005</v>
      </c>
      <c r="F42" s="119">
        <v>222767.62999999995</v>
      </c>
      <c r="G42" s="119">
        <v>222433.77</v>
      </c>
      <c r="H42" s="119">
        <v>246763.64</v>
      </c>
      <c r="I42" s="119"/>
      <c r="J42" s="119"/>
      <c r="K42" s="119"/>
      <c r="L42" s="119"/>
      <c r="M42" s="119"/>
      <c r="N42" s="119"/>
      <c r="O42" s="119"/>
      <c r="P42" s="119"/>
      <c r="Q42" s="119">
        <f t="shared" si="1"/>
        <v>880525.69000000006</v>
      </c>
      <c r="R42" s="115"/>
      <c r="S42" s="116"/>
      <c r="T42" s="113"/>
      <c r="U42" s="119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880525.69000000006</v>
      </c>
      <c r="V42" s="115"/>
    </row>
    <row r="43" spans="2:22" x14ac:dyDescent="0.2">
      <c r="B43" s="113"/>
      <c r="C43" s="117" t="s">
        <v>79</v>
      </c>
      <c r="D43" s="118" t="s">
        <v>309</v>
      </c>
      <c r="E43" s="119">
        <v>331340.8299999999</v>
      </c>
      <c r="F43" s="119">
        <v>539230.43999999994</v>
      </c>
      <c r="G43" s="119">
        <v>509343.50999999978</v>
      </c>
      <c r="H43" s="119">
        <v>450123.60999999987</v>
      </c>
      <c r="I43" s="119"/>
      <c r="J43" s="119"/>
      <c r="K43" s="119"/>
      <c r="L43" s="119"/>
      <c r="M43" s="119"/>
      <c r="N43" s="119"/>
      <c r="O43" s="119"/>
      <c r="P43" s="119"/>
      <c r="Q43" s="119">
        <f t="shared" si="1"/>
        <v>1830038.3899999994</v>
      </c>
      <c r="R43" s="115"/>
      <c r="S43" s="116"/>
      <c r="T43" s="113"/>
      <c r="U43" s="119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1830038.3899999994</v>
      </c>
      <c r="V43" s="115"/>
    </row>
    <row r="44" spans="2:22" x14ac:dyDescent="0.2">
      <c r="B44" s="113"/>
      <c r="C44" s="117" t="s">
        <v>80</v>
      </c>
      <c r="D44" s="118" t="s">
        <v>310</v>
      </c>
      <c r="E44" s="119">
        <v>896829.80999999982</v>
      </c>
      <c r="F44" s="119">
        <v>1125876.3599999994</v>
      </c>
      <c r="G44" s="119">
        <v>1082555.0699999998</v>
      </c>
      <c r="H44" s="119">
        <v>1059603.5899999994</v>
      </c>
      <c r="I44" s="119"/>
      <c r="J44" s="119"/>
      <c r="K44" s="119"/>
      <c r="L44" s="119"/>
      <c r="M44" s="119"/>
      <c r="N44" s="119"/>
      <c r="O44" s="119"/>
      <c r="P44" s="119"/>
      <c r="Q44" s="119">
        <f t="shared" si="1"/>
        <v>4164864.8299999987</v>
      </c>
      <c r="R44" s="115"/>
      <c r="S44" s="116"/>
      <c r="T44" s="113"/>
      <c r="U44" s="119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4164864.8299999987</v>
      </c>
      <c r="V44" s="115"/>
    </row>
    <row r="45" spans="2:22" x14ac:dyDescent="0.2">
      <c r="B45" s="113"/>
      <c r="C45" s="117" t="s">
        <v>81</v>
      </c>
      <c r="D45" s="118" t="s">
        <v>311</v>
      </c>
      <c r="E45" s="119">
        <v>403462.70000000013</v>
      </c>
      <c r="F45" s="119">
        <v>564214.91</v>
      </c>
      <c r="G45" s="119">
        <v>477292.69000000006</v>
      </c>
      <c r="H45" s="119">
        <v>558097.74000000011</v>
      </c>
      <c r="I45" s="119"/>
      <c r="J45" s="119"/>
      <c r="K45" s="119"/>
      <c r="L45" s="119"/>
      <c r="M45" s="119"/>
      <c r="N45" s="119"/>
      <c r="O45" s="119"/>
      <c r="P45" s="119"/>
      <c r="Q45" s="119">
        <f t="shared" si="1"/>
        <v>2003068.0400000005</v>
      </c>
      <c r="R45" s="115"/>
      <c r="S45" s="116"/>
      <c r="T45" s="113"/>
      <c r="U45" s="119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2003068.0400000005</v>
      </c>
      <c r="V45" s="115"/>
    </row>
    <row r="46" spans="2:22" x14ac:dyDescent="0.2">
      <c r="B46" s="113"/>
      <c r="C46" s="117" t="s">
        <v>82</v>
      </c>
      <c r="D46" s="118" t="s">
        <v>312</v>
      </c>
      <c r="E46" s="119">
        <v>376743.99999999988</v>
      </c>
      <c r="F46" s="119">
        <v>454067.4200000001</v>
      </c>
      <c r="G46" s="119">
        <v>549481.38</v>
      </c>
      <c r="H46" s="119">
        <v>474914.44</v>
      </c>
      <c r="I46" s="119"/>
      <c r="J46" s="119"/>
      <c r="K46" s="119"/>
      <c r="L46" s="119"/>
      <c r="M46" s="119"/>
      <c r="N46" s="119"/>
      <c r="O46" s="119"/>
      <c r="P46" s="119"/>
      <c r="Q46" s="119">
        <f t="shared" si="1"/>
        <v>1855207.2399999998</v>
      </c>
      <c r="R46" s="115"/>
      <c r="S46" s="116"/>
      <c r="T46" s="113"/>
      <c r="U46" s="119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1855207.2399999998</v>
      </c>
      <c r="V46" s="115"/>
    </row>
    <row r="47" spans="2:22" x14ac:dyDescent="0.2">
      <c r="B47" s="113"/>
      <c r="C47" s="117" t="s">
        <v>83</v>
      </c>
      <c r="D47" s="118" t="s">
        <v>313</v>
      </c>
      <c r="E47" s="119">
        <v>112857.93000000004</v>
      </c>
      <c r="F47" s="119">
        <v>130083.80000000005</v>
      </c>
      <c r="G47" s="119">
        <v>136563.24000000002</v>
      </c>
      <c r="H47" s="119">
        <v>151933.74</v>
      </c>
      <c r="I47" s="119"/>
      <c r="J47" s="119"/>
      <c r="K47" s="119"/>
      <c r="L47" s="119"/>
      <c r="M47" s="119"/>
      <c r="N47" s="119"/>
      <c r="O47" s="119"/>
      <c r="P47" s="119"/>
      <c r="Q47" s="119">
        <f t="shared" si="1"/>
        <v>531438.71000000008</v>
      </c>
      <c r="R47" s="115"/>
      <c r="S47" s="116"/>
      <c r="T47" s="113"/>
      <c r="U47" s="119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531438.71000000008</v>
      </c>
      <c r="V47" s="115"/>
    </row>
    <row r="48" spans="2:22" x14ac:dyDescent="0.2">
      <c r="B48" s="113"/>
      <c r="C48" s="117" t="s">
        <v>84</v>
      </c>
      <c r="D48" s="118" t="s">
        <v>314</v>
      </c>
      <c r="E48" s="119">
        <v>146797.63999999998</v>
      </c>
      <c r="F48" s="119">
        <v>161353.15000000002</v>
      </c>
      <c r="G48" s="119">
        <v>173185.36000000004</v>
      </c>
      <c r="H48" s="119">
        <v>187459.26</v>
      </c>
      <c r="I48" s="119"/>
      <c r="J48" s="119"/>
      <c r="K48" s="119"/>
      <c r="L48" s="119"/>
      <c r="M48" s="119"/>
      <c r="N48" s="119"/>
      <c r="O48" s="119"/>
      <c r="P48" s="119"/>
      <c r="Q48" s="119">
        <f t="shared" si="1"/>
        <v>668795.41000000015</v>
      </c>
      <c r="R48" s="115"/>
      <c r="S48" s="116"/>
      <c r="T48" s="113"/>
      <c r="U48" s="119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668795.41000000015</v>
      </c>
      <c r="V48" s="115"/>
    </row>
    <row r="49" spans="2:22" x14ac:dyDescent="0.2">
      <c r="B49" s="113"/>
      <c r="C49" s="117" t="s">
        <v>85</v>
      </c>
      <c r="D49" s="118" t="s">
        <v>315</v>
      </c>
      <c r="E49" s="119">
        <v>71047.72</v>
      </c>
      <c r="F49" s="119">
        <v>77279.950000000012</v>
      </c>
      <c r="G49" s="119">
        <v>81345.150000000009</v>
      </c>
      <c r="H49" s="119">
        <v>87527.77</v>
      </c>
      <c r="I49" s="119"/>
      <c r="J49" s="119"/>
      <c r="K49" s="119"/>
      <c r="L49" s="119"/>
      <c r="M49" s="119"/>
      <c r="N49" s="119"/>
      <c r="O49" s="119"/>
      <c r="P49" s="119"/>
      <c r="Q49" s="119">
        <f t="shared" si="1"/>
        <v>317200.59000000003</v>
      </c>
      <c r="R49" s="115"/>
      <c r="S49" s="116"/>
      <c r="T49" s="113"/>
      <c r="U49" s="119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317200.59000000003</v>
      </c>
      <c r="V49" s="115"/>
    </row>
    <row r="50" spans="2:22" x14ac:dyDescent="0.2">
      <c r="B50" s="113"/>
      <c r="C50" s="117" t="s">
        <v>86</v>
      </c>
      <c r="D50" s="118" t="s">
        <v>316</v>
      </c>
      <c r="E50" s="119">
        <v>646327.51</v>
      </c>
      <c r="F50" s="119">
        <v>1486531.2200000002</v>
      </c>
      <c r="G50" s="119">
        <v>1175130.6700000002</v>
      </c>
      <c r="H50" s="119">
        <v>1059092.8500000003</v>
      </c>
      <c r="I50" s="119"/>
      <c r="J50" s="119"/>
      <c r="K50" s="119"/>
      <c r="L50" s="119"/>
      <c r="M50" s="119"/>
      <c r="N50" s="119"/>
      <c r="O50" s="119"/>
      <c r="P50" s="119"/>
      <c r="Q50" s="119">
        <f t="shared" si="1"/>
        <v>4367082.2500000009</v>
      </c>
      <c r="R50" s="115"/>
      <c r="S50" s="116"/>
      <c r="T50" s="113"/>
      <c r="U50" s="119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4367082.2500000009</v>
      </c>
      <c r="V50" s="115"/>
    </row>
    <row r="51" spans="2:22" ht="25.5" x14ac:dyDescent="0.2">
      <c r="B51" s="113"/>
      <c r="C51" s="117" t="s">
        <v>87</v>
      </c>
      <c r="D51" s="118" t="s">
        <v>317</v>
      </c>
      <c r="E51" s="119">
        <v>30506.18</v>
      </c>
      <c r="F51" s="119">
        <v>37324.839999999997</v>
      </c>
      <c r="G51" s="119">
        <v>39540.909999999996</v>
      </c>
      <c r="H51" s="119">
        <v>37046.200000000004</v>
      </c>
      <c r="I51" s="119"/>
      <c r="J51" s="119"/>
      <c r="K51" s="119"/>
      <c r="L51" s="119"/>
      <c r="M51" s="119"/>
      <c r="N51" s="119"/>
      <c r="O51" s="119"/>
      <c r="P51" s="119"/>
      <c r="Q51" s="119">
        <f t="shared" si="1"/>
        <v>144418.13</v>
      </c>
      <c r="R51" s="115"/>
      <c r="S51" s="116"/>
      <c r="T51" s="113"/>
      <c r="U51" s="119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144418.13</v>
      </c>
      <c r="V51" s="115"/>
    </row>
    <row r="52" spans="2:22" x14ac:dyDescent="0.2">
      <c r="B52" s="113"/>
      <c r="C52" s="117" t="s">
        <v>88</v>
      </c>
      <c r="D52" s="118" t="s">
        <v>318</v>
      </c>
      <c r="E52" s="119">
        <v>46800.61</v>
      </c>
      <c r="F52" s="119">
        <v>60320.890000000014</v>
      </c>
      <c r="G52" s="119">
        <v>63050.550000000017</v>
      </c>
      <c r="H52" s="119">
        <v>62176.55</v>
      </c>
      <c r="I52" s="119"/>
      <c r="J52" s="119"/>
      <c r="K52" s="119"/>
      <c r="L52" s="119"/>
      <c r="M52" s="119"/>
      <c r="N52" s="119"/>
      <c r="O52" s="119"/>
      <c r="P52" s="119"/>
      <c r="Q52" s="119">
        <f t="shared" si="1"/>
        <v>232348.60000000003</v>
      </c>
      <c r="R52" s="115"/>
      <c r="S52" s="116"/>
      <c r="T52" s="113"/>
      <c r="U52" s="119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232348.60000000003</v>
      </c>
      <c r="V52" s="115"/>
    </row>
    <row r="53" spans="2:22" ht="25.5" x14ac:dyDescent="0.2">
      <c r="B53" s="113"/>
      <c r="C53" s="117" t="s">
        <v>89</v>
      </c>
      <c r="D53" s="118" t="s">
        <v>319</v>
      </c>
      <c r="E53" s="119">
        <v>61941.31</v>
      </c>
      <c r="F53" s="119">
        <v>76561.010000000009</v>
      </c>
      <c r="G53" s="119">
        <v>90445.319999999992</v>
      </c>
      <c r="H53" s="119">
        <v>78710.729999999981</v>
      </c>
      <c r="I53" s="119"/>
      <c r="J53" s="119"/>
      <c r="K53" s="119"/>
      <c r="L53" s="119"/>
      <c r="M53" s="119"/>
      <c r="N53" s="119"/>
      <c r="O53" s="119"/>
      <c r="P53" s="119"/>
      <c r="Q53" s="119">
        <f t="shared" si="1"/>
        <v>307658.37</v>
      </c>
      <c r="R53" s="115"/>
      <c r="S53" s="116"/>
      <c r="T53" s="113"/>
      <c r="U53" s="119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307658.37</v>
      </c>
      <c r="V53" s="115"/>
    </row>
    <row r="54" spans="2:22" x14ac:dyDescent="0.2">
      <c r="B54" s="113"/>
      <c r="C54" s="117" t="s">
        <v>90</v>
      </c>
      <c r="D54" s="118" t="s">
        <v>320</v>
      </c>
      <c r="E54" s="119">
        <v>50090.590000000004</v>
      </c>
      <c r="F54" s="119">
        <v>148174.99000000002</v>
      </c>
      <c r="G54" s="119">
        <v>259236.91999999998</v>
      </c>
      <c r="H54" s="119">
        <v>197887.18999999997</v>
      </c>
      <c r="I54" s="119"/>
      <c r="J54" s="119"/>
      <c r="K54" s="119"/>
      <c r="L54" s="119"/>
      <c r="M54" s="119"/>
      <c r="N54" s="119"/>
      <c r="O54" s="119"/>
      <c r="P54" s="119"/>
      <c r="Q54" s="119">
        <f t="shared" si="1"/>
        <v>655389.68999999994</v>
      </c>
      <c r="R54" s="115"/>
      <c r="S54" s="116"/>
      <c r="T54" s="113"/>
      <c r="U54" s="119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655389.68999999994</v>
      </c>
      <c r="V54" s="115"/>
    </row>
    <row r="55" spans="2:22" x14ac:dyDescent="0.2">
      <c r="B55" s="113"/>
      <c r="C55" s="117" t="s">
        <v>91</v>
      </c>
      <c r="D55" s="118" t="s">
        <v>321</v>
      </c>
      <c r="E55" s="119">
        <v>59201.399999999987</v>
      </c>
      <c r="F55" s="119">
        <v>118211.06999999996</v>
      </c>
      <c r="G55" s="119">
        <v>137847.29999999999</v>
      </c>
      <c r="H55" s="119">
        <v>105475.24000000002</v>
      </c>
      <c r="I55" s="119"/>
      <c r="J55" s="119"/>
      <c r="K55" s="119"/>
      <c r="L55" s="119"/>
      <c r="M55" s="119"/>
      <c r="N55" s="119"/>
      <c r="O55" s="119"/>
      <c r="P55" s="119"/>
      <c r="Q55" s="119">
        <f t="shared" si="1"/>
        <v>420735.00999999989</v>
      </c>
      <c r="R55" s="115"/>
      <c r="S55" s="116"/>
      <c r="T55" s="113"/>
      <c r="U55" s="119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420735.00999999989</v>
      </c>
      <c r="V55" s="115"/>
    </row>
    <row r="56" spans="2:22" x14ac:dyDescent="0.2">
      <c r="B56" s="113"/>
      <c r="C56" s="117" t="s">
        <v>92</v>
      </c>
      <c r="D56" s="118" t="s">
        <v>322</v>
      </c>
      <c r="E56" s="119">
        <v>31015.709999999992</v>
      </c>
      <c r="F56" s="119">
        <v>42312.619999999995</v>
      </c>
      <c r="G56" s="119">
        <v>48105.69</v>
      </c>
      <c r="H56" s="119">
        <v>38901.550000000003</v>
      </c>
      <c r="I56" s="119"/>
      <c r="J56" s="119"/>
      <c r="K56" s="119"/>
      <c r="L56" s="119"/>
      <c r="M56" s="119"/>
      <c r="N56" s="119"/>
      <c r="O56" s="119"/>
      <c r="P56" s="119"/>
      <c r="Q56" s="119">
        <f t="shared" si="1"/>
        <v>160335.57</v>
      </c>
      <c r="R56" s="115"/>
      <c r="S56" s="116"/>
      <c r="T56" s="113"/>
      <c r="U56" s="119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160335.57</v>
      </c>
      <c r="V56" s="115"/>
    </row>
    <row r="57" spans="2:22" x14ac:dyDescent="0.2">
      <c r="B57" s="113"/>
      <c r="C57" s="117" t="s">
        <v>93</v>
      </c>
      <c r="D57" s="118" t="s">
        <v>323</v>
      </c>
      <c r="E57" s="119">
        <v>19983.62</v>
      </c>
      <c r="F57" s="119">
        <v>39914.880000000005</v>
      </c>
      <c r="G57" s="119">
        <v>47805.61</v>
      </c>
      <c r="H57" s="119">
        <v>53847.83</v>
      </c>
      <c r="I57" s="119"/>
      <c r="J57" s="119"/>
      <c r="K57" s="119"/>
      <c r="L57" s="119"/>
      <c r="M57" s="119"/>
      <c r="N57" s="119"/>
      <c r="O57" s="119"/>
      <c r="P57" s="119"/>
      <c r="Q57" s="119">
        <f t="shared" si="1"/>
        <v>161551.94</v>
      </c>
      <c r="R57" s="115"/>
      <c r="S57" s="116"/>
      <c r="T57" s="113"/>
      <c r="U57" s="119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161551.94</v>
      </c>
      <c r="V57" s="115"/>
    </row>
    <row r="58" spans="2:22" ht="25.5" x14ac:dyDescent="0.2">
      <c r="B58" s="113"/>
      <c r="C58" s="117" t="s">
        <v>94</v>
      </c>
      <c r="D58" s="118" t="s">
        <v>324</v>
      </c>
      <c r="E58" s="119">
        <v>17405.990000000002</v>
      </c>
      <c r="F58" s="119">
        <v>41799.590000000004</v>
      </c>
      <c r="G58" s="119">
        <v>66193.660000000018</v>
      </c>
      <c r="H58" s="119">
        <v>27447.939999999995</v>
      </c>
      <c r="I58" s="119"/>
      <c r="J58" s="119"/>
      <c r="K58" s="119"/>
      <c r="L58" s="119"/>
      <c r="M58" s="119"/>
      <c r="N58" s="119"/>
      <c r="O58" s="119"/>
      <c r="P58" s="119"/>
      <c r="Q58" s="119">
        <f t="shared" si="1"/>
        <v>152847.18000000002</v>
      </c>
      <c r="R58" s="115"/>
      <c r="S58" s="116"/>
      <c r="T58" s="113"/>
      <c r="U58" s="119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152847.18000000002</v>
      </c>
      <c r="V58" s="115"/>
    </row>
    <row r="59" spans="2:22" x14ac:dyDescent="0.2">
      <c r="B59" s="113"/>
      <c r="C59" s="117" t="s">
        <v>95</v>
      </c>
      <c r="D59" s="118" t="s">
        <v>325</v>
      </c>
      <c r="E59" s="119">
        <v>0</v>
      </c>
      <c r="F59" s="119">
        <v>40206.81</v>
      </c>
      <c r="G59" s="119">
        <v>38124.899999999972</v>
      </c>
      <c r="H59" s="119">
        <v>29795.359999999982</v>
      </c>
      <c r="I59" s="119"/>
      <c r="J59" s="119"/>
      <c r="K59" s="119"/>
      <c r="L59" s="119"/>
      <c r="M59" s="119"/>
      <c r="N59" s="119"/>
      <c r="O59" s="119"/>
      <c r="P59" s="119"/>
      <c r="Q59" s="119">
        <f t="shared" si="1"/>
        <v>108127.06999999995</v>
      </c>
      <c r="R59" s="115"/>
      <c r="S59" s="116"/>
      <c r="T59" s="113"/>
      <c r="U59" s="119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108127.06999999995</v>
      </c>
      <c r="V59" s="115"/>
    </row>
    <row r="60" spans="2:22" ht="25.5" x14ac:dyDescent="0.2">
      <c r="B60" s="113"/>
      <c r="C60" s="117" t="s">
        <v>96</v>
      </c>
      <c r="D60" s="118" t="s">
        <v>326</v>
      </c>
      <c r="E60" s="119">
        <v>0</v>
      </c>
      <c r="F60" s="119">
        <v>0</v>
      </c>
      <c r="G60" s="119">
        <v>563447.61</v>
      </c>
      <c r="H60" s="119">
        <v>450731.28</v>
      </c>
      <c r="I60" s="119"/>
      <c r="J60" s="119"/>
      <c r="K60" s="119"/>
      <c r="L60" s="119"/>
      <c r="M60" s="119"/>
      <c r="N60" s="119"/>
      <c r="O60" s="119"/>
      <c r="P60" s="119"/>
      <c r="Q60" s="119">
        <f t="shared" si="1"/>
        <v>1014178.89</v>
      </c>
      <c r="R60" s="115"/>
      <c r="S60" s="116"/>
      <c r="T60" s="113"/>
      <c r="U60" s="119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1014178.89</v>
      </c>
      <c r="V60" s="115"/>
    </row>
    <row r="61" spans="2:22" x14ac:dyDescent="0.2">
      <c r="B61" s="113"/>
      <c r="C61" s="117" t="s">
        <v>97</v>
      </c>
      <c r="D61" s="118" t="s">
        <v>327</v>
      </c>
      <c r="E61" s="119">
        <v>0</v>
      </c>
      <c r="F61" s="119">
        <v>0</v>
      </c>
      <c r="G61" s="119">
        <v>415052.41000000003</v>
      </c>
      <c r="H61" s="119">
        <v>273675.53000000003</v>
      </c>
      <c r="I61" s="119"/>
      <c r="J61" s="119"/>
      <c r="K61" s="119"/>
      <c r="L61" s="119"/>
      <c r="M61" s="119"/>
      <c r="N61" s="119"/>
      <c r="O61" s="119"/>
      <c r="P61" s="119"/>
      <c r="Q61" s="119">
        <f t="shared" si="1"/>
        <v>688727.94000000006</v>
      </c>
      <c r="R61" s="115"/>
      <c r="S61" s="116"/>
      <c r="T61" s="113"/>
      <c r="U61" s="119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688727.94000000006</v>
      </c>
      <c r="V61" s="115"/>
    </row>
    <row r="62" spans="2:22" x14ac:dyDescent="0.2">
      <c r="B62" s="113"/>
      <c r="C62" s="117" t="s">
        <v>98</v>
      </c>
      <c r="D62" s="118" t="s">
        <v>328</v>
      </c>
      <c r="E62" s="119">
        <v>87002.98</v>
      </c>
      <c r="F62" s="119">
        <v>132293.15</v>
      </c>
      <c r="G62" s="119">
        <v>162203.96999999997</v>
      </c>
      <c r="H62" s="119">
        <v>137156.84</v>
      </c>
      <c r="I62" s="119"/>
      <c r="J62" s="119"/>
      <c r="K62" s="119"/>
      <c r="L62" s="119"/>
      <c r="M62" s="119"/>
      <c r="N62" s="119"/>
      <c r="O62" s="119"/>
      <c r="P62" s="119"/>
      <c r="Q62" s="119">
        <f t="shared" si="1"/>
        <v>518656.93999999994</v>
      </c>
      <c r="R62" s="115"/>
      <c r="S62" s="116"/>
      <c r="T62" s="113"/>
      <c r="U62" s="119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518656.93999999994</v>
      </c>
      <c r="V62" s="115"/>
    </row>
    <row r="63" spans="2:22" x14ac:dyDescent="0.2">
      <c r="B63" s="113"/>
      <c r="C63" s="117" t="s">
        <v>99</v>
      </c>
      <c r="D63" s="118" t="s">
        <v>329</v>
      </c>
      <c r="E63" s="119">
        <v>13406.569999999998</v>
      </c>
      <c r="F63" s="119">
        <v>35834.179999999993</v>
      </c>
      <c r="G63" s="119">
        <v>19031.509999999998</v>
      </c>
      <c r="H63" s="119">
        <v>36910.139999999992</v>
      </c>
      <c r="I63" s="119"/>
      <c r="J63" s="119"/>
      <c r="K63" s="119"/>
      <c r="L63" s="119"/>
      <c r="M63" s="119"/>
      <c r="N63" s="119"/>
      <c r="O63" s="119"/>
      <c r="P63" s="119"/>
      <c r="Q63" s="119">
        <f t="shared" si="1"/>
        <v>105182.39999999999</v>
      </c>
      <c r="R63" s="115"/>
      <c r="S63" s="116"/>
      <c r="T63" s="113"/>
      <c r="U63" s="119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105182.39999999999</v>
      </c>
      <c r="V63" s="115"/>
    </row>
    <row r="64" spans="2:22" x14ac:dyDescent="0.2">
      <c r="B64" s="113"/>
      <c r="C64" s="117" t="s">
        <v>100</v>
      </c>
      <c r="D64" s="118" t="s">
        <v>330</v>
      </c>
      <c r="E64" s="119">
        <v>48059.95</v>
      </c>
      <c r="F64" s="119">
        <v>135147.69</v>
      </c>
      <c r="G64" s="119">
        <v>92411.11</v>
      </c>
      <c r="H64" s="119">
        <v>119561.49999999999</v>
      </c>
      <c r="I64" s="119"/>
      <c r="J64" s="119"/>
      <c r="K64" s="119"/>
      <c r="L64" s="119"/>
      <c r="M64" s="119"/>
      <c r="N64" s="119"/>
      <c r="O64" s="119"/>
      <c r="P64" s="119"/>
      <c r="Q64" s="119">
        <f t="shared" si="1"/>
        <v>395180.25</v>
      </c>
      <c r="R64" s="115"/>
      <c r="S64" s="116"/>
      <c r="T64" s="113"/>
      <c r="U64" s="119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395180.25</v>
      </c>
      <c r="V64" s="115"/>
    </row>
    <row r="65" spans="2:22" x14ac:dyDescent="0.2">
      <c r="B65" s="113"/>
      <c r="C65" s="117" t="s">
        <v>101</v>
      </c>
      <c r="D65" s="118" t="s">
        <v>331</v>
      </c>
      <c r="E65" s="119">
        <v>0</v>
      </c>
      <c r="F65" s="119">
        <v>0</v>
      </c>
      <c r="G65" s="119">
        <v>0</v>
      </c>
      <c r="H65" s="119">
        <v>206220</v>
      </c>
      <c r="I65" s="119"/>
      <c r="J65" s="119"/>
      <c r="K65" s="119"/>
      <c r="L65" s="119"/>
      <c r="M65" s="119"/>
      <c r="N65" s="119"/>
      <c r="O65" s="119"/>
      <c r="P65" s="119"/>
      <c r="Q65" s="119">
        <f t="shared" si="1"/>
        <v>206220</v>
      </c>
      <c r="R65" s="115"/>
      <c r="S65" s="116"/>
      <c r="T65" s="113"/>
      <c r="U65" s="119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206220</v>
      </c>
      <c r="V65" s="115"/>
    </row>
    <row r="66" spans="2:22" ht="25.5" x14ac:dyDescent="0.2">
      <c r="B66" s="113"/>
      <c r="C66" s="117" t="s">
        <v>102</v>
      </c>
      <c r="D66" s="118" t="s">
        <v>332</v>
      </c>
      <c r="E66" s="119">
        <v>232358.02999999994</v>
      </c>
      <c r="F66" s="119">
        <v>302292.69999999995</v>
      </c>
      <c r="G66" s="119">
        <v>411149.57999999996</v>
      </c>
      <c r="H66" s="119">
        <v>303700.80999999988</v>
      </c>
      <c r="I66" s="119"/>
      <c r="J66" s="119"/>
      <c r="K66" s="119"/>
      <c r="L66" s="119"/>
      <c r="M66" s="119"/>
      <c r="N66" s="119"/>
      <c r="O66" s="119"/>
      <c r="P66" s="119"/>
      <c r="Q66" s="119">
        <f t="shared" si="1"/>
        <v>1249501.1199999996</v>
      </c>
      <c r="R66" s="115"/>
      <c r="S66" s="116"/>
      <c r="T66" s="113"/>
      <c r="U66" s="119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1249501.1199999996</v>
      </c>
      <c r="V66" s="115"/>
    </row>
    <row r="67" spans="2:22" x14ac:dyDescent="0.2">
      <c r="B67" s="113"/>
      <c r="C67" s="117" t="s">
        <v>103</v>
      </c>
      <c r="D67" s="118" t="s">
        <v>333</v>
      </c>
      <c r="E67" s="119">
        <v>30323.399999999991</v>
      </c>
      <c r="F67" s="119">
        <v>39846.200000000004</v>
      </c>
      <c r="G67" s="119">
        <v>31370.07</v>
      </c>
      <c r="H67" s="119">
        <v>38190.199999999997</v>
      </c>
      <c r="I67" s="119"/>
      <c r="J67" s="119"/>
      <c r="K67" s="119"/>
      <c r="L67" s="119"/>
      <c r="M67" s="119"/>
      <c r="N67" s="119"/>
      <c r="O67" s="119"/>
      <c r="P67" s="119"/>
      <c r="Q67" s="119">
        <f t="shared" si="1"/>
        <v>139729.87</v>
      </c>
      <c r="R67" s="115"/>
      <c r="S67" s="116"/>
      <c r="T67" s="113"/>
      <c r="U67" s="119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139729.87</v>
      </c>
      <c r="V67" s="115"/>
    </row>
    <row r="68" spans="2:22" x14ac:dyDescent="0.2">
      <c r="B68" s="113"/>
      <c r="C68" s="117" t="s">
        <v>104</v>
      </c>
      <c r="D68" s="118" t="s">
        <v>334</v>
      </c>
      <c r="E68" s="119">
        <v>679230.62000000011</v>
      </c>
      <c r="F68" s="119">
        <v>858826.38999999966</v>
      </c>
      <c r="G68" s="119">
        <v>900940.57999999973</v>
      </c>
      <c r="H68" s="119">
        <v>826678.29000000027</v>
      </c>
      <c r="I68" s="119"/>
      <c r="J68" s="119"/>
      <c r="K68" s="119"/>
      <c r="L68" s="119"/>
      <c r="M68" s="119"/>
      <c r="N68" s="119"/>
      <c r="O68" s="119"/>
      <c r="P68" s="119"/>
      <c r="Q68" s="119">
        <f t="shared" si="1"/>
        <v>3265675.88</v>
      </c>
      <c r="R68" s="115"/>
      <c r="S68" s="116"/>
      <c r="T68" s="113"/>
      <c r="U68" s="119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3265675.88</v>
      </c>
      <c r="V68" s="115"/>
    </row>
    <row r="69" spans="2:22" ht="25.5" x14ac:dyDescent="0.2">
      <c r="B69" s="113"/>
      <c r="C69" s="117" t="s">
        <v>105</v>
      </c>
      <c r="D69" s="118" t="s">
        <v>335</v>
      </c>
      <c r="E69" s="119">
        <v>20469.059999999998</v>
      </c>
      <c r="F69" s="119">
        <v>49806.270000000004</v>
      </c>
      <c r="G69" s="119">
        <v>30973.430000000008</v>
      </c>
      <c r="H69" s="119">
        <v>41242.610000000022</v>
      </c>
      <c r="I69" s="119"/>
      <c r="J69" s="119"/>
      <c r="K69" s="119"/>
      <c r="L69" s="119"/>
      <c r="M69" s="119"/>
      <c r="N69" s="119"/>
      <c r="O69" s="119"/>
      <c r="P69" s="119"/>
      <c r="Q69" s="119">
        <f t="shared" si="1"/>
        <v>142491.37000000002</v>
      </c>
      <c r="R69" s="115"/>
      <c r="S69" s="116"/>
      <c r="T69" s="113"/>
      <c r="U69" s="119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142491.37000000002</v>
      </c>
      <c r="V69" s="115"/>
    </row>
    <row r="70" spans="2:22" x14ac:dyDescent="0.2">
      <c r="B70" s="113"/>
      <c r="C70" s="117" t="s">
        <v>106</v>
      </c>
      <c r="D70" s="118" t="s">
        <v>336</v>
      </c>
      <c r="E70" s="119">
        <v>841148.39000000025</v>
      </c>
      <c r="F70" s="119">
        <v>1039388.6900000003</v>
      </c>
      <c r="G70" s="119">
        <v>1144195.8300000003</v>
      </c>
      <c r="H70" s="119">
        <v>1113786.23</v>
      </c>
      <c r="I70" s="119"/>
      <c r="J70" s="119"/>
      <c r="K70" s="119"/>
      <c r="L70" s="119"/>
      <c r="M70" s="119"/>
      <c r="N70" s="119"/>
      <c r="O70" s="119"/>
      <c r="P70" s="119"/>
      <c r="Q70" s="119">
        <f t="shared" si="1"/>
        <v>4138519.1400000011</v>
      </c>
      <c r="R70" s="115"/>
      <c r="S70" s="116"/>
      <c r="T70" s="113"/>
      <c r="U70" s="119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4138519.1400000011</v>
      </c>
      <c r="V70" s="115"/>
    </row>
    <row r="71" spans="2:22" x14ac:dyDescent="0.2">
      <c r="B71" s="113"/>
      <c r="C71" s="117" t="s">
        <v>107</v>
      </c>
      <c r="D71" s="118" t="s">
        <v>338</v>
      </c>
      <c r="E71" s="119">
        <v>6003842.0599999987</v>
      </c>
      <c r="F71" s="119">
        <v>7353547.9000000004</v>
      </c>
      <c r="G71" s="119">
        <v>7135384.5099999988</v>
      </c>
      <c r="H71" s="119">
        <v>6831949.4899999993</v>
      </c>
      <c r="I71" s="119"/>
      <c r="J71" s="119"/>
      <c r="K71" s="119"/>
      <c r="L71" s="119"/>
      <c r="M71" s="119"/>
      <c r="N71" s="119"/>
      <c r="O71" s="119"/>
      <c r="P71" s="119"/>
      <c r="Q71" s="119">
        <f t="shared" si="1"/>
        <v>27324723.959999997</v>
      </c>
      <c r="R71" s="115"/>
      <c r="S71" s="116"/>
      <c r="T71" s="113"/>
      <c r="U71" s="119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27324723.959999997</v>
      </c>
      <c r="V71" s="115"/>
    </row>
    <row r="72" spans="2:22" ht="25.5" x14ac:dyDescent="0.2">
      <c r="B72" s="113"/>
      <c r="C72" s="117" t="s">
        <v>108</v>
      </c>
      <c r="D72" s="118" t="s">
        <v>339</v>
      </c>
      <c r="E72" s="119">
        <v>0</v>
      </c>
      <c r="F72" s="119">
        <v>0</v>
      </c>
      <c r="G72" s="119">
        <v>0</v>
      </c>
      <c r="H72" s="119">
        <v>134197.24</v>
      </c>
      <c r="I72" s="119"/>
      <c r="J72" s="119"/>
      <c r="K72" s="119"/>
      <c r="L72" s="119"/>
      <c r="M72" s="119"/>
      <c r="N72" s="119"/>
      <c r="O72" s="119"/>
      <c r="P72" s="119"/>
      <c r="Q72" s="119">
        <f t="shared" ref="Q72:Q135" si="2">SUM(E72:P72)</f>
        <v>134197.24</v>
      </c>
      <c r="R72" s="115"/>
      <c r="S72" s="116"/>
      <c r="T72" s="113"/>
      <c r="U72" s="119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134197.24</v>
      </c>
      <c r="V72" s="115"/>
    </row>
    <row r="73" spans="2:22" ht="25.5" x14ac:dyDescent="0.2">
      <c r="B73" s="113"/>
      <c r="C73" s="117" t="s">
        <v>109</v>
      </c>
      <c r="D73" s="118" t="s">
        <v>341</v>
      </c>
      <c r="E73" s="119">
        <v>0</v>
      </c>
      <c r="F73" s="119">
        <v>604691.14000000013</v>
      </c>
      <c r="G73" s="119">
        <v>640997.47</v>
      </c>
      <c r="H73" s="119">
        <v>1004567.3399999999</v>
      </c>
      <c r="I73" s="119"/>
      <c r="J73" s="119"/>
      <c r="K73" s="119"/>
      <c r="L73" s="119"/>
      <c r="M73" s="119"/>
      <c r="N73" s="119"/>
      <c r="O73" s="119"/>
      <c r="P73" s="119"/>
      <c r="Q73" s="119">
        <f t="shared" si="2"/>
        <v>2250255.9500000002</v>
      </c>
      <c r="R73" s="115"/>
      <c r="S73" s="116"/>
      <c r="T73" s="113"/>
      <c r="U73" s="119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2250255.9500000002</v>
      </c>
      <c r="V73" s="115"/>
    </row>
    <row r="74" spans="2:22" ht="25.5" x14ac:dyDescent="0.2">
      <c r="B74" s="113"/>
      <c r="C74" s="117" t="s">
        <v>110</v>
      </c>
      <c r="D74" s="118" t="s">
        <v>342</v>
      </c>
      <c r="E74" s="119">
        <v>297446.46000000002</v>
      </c>
      <c r="F74" s="119">
        <v>523193.07</v>
      </c>
      <c r="G74" s="119">
        <v>620404.44999999995</v>
      </c>
      <c r="H74" s="119">
        <v>683984.25999999989</v>
      </c>
      <c r="I74" s="119"/>
      <c r="J74" s="119"/>
      <c r="K74" s="119"/>
      <c r="L74" s="119"/>
      <c r="M74" s="119"/>
      <c r="N74" s="119"/>
      <c r="O74" s="119"/>
      <c r="P74" s="119"/>
      <c r="Q74" s="119">
        <f t="shared" si="2"/>
        <v>2125028.2399999998</v>
      </c>
      <c r="R74" s="115"/>
      <c r="S74" s="116"/>
      <c r="T74" s="113"/>
      <c r="U74" s="119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2125028.2399999998</v>
      </c>
      <c r="V74" s="115"/>
    </row>
    <row r="75" spans="2:22" x14ac:dyDescent="0.2">
      <c r="B75" s="113"/>
      <c r="C75" s="117" t="s">
        <v>111</v>
      </c>
      <c r="D75" s="118" t="s">
        <v>337</v>
      </c>
      <c r="E75" s="119">
        <v>0</v>
      </c>
      <c r="F75" s="119">
        <v>39067.68</v>
      </c>
      <c r="G75" s="119">
        <v>38212.479999999996</v>
      </c>
      <c r="H75" s="119">
        <v>28402.85</v>
      </c>
      <c r="I75" s="119"/>
      <c r="J75" s="119"/>
      <c r="K75" s="119"/>
      <c r="L75" s="119"/>
      <c r="M75" s="119"/>
      <c r="N75" s="119"/>
      <c r="O75" s="119"/>
      <c r="P75" s="119"/>
      <c r="Q75" s="119">
        <f t="shared" si="2"/>
        <v>105683.01000000001</v>
      </c>
      <c r="R75" s="115"/>
      <c r="S75" s="116"/>
      <c r="T75" s="113"/>
      <c r="U75" s="119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105683.01000000001</v>
      </c>
      <c r="V75" s="115"/>
    </row>
    <row r="76" spans="2:22" x14ac:dyDescent="0.2">
      <c r="B76" s="113"/>
      <c r="C76" s="117" t="s">
        <v>112</v>
      </c>
      <c r="D76" s="118" t="s">
        <v>340</v>
      </c>
      <c r="E76" s="119">
        <v>478069.98000000004</v>
      </c>
      <c r="F76" s="119">
        <v>612214.71</v>
      </c>
      <c r="G76" s="119">
        <v>691857.49000000011</v>
      </c>
      <c r="H76" s="119">
        <v>649545.78</v>
      </c>
      <c r="I76" s="119"/>
      <c r="J76" s="119"/>
      <c r="K76" s="119"/>
      <c r="L76" s="119"/>
      <c r="M76" s="119"/>
      <c r="N76" s="119"/>
      <c r="O76" s="119"/>
      <c r="P76" s="119"/>
      <c r="Q76" s="119">
        <f t="shared" si="2"/>
        <v>2431687.96</v>
      </c>
      <c r="R76" s="115"/>
      <c r="S76" s="116"/>
      <c r="T76" s="113"/>
      <c r="U76" s="119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2431687.96</v>
      </c>
      <c r="V76" s="115"/>
    </row>
    <row r="77" spans="2:22" x14ac:dyDescent="0.2">
      <c r="B77" s="113"/>
      <c r="C77" s="117" t="s">
        <v>113</v>
      </c>
      <c r="D77" s="118" t="s">
        <v>343</v>
      </c>
      <c r="E77" s="119">
        <v>32200.04</v>
      </c>
      <c r="F77" s="119">
        <v>123600.19000000003</v>
      </c>
      <c r="G77" s="119">
        <v>416321.12</v>
      </c>
      <c r="H77" s="119">
        <v>226942.01</v>
      </c>
      <c r="I77" s="119"/>
      <c r="J77" s="119"/>
      <c r="K77" s="119"/>
      <c r="L77" s="119"/>
      <c r="M77" s="119"/>
      <c r="N77" s="119"/>
      <c r="O77" s="119"/>
      <c r="P77" s="119"/>
      <c r="Q77" s="119">
        <f t="shared" si="2"/>
        <v>799063.3600000001</v>
      </c>
      <c r="R77" s="115"/>
      <c r="S77" s="116"/>
      <c r="T77" s="113"/>
      <c r="U77" s="119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799063.3600000001</v>
      </c>
      <c r="V77" s="115"/>
    </row>
    <row r="78" spans="2:22" x14ac:dyDescent="0.2">
      <c r="B78" s="113"/>
      <c r="C78" s="117" t="s">
        <v>114</v>
      </c>
      <c r="D78" s="118" t="s">
        <v>344</v>
      </c>
      <c r="E78" s="119">
        <v>0</v>
      </c>
      <c r="F78" s="119">
        <v>144634.74</v>
      </c>
      <c r="G78" s="119">
        <v>330324.78999999998</v>
      </c>
      <c r="H78" s="119">
        <v>191232.76</v>
      </c>
      <c r="I78" s="119"/>
      <c r="J78" s="119"/>
      <c r="K78" s="119"/>
      <c r="L78" s="119"/>
      <c r="M78" s="119"/>
      <c r="N78" s="119"/>
      <c r="O78" s="119"/>
      <c r="P78" s="119"/>
      <c r="Q78" s="119">
        <f t="shared" si="2"/>
        <v>666192.29</v>
      </c>
      <c r="R78" s="115"/>
      <c r="S78" s="116"/>
      <c r="T78" s="113"/>
      <c r="U78" s="119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666192.29</v>
      </c>
      <c r="V78" s="115"/>
    </row>
    <row r="79" spans="2:22" x14ac:dyDescent="0.2">
      <c r="B79" s="113"/>
      <c r="C79" s="117" t="s">
        <v>115</v>
      </c>
      <c r="D79" s="118" t="s">
        <v>345</v>
      </c>
      <c r="E79" s="119">
        <v>2240935.8699999996</v>
      </c>
      <c r="F79" s="119">
        <v>3461383.9100000006</v>
      </c>
      <c r="G79" s="119">
        <v>2900415.6599999997</v>
      </c>
      <c r="H79" s="119">
        <v>2979700.6099999985</v>
      </c>
      <c r="I79" s="119"/>
      <c r="J79" s="119"/>
      <c r="K79" s="119"/>
      <c r="L79" s="119"/>
      <c r="M79" s="119"/>
      <c r="N79" s="119"/>
      <c r="O79" s="119"/>
      <c r="P79" s="119"/>
      <c r="Q79" s="119">
        <f t="shared" si="2"/>
        <v>11582436.049999997</v>
      </c>
      <c r="R79" s="115"/>
      <c r="S79" s="116"/>
      <c r="T79" s="113"/>
      <c r="U79" s="119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11582436.049999997</v>
      </c>
      <c r="V79" s="115"/>
    </row>
    <row r="80" spans="2:22" x14ac:dyDescent="0.2">
      <c r="B80" s="113"/>
      <c r="C80" s="117" t="s">
        <v>116</v>
      </c>
      <c r="D80" s="118" t="s">
        <v>346</v>
      </c>
      <c r="E80" s="119">
        <v>10995.47</v>
      </c>
      <c r="F80" s="119">
        <v>61774.21</v>
      </c>
      <c r="G80" s="119">
        <v>108293.51999999997</v>
      </c>
      <c r="H80" s="119">
        <v>54384.04</v>
      </c>
      <c r="I80" s="119"/>
      <c r="J80" s="119"/>
      <c r="K80" s="119"/>
      <c r="L80" s="119"/>
      <c r="M80" s="119"/>
      <c r="N80" s="119"/>
      <c r="O80" s="119"/>
      <c r="P80" s="119"/>
      <c r="Q80" s="119">
        <f t="shared" si="2"/>
        <v>235447.23999999996</v>
      </c>
      <c r="R80" s="115"/>
      <c r="S80" s="116"/>
      <c r="T80" s="113"/>
      <c r="U80" s="119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235447.23999999996</v>
      </c>
      <c r="V80" s="115"/>
    </row>
    <row r="81" spans="2:22" x14ac:dyDescent="0.2">
      <c r="B81" s="113"/>
      <c r="C81" s="117" t="s">
        <v>117</v>
      </c>
      <c r="D81" s="118" t="s">
        <v>347</v>
      </c>
      <c r="E81" s="119">
        <v>0</v>
      </c>
      <c r="F81" s="119">
        <v>32903.31</v>
      </c>
      <c r="G81" s="119">
        <v>19807.239999999998</v>
      </c>
      <c r="H81" s="119">
        <v>40769.71</v>
      </c>
      <c r="I81" s="119"/>
      <c r="J81" s="119"/>
      <c r="K81" s="119"/>
      <c r="L81" s="119"/>
      <c r="M81" s="119"/>
      <c r="N81" s="119"/>
      <c r="O81" s="119"/>
      <c r="P81" s="119"/>
      <c r="Q81" s="119">
        <f t="shared" si="2"/>
        <v>93480.26</v>
      </c>
      <c r="R81" s="115"/>
      <c r="S81" s="116"/>
      <c r="T81" s="113"/>
      <c r="U81" s="119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93480.26</v>
      </c>
      <c r="V81" s="115"/>
    </row>
    <row r="82" spans="2:22" x14ac:dyDescent="0.2">
      <c r="B82" s="113"/>
      <c r="C82" s="117" t="s">
        <v>118</v>
      </c>
      <c r="D82" s="118" t="s">
        <v>348</v>
      </c>
      <c r="E82" s="119">
        <v>0</v>
      </c>
      <c r="F82" s="119">
        <v>586801.55000000005</v>
      </c>
      <c r="G82" s="119">
        <v>48010.03</v>
      </c>
      <c r="H82" s="119">
        <v>3225518.87</v>
      </c>
      <c r="I82" s="119"/>
      <c r="J82" s="119"/>
      <c r="K82" s="119"/>
      <c r="L82" s="119"/>
      <c r="M82" s="119"/>
      <c r="N82" s="119"/>
      <c r="O82" s="119"/>
      <c r="P82" s="119"/>
      <c r="Q82" s="119">
        <f t="shared" si="2"/>
        <v>3860330.45</v>
      </c>
      <c r="R82" s="115"/>
      <c r="S82" s="116"/>
      <c r="T82" s="113"/>
      <c r="U82" s="119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3860330.45</v>
      </c>
      <c r="V82" s="115"/>
    </row>
    <row r="83" spans="2:22" x14ac:dyDescent="0.2">
      <c r="B83" s="113"/>
      <c r="C83" s="117" t="s">
        <v>119</v>
      </c>
      <c r="D83" s="118" t="s">
        <v>349</v>
      </c>
      <c r="E83" s="119">
        <v>0</v>
      </c>
      <c r="F83" s="119">
        <v>0</v>
      </c>
      <c r="G83" s="119">
        <v>0</v>
      </c>
      <c r="H83" s="119">
        <v>0</v>
      </c>
      <c r="I83" s="119"/>
      <c r="J83" s="119"/>
      <c r="K83" s="119"/>
      <c r="L83" s="119"/>
      <c r="M83" s="119"/>
      <c r="N83" s="119"/>
      <c r="O83" s="119"/>
      <c r="P83" s="119"/>
      <c r="Q83" s="119">
        <f t="shared" si="2"/>
        <v>0</v>
      </c>
      <c r="R83" s="115"/>
      <c r="S83" s="116"/>
      <c r="T83" s="113"/>
      <c r="U83" s="119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0</v>
      </c>
      <c r="V83" s="115"/>
    </row>
    <row r="84" spans="2:22" ht="25.5" x14ac:dyDescent="0.2">
      <c r="B84" s="113"/>
      <c r="C84" s="117" t="s">
        <v>120</v>
      </c>
      <c r="D84" s="118" t="s">
        <v>350</v>
      </c>
      <c r="E84" s="119">
        <v>152076.43000000002</v>
      </c>
      <c r="F84" s="119">
        <v>188874.58000000002</v>
      </c>
      <c r="G84" s="119">
        <v>204376.49000000002</v>
      </c>
      <c r="H84" s="119">
        <v>239592.24</v>
      </c>
      <c r="I84" s="119"/>
      <c r="J84" s="119"/>
      <c r="K84" s="119"/>
      <c r="L84" s="119"/>
      <c r="M84" s="119"/>
      <c r="N84" s="119"/>
      <c r="O84" s="119"/>
      <c r="P84" s="119"/>
      <c r="Q84" s="119">
        <f t="shared" si="2"/>
        <v>784919.74</v>
      </c>
      <c r="R84" s="115"/>
      <c r="S84" s="116"/>
      <c r="T84" s="113"/>
      <c r="U84" s="119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784919.74</v>
      </c>
      <c r="V84" s="115"/>
    </row>
    <row r="85" spans="2:22" x14ac:dyDescent="0.2">
      <c r="B85" s="113"/>
      <c r="C85" s="117" t="s">
        <v>121</v>
      </c>
      <c r="D85" s="118" t="s">
        <v>351</v>
      </c>
      <c r="E85" s="119">
        <v>5106.2000000000007</v>
      </c>
      <c r="F85" s="119">
        <v>44614.709999999992</v>
      </c>
      <c r="G85" s="119">
        <v>85946.669999999984</v>
      </c>
      <c r="H85" s="119">
        <v>31912.020000000004</v>
      </c>
      <c r="I85" s="119"/>
      <c r="J85" s="119"/>
      <c r="K85" s="119"/>
      <c r="L85" s="119"/>
      <c r="M85" s="119"/>
      <c r="N85" s="119"/>
      <c r="O85" s="119"/>
      <c r="P85" s="119"/>
      <c r="Q85" s="119">
        <f t="shared" si="2"/>
        <v>167579.59999999998</v>
      </c>
      <c r="R85" s="115"/>
      <c r="S85" s="116"/>
      <c r="T85" s="113"/>
      <c r="U85" s="119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167579.59999999998</v>
      </c>
      <c r="V85" s="115"/>
    </row>
    <row r="86" spans="2:22" x14ac:dyDescent="0.2">
      <c r="B86" s="113"/>
      <c r="C86" s="117" t="s">
        <v>122</v>
      </c>
      <c r="D86" s="118" t="s">
        <v>352</v>
      </c>
      <c r="E86" s="119">
        <v>57145.360000000008</v>
      </c>
      <c r="F86" s="119">
        <v>97338.62999999999</v>
      </c>
      <c r="G86" s="119">
        <v>321000.15999999997</v>
      </c>
      <c r="H86" s="119">
        <v>148012.44999999998</v>
      </c>
      <c r="I86" s="119"/>
      <c r="J86" s="119"/>
      <c r="K86" s="119"/>
      <c r="L86" s="119"/>
      <c r="M86" s="119"/>
      <c r="N86" s="119"/>
      <c r="O86" s="119"/>
      <c r="P86" s="119"/>
      <c r="Q86" s="119">
        <f t="shared" si="2"/>
        <v>623496.6</v>
      </c>
      <c r="R86" s="115"/>
      <c r="S86" s="116"/>
      <c r="T86" s="113"/>
      <c r="U86" s="119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623496.6</v>
      </c>
      <c r="V86" s="115"/>
    </row>
    <row r="87" spans="2:22" x14ac:dyDescent="0.2">
      <c r="B87" s="113"/>
      <c r="C87" s="117" t="s">
        <v>123</v>
      </c>
      <c r="D87" s="118" t="s">
        <v>353</v>
      </c>
      <c r="E87" s="119">
        <v>1478801.7200000002</v>
      </c>
      <c r="F87" s="119">
        <v>839563.19</v>
      </c>
      <c r="G87" s="119">
        <v>2690699.97</v>
      </c>
      <c r="H87" s="119">
        <v>4479599.3100000005</v>
      </c>
      <c r="I87" s="119"/>
      <c r="J87" s="119"/>
      <c r="K87" s="119"/>
      <c r="L87" s="119"/>
      <c r="M87" s="119"/>
      <c r="N87" s="119"/>
      <c r="O87" s="119"/>
      <c r="P87" s="119"/>
      <c r="Q87" s="119">
        <f t="shared" si="2"/>
        <v>9488664.1900000013</v>
      </c>
      <c r="R87" s="115"/>
      <c r="S87" s="116"/>
      <c r="T87" s="113"/>
      <c r="U87" s="119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9488664.1900000013</v>
      </c>
      <c r="V87" s="115"/>
    </row>
    <row r="88" spans="2:22" x14ac:dyDescent="0.2">
      <c r="B88" s="113"/>
      <c r="C88" s="117" t="s">
        <v>124</v>
      </c>
      <c r="D88" s="118" t="s">
        <v>354</v>
      </c>
      <c r="E88" s="119">
        <v>49133.98</v>
      </c>
      <c r="F88" s="119">
        <v>57568.61</v>
      </c>
      <c r="G88" s="119">
        <v>163905.23000000001</v>
      </c>
      <c r="H88" s="119">
        <v>76053.179999999993</v>
      </c>
      <c r="I88" s="119"/>
      <c r="J88" s="119"/>
      <c r="K88" s="119"/>
      <c r="L88" s="119"/>
      <c r="M88" s="119"/>
      <c r="N88" s="119"/>
      <c r="O88" s="119"/>
      <c r="P88" s="119"/>
      <c r="Q88" s="119">
        <f t="shared" si="2"/>
        <v>346661</v>
      </c>
      <c r="R88" s="115"/>
      <c r="S88" s="116"/>
      <c r="T88" s="113"/>
      <c r="U88" s="119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346661</v>
      </c>
      <c r="V88" s="115"/>
    </row>
    <row r="89" spans="2:22" x14ac:dyDescent="0.2">
      <c r="B89" s="113"/>
      <c r="C89" s="117" t="s">
        <v>125</v>
      </c>
      <c r="D89" s="118" t="s">
        <v>355</v>
      </c>
      <c r="E89" s="119">
        <v>0</v>
      </c>
      <c r="F89" s="119">
        <v>0</v>
      </c>
      <c r="G89" s="119">
        <v>754804.72</v>
      </c>
      <c r="H89" s="119">
        <v>2241991.63</v>
      </c>
      <c r="I89" s="119"/>
      <c r="J89" s="119"/>
      <c r="K89" s="119"/>
      <c r="L89" s="119"/>
      <c r="M89" s="119"/>
      <c r="N89" s="119"/>
      <c r="O89" s="119"/>
      <c r="P89" s="119"/>
      <c r="Q89" s="119">
        <f t="shared" si="2"/>
        <v>2996796.3499999996</v>
      </c>
      <c r="R89" s="115"/>
      <c r="S89" s="116"/>
      <c r="T89" s="113"/>
      <c r="U89" s="119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2996796.3499999996</v>
      </c>
      <c r="V89" s="115"/>
    </row>
    <row r="90" spans="2:22" x14ac:dyDescent="0.2">
      <c r="B90" s="113"/>
      <c r="C90" s="117" t="s">
        <v>126</v>
      </c>
      <c r="D90" s="118" t="s">
        <v>356</v>
      </c>
      <c r="E90" s="119">
        <v>39803166.93</v>
      </c>
      <c r="F90" s="119">
        <v>13316142.290000001</v>
      </c>
      <c r="G90" s="119">
        <v>73131419.659999996</v>
      </c>
      <c r="H90" s="119">
        <v>148368124.69</v>
      </c>
      <c r="I90" s="119"/>
      <c r="J90" s="119"/>
      <c r="K90" s="119"/>
      <c r="L90" s="119"/>
      <c r="M90" s="119"/>
      <c r="N90" s="119"/>
      <c r="O90" s="119"/>
      <c r="P90" s="119"/>
      <c r="Q90" s="119">
        <f t="shared" si="2"/>
        <v>274618853.56999999</v>
      </c>
      <c r="R90" s="115"/>
      <c r="S90" s="116"/>
      <c r="T90" s="113"/>
      <c r="U90" s="119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274618853.56999999</v>
      </c>
      <c r="V90" s="115"/>
    </row>
    <row r="91" spans="2:22" ht="25.5" x14ac:dyDescent="0.2">
      <c r="B91" s="113"/>
      <c r="C91" s="117" t="s">
        <v>127</v>
      </c>
      <c r="D91" s="118" t="s">
        <v>357</v>
      </c>
      <c r="E91" s="119">
        <v>130466.26000000002</v>
      </c>
      <c r="F91" s="119">
        <v>77385.67</v>
      </c>
      <c r="G91" s="119">
        <v>69548.869999999981</v>
      </c>
      <c r="H91" s="119">
        <v>67898.00999999998</v>
      </c>
      <c r="I91" s="119"/>
      <c r="J91" s="119"/>
      <c r="K91" s="119"/>
      <c r="L91" s="119"/>
      <c r="M91" s="119"/>
      <c r="N91" s="119"/>
      <c r="O91" s="119"/>
      <c r="P91" s="119"/>
      <c r="Q91" s="119">
        <f t="shared" si="2"/>
        <v>345298.80999999994</v>
      </c>
      <c r="R91" s="115"/>
      <c r="S91" s="116"/>
      <c r="T91" s="113"/>
      <c r="U91" s="119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345298.80999999994</v>
      </c>
      <c r="V91" s="115"/>
    </row>
    <row r="92" spans="2:22" x14ac:dyDescent="0.2">
      <c r="B92" s="113"/>
      <c r="C92" s="117" t="s">
        <v>128</v>
      </c>
      <c r="D92" s="118" t="s">
        <v>358</v>
      </c>
      <c r="E92" s="119">
        <v>123702.43000000001</v>
      </c>
      <c r="F92" s="119">
        <v>4197718.1599999983</v>
      </c>
      <c r="G92" s="119">
        <v>330316.55</v>
      </c>
      <c r="H92" s="119">
        <v>338710.79</v>
      </c>
      <c r="I92" s="119"/>
      <c r="J92" s="119"/>
      <c r="K92" s="119"/>
      <c r="L92" s="119"/>
      <c r="M92" s="119"/>
      <c r="N92" s="119"/>
      <c r="O92" s="119"/>
      <c r="P92" s="119"/>
      <c r="Q92" s="119">
        <f t="shared" si="2"/>
        <v>4990447.9299999978</v>
      </c>
      <c r="R92" s="115"/>
      <c r="S92" s="116"/>
      <c r="T92" s="113"/>
      <c r="U92" s="119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4990447.9299999978</v>
      </c>
      <c r="V92" s="115"/>
    </row>
    <row r="93" spans="2:22" ht="25.5" x14ac:dyDescent="0.2">
      <c r="B93" s="113"/>
      <c r="C93" s="117" t="s">
        <v>129</v>
      </c>
      <c r="D93" s="118" t="s">
        <v>359</v>
      </c>
      <c r="E93" s="119">
        <v>27153.62</v>
      </c>
      <c r="F93" s="119">
        <v>31200.420000000002</v>
      </c>
      <c r="G93" s="119">
        <v>46597.55000000001</v>
      </c>
      <c r="H93" s="119">
        <v>38160.39</v>
      </c>
      <c r="I93" s="119"/>
      <c r="J93" s="119"/>
      <c r="K93" s="119"/>
      <c r="L93" s="119"/>
      <c r="M93" s="119"/>
      <c r="N93" s="119"/>
      <c r="O93" s="119"/>
      <c r="P93" s="119"/>
      <c r="Q93" s="119">
        <f t="shared" si="2"/>
        <v>143111.98000000001</v>
      </c>
      <c r="R93" s="115"/>
      <c r="S93" s="116"/>
      <c r="T93" s="113"/>
      <c r="U93" s="119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143111.98000000001</v>
      </c>
      <c r="V93" s="115"/>
    </row>
    <row r="94" spans="2:22" x14ac:dyDescent="0.2">
      <c r="B94" s="113"/>
      <c r="C94" s="117" t="s">
        <v>130</v>
      </c>
      <c r="D94" s="118" t="s">
        <v>360</v>
      </c>
      <c r="E94" s="119">
        <v>31852.32</v>
      </c>
      <c r="F94" s="119">
        <v>36190.179999999993</v>
      </c>
      <c r="G94" s="119">
        <v>41575.030000000021</v>
      </c>
      <c r="H94" s="119">
        <v>36827.979999999996</v>
      </c>
      <c r="I94" s="119"/>
      <c r="J94" s="119"/>
      <c r="K94" s="119"/>
      <c r="L94" s="119"/>
      <c r="M94" s="119"/>
      <c r="N94" s="119"/>
      <c r="O94" s="119"/>
      <c r="P94" s="119"/>
      <c r="Q94" s="119">
        <f t="shared" si="2"/>
        <v>146445.51</v>
      </c>
      <c r="R94" s="115"/>
      <c r="S94" s="116"/>
      <c r="T94" s="113"/>
      <c r="U94" s="119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146445.51</v>
      </c>
      <c r="V94" s="115"/>
    </row>
    <row r="95" spans="2:22" x14ac:dyDescent="0.2">
      <c r="B95" s="113"/>
      <c r="C95" s="117" t="s">
        <v>131</v>
      </c>
      <c r="D95" s="118" t="s">
        <v>361</v>
      </c>
      <c r="E95" s="119">
        <v>390.95</v>
      </c>
      <c r="F95" s="119">
        <v>1362.28</v>
      </c>
      <c r="G95" s="119">
        <v>1552.29</v>
      </c>
      <c r="H95" s="119">
        <v>617.79999999999995</v>
      </c>
      <c r="I95" s="119"/>
      <c r="J95" s="119"/>
      <c r="K95" s="119"/>
      <c r="L95" s="119"/>
      <c r="M95" s="119"/>
      <c r="N95" s="119"/>
      <c r="O95" s="119"/>
      <c r="P95" s="119"/>
      <c r="Q95" s="119">
        <f t="shared" si="2"/>
        <v>3923.3199999999997</v>
      </c>
      <c r="R95" s="115"/>
      <c r="S95" s="116"/>
      <c r="T95" s="113"/>
      <c r="U95" s="119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3923.3199999999997</v>
      </c>
      <c r="V95" s="115"/>
    </row>
    <row r="96" spans="2:22" x14ac:dyDescent="0.2">
      <c r="B96" s="113"/>
      <c r="C96" s="117" t="s">
        <v>132</v>
      </c>
      <c r="D96" s="118" t="s">
        <v>362</v>
      </c>
      <c r="E96" s="119">
        <v>63107.920000000006</v>
      </c>
      <c r="F96" s="119">
        <v>80616.12000000001</v>
      </c>
      <c r="G96" s="119">
        <v>69115.179999999993</v>
      </c>
      <c r="H96" s="119">
        <v>124186.84999999996</v>
      </c>
      <c r="I96" s="119"/>
      <c r="J96" s="119"/>
      <c r="K96" s="119"/>
      <c r="L96" s="119"/>
      <c r="M96" s="119"/>
      <c r="N96" s="119"/>
      <c r="O96" s="119"/>
      <c r="P96" s="119"/>
      <c r="Q96" s="119">
        <f t="shared" si="2"/>
        <v>337026.06999999995</v>
      </c>
      <c r="R96" s="115"/>
      <c r="S96" s="116"/>
      <c r="T96" s="113"/>
      <c r="U96" s="119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337026.06999999995</v>
      </c>
      <c r="V96" s="115"/>
    </row>
    <row r="97" spans="2:22" x14ac:dyDescent="0.2">
      <c r="B97" s="113"/>
      <c r="C97" s="117" t="s">
        <v>133</v>
      </c>
      <c r="D97" s="118" t="s">
        <v>367</v>
      </c>
      <c r="E97" s="119">
        <v>7906.9700000000012</v>
      </c>
      <c r="F97" s="119">
        <v>15933.31</v>
      </c>
      <c r="G97" s="119">
        <v>16568.879999999997</v>
      </c>
      <c r="H97" s="119">
        <v>17229.16</v>
      </c>
      <c r="I97" s="119"/>
      <c r="J97" s="119"/>
      <c r="K97" s="119"/>
      <c r="L97" s="119"/>
      <c r="M97" s="119"/>
      <c r="N97" s="119"/>
      <c r="O97" s="119"/>
      <c r="P97" s="119"/>
      <c r="Q97" s="119">
        <f t="shared" si="2"/>
        <v>57638.319999999992</v>
      </c>
      <c r="R97" s="115"/>
      <c r="S97" s="116"/>
      <c r="T97" s="113"/>
      <c r="U97" s="119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57638.319999999992</v>
      </c>
      <c r="V97" s="115"/>
    </row>
    <row r="98" spans="2:22" x14ac:dyDescent="0.2">
      <c r="B98" s="113"/>
      <c r="C98" s="117" t="s">
        <v>134</v>
      </c>
      <c r="D98" s="118" t="s">
        <v>368</v>
      </c>
      <c r="E98" s="119">
        <v>61404.219999999994</v>
      </c>
      <c r="F98" s="119">
        <v>62146.740000000005</v>
      </c>
      <c r="G98" s="119">
        <v>59767.24</v>
      </c>
      <c r="H98" s="119">
        <v>75051.56</v>
      </c>
      <c r="I98" s="119"/>
      <c r="J98" s="119"/>
      <c r="K98" s="119"/>
      <c r="L98" s="119"/>
      <c r="M98" s="119"/>
      <c r="N98" s="119"/>
      <c r="O98" s="119"/>
      <c r="P98" s="119"/>
      <c r="Q98" s="119">
        <f t="shared" si="2"/>
        <v>258369.75999999998</v>
      </c>
      <c r="R98" s="115"/>
      <c r="S98" s="116"/>
      <c r="T98" s="113"/>
      <c r="U98" s="119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258369.75999999998</v>
      </c>
      <c r="V98" s="115"/>
    </row>
    <row r="99" spans="2:22" x14ac:dyDescent="0.2">
      <c r="B99" s="113"/>
      <c r="C99" s="117" t="s">
        <v>135</v>
      </c>
      <c r="D99" s="118" t="s">
        <v>369</v>
      </c>
      <c r="E99" s="119">
        <v>133064.08000000002</v>
      </c>
      <c r="F99" s="119">
        <v>134607.44000000003</v>
      </c>
      <c r="G99" s="119">
        <v>139440.87000000002</v>
      </c>
      <c r="H99" s="119">
        <v>157871.71000000005</v>
      </c>
      <c r="I99" s="119"/>
      <c r="J99" s="119"/>
      <c r="K99" s="119"/>
      <c r="L99" s="119"/>
      <c r="M99" s="119"/>
      <c r="N99" s="119"/>
      <c r="O99" s="119"/>
      <c r="P99" s="119"/>
      <c r="Q99" s="119">
        <f t="shared" si="2"/>
        <v>564984.10000000009</v>
      </c>
      <c r="R99" s="115"/>
      <c r="S99" s="116"/>
      <c r="T99" s="113"/>
      <c r="U99" s="119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564984.10000000009</v>
      </c>
      <c r="V99" s="115"/>
    </row>
    <row r="100" spans="2:22" x14ac:dyDescent="0.2">
      <c r="B100" s="113"/>
      <c r="C100" s="117" t="s">
        <v>136</v>
      </c>
      <c r="D100" s="118" t="s">
        <v>370</v>
      </c>
      <c r="E100" s="119">
        <v>0</v>
      </c>
      <c r="F100" s="119">
        <v>1030.06</v>
      </c>
      <c r="G100" s="119">
        <v>6670.0999999999995</v>
      </c>
      <c r="H100" s="119">
        <v>17143.05</v>
      </c>
      <c r="I100" s="119"/>
      <c r="J100" s="119"/>
      <c r="K100" s="119"/>
      <c r="L100" s="119"/>
      <c r="M100" s="119"/>
      <c r="N100" s="119"/>
      <c r="O100" s="119"/>
      <c r="P100" s="119"/>
      <c r="Q100" s="119">
        <f t="shared" si="2"/>
        <v>24843.21</v>
      </c>
      <c r="R100" s="115"/>
      <c r="S100" s="116"/>
      <c r="T100" s="113"/>
      <c r="U100" s="119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24843.21</v>
      </c>
      <c r="V100" s="115"/>
    </row>
    <row r="101" spans="2:22" x14ac:dyDescent="0.2">
      <c r="B101" s="113"/>
      <c r="C101" s="117" t="s">
        <v>137</v>
      </c>
      <c r="D101" s="118" t="s">
        <v>371</v>
      </c>
      <c r="E101" s="119">
        <v>24566.46</v>
      </c>
      <c r="F101" s="119">
        <v>35866.85</v>
      </c>
      <c r="G101" s="119">
        <v>33497.25</v>
      </c>
      <c r="H101" s="119">
        <v>38975.32</v>
      </c>
      <c r="I101" s="119"/>
      <c r="J101" s="119"/>
      <c r="K101" s="119"/>
      <c r="L101" s="119"/>
      <c r="M101" s="119"/>
      <c r="N101" s="119"/>
      <c r="O101" s="119"/>
      <c r="P101" s="119"/>
      <c r="Q101" s="119">
        <f t="shared" si="2"/>
        <v>132905.88</v>
      </c>
      <c r="R101" s="115"/>
      <c r="S101" s="116"/>
      <c r="T101" s="113"/>
      <c r="U101" s="119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132905.88</v>
      </c>
      <c r="V101" s="115"/>
    </row>
    <row r="102" spans="2:22" x14ac:dyDescent="0.2">
      <c r="B102" s="113"/>
      <c r="C102" s="117" t="s">
        <v>138</v>
      </c>
      <c r="D102" s="118" t="s">
        <v>372</v>
      </c>
      <c r="E102" s="119">
        <v>0</v>
      </c>
      <c r="F102" s="119">
        <v>1231711.2699999998</v>
      </c>
      <c r="G102" s="119">
        <v>1079831.58</v>
      </c>
      <c r="H102" s="119">
        <v>1947206.4000000001</v>
      </c>
      <c r="I102" s="119"/>
      <c r="J102" s="119"/>
      <c r="K102" s="119"/>
      <c r="L102" s="119"/>
      <c r="M102" s="119"/>
      <c r="N102" s="119"/>
      <c r="O102" s="119"/>
      <c r="P102" s="119"/>
      <c r="Q102" s="119">
        <f t="shared" si="2"/>
        <v>4258749.25</v>
      </c>
      <c r="R102" s="115"/>
      <c r="S102" s="116"/>
      <c r="T102" s="113"/>
      <c r="U102" s="119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4258749.25</v>
      </c>
      <c r="V102" s="115"/>
    </row>
    <row r="103" spans="2:22" ht="25.5" x14ac:dyDescent="0.2">
      <c r="B103" s="113"/>
      <c r="C103" s="117" t="s">
        <v>512</v>
      </c>
      <c r="D103" s="118" t="s">
        <v>513</v>
      </c>
      <c r="E103" s="119">
        <v>29862.420000000002</v>
      </c>
      <c r="F103" s="119">
        <v>55894.84</v>
      </c>
      <c r="G103" s="119">
        <v>60221.830000000009</v>
      </c>
      <c r="H103" s="119">
        <v>93434.85000000002</v>
      </c>
      <c r="I103" s="119"/>
      <c r="J103" s="119"/>
      <c r="K103" s="119"/>
      <c r="L103" s="119"/>
      <c r="M103" s="119"/>
      <c r="N103" s="119"/>
      <c r="O103" s="119"/>
      <c r="P103" s="119"/>
      <c r="Q103" s="119">
        <f t="shared" si="2"/>
        <v>239413.94</v>
      </c>
      <c r="R103" s="115"/>
      <c r="S103" s="116"/>
      <c r="T103" s="113"/>
      <c r="U103" s="119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239413.94</v>
      </c>
      <c r="V103" s="115"/>
    </row>
    <row r="104" spans="2:22" x14ac:dyDescent="0.2">
      <c r="B104" s="113"/>
      <c r="C104" s="117" t="s">
        <v>139</v>
      </c>
      <c r="D104" s="118" t="s">
        <v>374</v>
      </c>
      <c r="E104" s="119">
        <v>201608.41999999998</v>
      </c>
      <c r="F104" s="119">
        <v>200441.34999999998</v>
      </c>
      <c r="G104" s="119">
        <v>328989.11999999994</v>
      </c>
      <c r="H104" s="119">
        <v>306971.71000000002</v>
      </c>
      <c r="I104" s="119"/>
      <c r="J104" s="119"/>
      <c r="K104" s="119"/>
      <c r="L104" s="119"/>
      <c r="M104" s="119"/>
      <c r="N104" s="119"/>
      <c r="O104" s="119"/>
      <c r="P104" s="119"/>
      <c r="Q104" s="119">
        <f t="shared" si="2"/>
        <v>1038010.5999999999</v>
      </c>
      <c r="R104" s="115"/>
      <c r="S104" s="116"/>
      <c r="T104" s="113"/>
      <c r="U104" s="119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1038010.5999999999</v>
      </c>
      <c r="V104" s="115"/>
    </row>
    <row r="105" spans="2:22" x14ac:dyDescent="0.2">
      <c r="B105" s="113"/>
      <c r="C105" s="117" t="s">
        <v>140</v>
      </c>
      <c r="D105" s="118" t="s">
        <v>363</v>
      </c>
      <c r="E105" s="119">
        <v>377279.12000000011</v>
      </c>
      <c r="F105" s="119">
        <v>386510.66000000009</v>
      </c>
      <c r="G105" s="119">
        <v>439252.36000000004</v>
      </c>
      <c r="H105" s="119">
        <v>429101.61</v>
      </c>
      <c r="I105" s="119"/>
      <c r="J105" s="119"/>
      <c r="K105" s="119"/>
      <c r="L105" s="119"/>
      <c r="M105" s="119"/>
      <c r="N105" s="119"/>
      <c r="O105" s="119"/>
      <c r="P105" s="119"/>
      <c r="Q105" s="119">
        <f t="shared" si="2"/>
        <v>1632143.7500000005</v>
      </c>
      <c r="R105" s="115"/>
      <c r="S105" s="116"/>
      <c r="T105" s="113"/>
      <c r="U105" s="119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1632143.7500000005</v>
      </c>
      <c r="V105" s="115"/>
    </row>
    <row r="106" spans="2:22" x14ac:dyDescent="0.2">
      <c r="B106" s="113"/>
      <c r="C106" s="117" t="s">
        <v>141</v>
      </c>
      <c r="D106" s="118" t="s">
        <v>364</v>
      </c>
      <c r="E106" s="119">
        <v>20776.07</v>
      </c>
      <c r="F106" s="119">
        <v>41536.310000000005</v>
      </c>
      <c r="G106" s="119">
        <v>38355.720000000008</v>
      </c>
      <c r="H106" s="119">
        <v>36524.240000000005</v>
      </c>
      <c r="I106" s="119"/>
      <c r="J106" s="119"/>
      <c r="K106" s="119"/>
      <c r="L106" s="119"/>
      <c r="M106" s="119"/>
      <c r="N106" s="119"/>
      <c r="O106" s="119"/>
      <c r="P106" s="119"/>
      <c r="Q106" s="119">
        <f t="shared" si="2"/>
        <v>137192.34000000003</v>
      </c>
      <c r="R106" s="115"/>
      <c r="S106" s="116"/>
      <c r="T106" s="113"/>
      <c r="U106" s="119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137192.34000000003</v>
      </c>
      <c r="V106" s="115"/>
    </row>
    <row r="107" spans="2:22" x14ac:dyDescent="0.2">
      <c r="B107" s="113"/>
      <c r="C107" s="117" t="s">
        <v>142</v>
      </c>
      <c r="D107" s="118" t="s">
        <v>365</v>
      </c>
      <c r="E107" s="119">
        <v>89240.02</v>
      </c>
      <c r="F107" s="119">
        <v>129106.43</v>
      </c>
      <c r="G107" s="119">
        <v>185429</v>
      </c>
      <c r="H107" s="119">
        <v>242382.93</v>
      </c>
      <c r="I107" s="119"/>
      <c r="J107" s="119"/>
      <c r="K107" s="119"/>
      <c r="L107" s="119"/>
      <c r="M107" s="119"/>
      <c r="N107" s="119"/>
      <c r="O107" s="119"/>
      <c r="P107" s="119"/>
      <c r="Q107" s="119">
        <f t="shared" si="2"/>
        <v>646158.38</v>
      </c>
      <c r="R107" s="115"/>
      <c r="S107" s="116"/>
      <c r="T107" s="113"/>
      <c r="U107" s="119">
        <f>IF($E$5=Master!$D$4,E107,
IF($F$5=Master!$D$4,SUM(E107:F107),
IF($G$5=Master!$D$4,SUM(E107:G107),
IF($H$5=Master!$D$4,SUM(E107:H107),
IF($I$5=Master!$D$4,SUM(E107:I107),
IF($J$5=Master!$D$4,SUM(E107:J107),
IF($K$5=Master!$D$4,SUM(E107:K107),
IF($L$5=Master!$D$4,SUM(E107:L107),
IF($M$5=Master!$D$4,SUM(E107:M107),
IF($N$5=Master!$D$4,SUM(E107:N107),
IF($O$5=Master!$D$4,SUM(E107:O107),
IF($P$5=Master!$D$4,SUM(E107:P107),0))))))))))))</f>
        <v>646158.38</v>
      </c>
      <c r="V107" s="115"/>
    </row>
    <row r="108" spans="2:22" x14ac:dyDescent="0.2">
      <c r="B108" s="113"/>
      <c r="C108" s="117" t="s">
        <v>143</v>
      </c>
      <c r="D108" s="118" t="s">
        <v>366</v>
      </c>
      <c r="E108" s="119">
        <v>402697.67999999993</v>
      </c>
      <c r="F108" s="119">
        <v>461337.83999999997</v>
      </c>
      <c r="G108" s="119">
        <v>445338.80000000005</v>
      </c>
      <c r="H108" s="119">
        <v>431610.0799999999</v>
      </c>
      <c r="I108" s="119"/>
      <c r="J108" s="119"/>
      <c r="K108" s="119"/>
      <c r="L108" s="119"/>
      <c r="M108" s="119"/>
      <c r="N108" s="119"/>
      <c r="O108" s="119"/>
      <c r="P108" s="119"/>
      <c r="Q108" s="119">
        <f t="shared" si="2"/>
        <v>1740984.3999999997</v>
      </c>
      <c r="R108" s="115"/>
      <c r="S108" s="116"/>
      <c r="T108" s="113"/>
      <c r="U108" s="119">
        <f>IF($E$5=Master!$D$4,E108,
IF($F$5=Master!$D$4,SUM(E108:F108),
IF($G$5=Master!$D$4,SUM(E108:G108),
IF($H$5=Master!$D$4,SUM(E108:H108),
IF($I$5=Master!$D$4,SUM(E108:I108),
IF($J$5=Master!$D$4,SUM(E108:J108),
IF($K$5=Master!$D$4,SUM(E108:K108),
IF($L$5=Master!$D$4,SUM(E108:L108),
IF($M$5=Master!$D$4,SUM(E108:M108),
IF($N$5=Master!$D$4,SUM(E108:N108),
IF($O$5=Master!$D$4,SUM(E108:O108),
IF($P$5=Master!$D$4,SUM(E108:P108),0))))))))))))</f>
        <v>1740984.3999999997</v>
      </c>
      <c r="V108" s="115"/>
    </row>
    <row r="109" spans="2:22" x14ac:dyDescent="0.2">
      <c r="B109" s="113"/>
      <c r="C109" s="117" t="s">
        <v>144</v>
      </c>
      <c r="D109" s="118" t="s">
        <v>375</v>
      </c>
      <c r="E109" s="119">
        <v>123831.82</v>
      </c>
      <c r="F109" s="119">
        <v>134817.49</v>
      </c>
      <c r="G109" s="119">
        <v>142699.88</v>
      </c>
      <c r="H109" s="119">
        <v>179924.1</v>
      </c>
      <c r="I109" s="119"/>
      <c r="J109" s="119"/>
      <c r="K109" s="119"/>
      <c r="L109" s="119"/>
      <c r="M109" s="119"/>
      <c r="N109" s="119"/>
      <c r="O109" s="119"/>
      <c r="P109" s="119"/>
      <c r="Q109" s="119">
        <f t="shared" si="2"/>
        <v>581273.29</v>
      </c>
      <c r="R109" s="115"/>
      <c r="S109" s="116"/>
      <c r="T109" s="113"/>
      <c r="U109" s="119">
        <f>IF($E$5=Master!$D$4,E109,
IF($F$5=Master!$D$4,SUM(E109:F109),
IF($G$5=Master!$D$4,SUM(E109:G109),
IF($H$5=Master!$D$4,SUM(E109:H109),
IF($I$5=Master!$D$4,SUM(E109:I109),
IF($J$5=Master!$D$4,SUM(E109:J109),
IF($K$5=Master!$D$4,SUM(E109:K109),
IF($L$5=Master!$D$4,SUM(E109:L109),
IF($M$5=Master!$D$4,SUM(E109:M109),
IF($N$5=Master!$D$4,SUM(E109:N109),
IF($O$5=Master!$D$4,SUM(E109:O109),
IF($P$5=Master!$D$4,SUM(E109:P109),0))))))))))))</f>
        <v>581273.29</v>
      </c>
      <c r="V109" s="115"/>
    </row>
    <row r="110" spans="2:22" x14ac:dyDescent="0.2">
      <c r="B110" s="113"/>
      <c r="C110" s="117" t="s">
        <v>145</v>
      </c>
      <c r="D110" s="118" t="s">
        <v>376</v>
      </c>
      <c r="E110" s="119">
        <v>42918.22</v>
      </c>
      <c r="F110" s="119">
        <v>93012.76</v>
      </c>
      <c r="G110" s="119">
        <v>30837.670000000002</v>
      </c>
      <c r="H110" s="119">
        <v>53061.72</v>
      </c>
      <c r="I110" s="119"/>
      <c r="J110" s="119"/>
      <c r="K110" s="119"/>
      <c r="L110" s="119"/>
      <c r="M110" s="119"/>
      <c r="N110" s="119"/>
      <c r="O110" s="119"/>
      <c r="P110" s="119"/>
      <c r="Q110" s="119">
        <f t="shared" si="2"/>
        <v>219830.37</v>
      </c>
      <c r="R110" s="115"/>
      <c r="S110" s="116"/>
      <c r="T110" s="113"/>
      <c r="U110" s="119">
        <f>IF($E$5=Master!$D$4,E110,
IF($F$5=Master!$D$4,SUM(E110:F110),
IF($G$5=Master!$D$4,SUM(E110:G110),
IF($H$5=Master!$D$4,SUM(E110:H110),
IF($I$5=Master!$D$4,SUM(E110:I110),
IF($J$5=Master!$D$4,SUM(E110:J110),
IF($K$5=Master!$D$4,SUM(E110:K110),
IF($L$5=Master!$D$4,SUM(E110:L110),
IF($M$5=Master!$D$4,SUM(E110:M110),
IF($N$5=Master!$D$4,SUM(E110:N110),
IF($O$5=Master!$D$4,SUM(E110:O110),
IF($P$5=Master!$D$4,SUM(E110:P110),0))))))))))))</f>
        <v>219830.37</v>
      </c>
      <c r="V110" s="115"/>
    </row>
    <row r="111" spans="2:22" x14ac:dyDescent="0.2">
      <c r="B111" s="113"/>
      <c r="C111" s="117" t="s">
        <v>514</v>
      </c>
      <c r="D111" s="118" t="s">
        <v>515</v>
      </c>
      <c r="E111" s="119">
        <v>73571.240000000005</v>
      </c>
      <c r="F111" s="119">
        <v>80108.73000000001</v>
      </c>
      <c r="G111" s="119">
        <v>161703.74</v>
      </c>
      <c r="H111" s="119">
        <v>155023.57000000004</v>
      </c>
      <c r="I111" s="119"/>
      <c r="J111" s="119"/>
      <c r="K111" s="119"/>
      <c r="L111" s="119"/>
      <c r="M111" s="119"/>
      <c r="N111" s="119"/>
      <c r="O111" s="119"/>
      <c r="P111" s="119"/>
      <c r="Q111" s="119">
        <f t="shared" si="2"/>
        <v>470407.28</v>
      </c>
      <c r="R111" s="115"/>
      <c r="S111" s="116"/>
      <c r="T111" s="113"/>
      <c r="U111" s="119">
        <f>IF($E$5=Master!$D$4,E111,
IF($F$5=Master!$D$4,SUM(E111:F111),
IF($G$5=Master!$D$4,SUM(E111:G111),
IF($H$5=Master!$D$4,SUM(E111:H111),
IF($I$5=Master!$D$4,SUM(E111:I111),
IF($J$5=Master!$D$4,SUM(E111:J111),
IF($K$5=Master!$D$4,SUM(E111:K111),
IF($L$5=Master!$D$4,SUM(E111:L111),
IF($M$5=Master!$D$4,SUM(E111:M111),
IF($N$5=Master!$D$4,SUM(E111:N111),
IF($O$5=Master!$D$4,SUM(E111:O111),
IF($P$5=Master!$D$4,SUM(E111:P111),0))))))))))))</f>
        <v>470407.28</v>
      </c>
      <c r="V111" s="115"/>
    </row>
    <row r="112" spans="2:22" x14ac:dyDescent="0.2">
      <c r="B112" s="113"/>
      <c r="C112" s="117" t="s">
        <v>516</v>
      </c>
      <c r="D112" s="118" t="s">
        <v>517</v>
      </c>
      <c r="E112" s="119">
        <v>97886.18</v>
      </c>
      <c r="F112" s="119">
        <v>304248.2</v>
      </c>
      <c r="G112" s="119">
        <v>136388.25</v>
      </c>
      <c r="H112" s="119">
        <v>149533.24000000005</v>
      </c>
      <c r="I112" s="119"/>
      <c r="J112" s="119"/>
      <c r="K112" s="119"/>
      <c r="L112" s="119"/>
      <c r="M112" s="119"/>
      <c r="N112" s="119"/>
      <c r="O112" s="119"/>
      <c r="P112" s="119"/>
      <c r="Q112" s="119">
        <f t="shared" si="2"/>
        <v>688055.87000000011</v>
      </c>
      <c r="R112" s="115"/>
      <c r="S112" s="116"/>
      <c r="T112" s="113"/>
      <c r="U112" s="119">
        <f>IF($E$5=Master!$D$4,E112,
IF($F$5=Master!$D$4,SUM(E112:F112),
IF($G$5=Master!$D$4,SUM(E112:G112),
IF($H$5=Master!$D$4,SUM(E112:H112),
IF($I$5=Master!$D$4,SUM(E112:I112),
IF($J$5=Master!$D$4,SUM(E112:J112),
IF($K$5=Master!$D$4,SUM(E112:K112),
IF($L$5=Master!$D$4,SUM(E112:L112),
IF($M$5=Master!$D$4,SUM(E112:M112),
IF($N$5=Master!$D$4,SUM(E112:N112),
IF($O$5=Master!$D$4,SUM(E112:O112),
IF($P$5=Master!$D$4,SUM(E112:P112),0))))))))))))</f>
        <v>688055.87000000011</v>
      </c>
      <c r="V112" s="115"/>
    </row>
    <row r="113" spans="2:22" x14ac:dyDescent="0.2">
      <c r="B113" s="113"/>
      <c r="C113" s="117" t="s">
        <v>518</v>
      </c>
      <c r="D113" s="118" t="s">
        <v>519</v>
      </c>
      <c r="E113" s="119">
        <v>162448.65999999997</v>
      </c>
      <c r="F113" s="119">
        <v>181620.59</v>
      </c>
      <c r="G113" s="119">
        <v>181699.66999999998</v>
      </c>
      <c r="H113" s="119">
        <v>187382.67000000004</v>
      </c>
      <c r="I113" s="119"/>
      <c r="J113" s="119"/>
      <c r="K113" s="119"/>
      <c r="L113" s="119"/>
      <c r="M113" s="119"/>
      <c r="N113" s="119"/>
      <c r="O113" s="119"/>
      <c r="P113" s="119"/>
      <c r="Q113" s="119">
        <f t="shared" si="2"/>
        <v>713151.59</v>
      </c>
      <c r="R113" s="115"/>
      <c r="S113" s="116"/>
      <c r="T113" s="113"/>
      <c r="U113" s="119">
        <f>IF($E$5=Master!$D$4,E113,
IF($F$5=Master!$D$4,SUM(E113:F113),
IF($G$5=Master!$D$4,SUM(E113:G113),
IF($H$5=Master!$D$4,SUM(E113:H113),
IF($I$5=Master!$D$4,SUM(E113:I113),
IF($J$5=Master!$D$4,SUM(E113:J113),
IF($K$5=Master!$D$4,SUM(E113:K113),
IF($L$5=Master!$D$4,SUM(E113:L113),
IF($M$5=Master!$D$4,SUM(E113:M113),
IF($N$5=Master!$D$4,SUM(E113:N113),
IF($O$5=Master!$D$4,SUM(E113:O113),
IF($P$5=Master!$D$4,SUM(E113:P113),0))))))))))))</f>
        <v>713151.59</v>
      </c>
      <c r="V113" s="115"/>
    </row>
    <row r="114" spans="2:22" x14ac:dyDescent="0.2">
      <c r="B114" s="113"/>
      <c r="C114" s="117" t="s">
        <v>146</v>
      </c>
      <c r="D114" s="118" t="s">
        <v>377</v>
      </c>
      <c r="E114" s="119">
        <v>24333.39</v>
      </c>
      <c r="F114" s="119">
        <v>26401.769999999997</v>
      </c>
      <c r="G114" s="119">
        <v>24812.599999999995</v>
      </c>
      <c r="H114" s="119">
        <v>25676.06</v>
      </c>
      <c r="I114" s="119"/>
      <c r="J114" s="119"/>
      <c r="K114" s="119"/>
      <c r="L114" s="119"/>
      <c r="M114" s="119"/>
      <c r="N114" s="119"/>
      <c r="O114" s="119"/>
      <c r="P114" s="119"/>
      <c r="Q114" s="119">
        <f t="shared" si="2"/>
        <v>101223.81999999999</v>
      </c>
      <c r="R114" s="115"/>
      <c r="S114" s="116"/>
      <c r="T114" s="113"/>
      <c r="U114" s="119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101223.81999999999</v>
      </c>
      <c r="V114" s="115"/>
    </row>
    <row r="115" spans="2:22" x14ac:dyDescent="0.2">
      <c r="B115" s="113"/>
      <c r="C115" s="117" t="s">
        <v>147</v>
      </c>
      <c r="D115" s="118" t="s">
        <v>378</v>
      </c>
      <c r="E115" s="119">
        <v>34069.489999999991</v>
      </c>
      <c r="F115" s="119">
        <v>37078.30999999999</v>
      </c>
      <c r="G115" s="119">
        <v>35035.519999999997</v>
      </c>
      <c r="H115" s="119">
        <v>36143.82</v>
      </c>
      <c r="I115" s="119"/>
      <c r="J115" s="119"/>
      <c r="K115" s="119"/>
      <c r="L115" s="119"/>
      <c r="M115" s="119"/>
      <c r="N115" s="119"/>
      <c r="O115" s="119"/>
      <c r="P115" s="119"/>
      <c r="Q115" s="119">
        <f t="shared" si="2"/>
        <v>142327.13999999998</v>
      </c>
      <c r="R115" s="115"/>
      <c r="S115" s="116"/>
      <c r="T115" s="113"/>
      <c r="U115" s="119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142327.13999999998</v>
      </c>
      <c r="V115" s="115"/>
    </row>
    <row r="116" spans="2:22" ht="25.5" x14ac:dyDescent="0.2">
      <c r="B116" s="113"/>
      <c r="C116" s="117" t="s">
        <v>148</v>
      </c>
      <c r="D116" s="118" t="s">
        <v>379</v>
      </c>
      <c r="E116" s="119">
        <v>40122.270000000004</v>
      </c>
      <c r="F116" s="119">
        <v>62823.839999999989</v>
      </c>
      <c r="G116" s="119">
        <v>62276.259999999995</v>
      </c>
      <c r="H116" s="119">
        <v>56049.919999999991</v>
      </c>
      <c r="I116" s="119"/>
      <c r="J116" s="119"/>
      <c r="K116" s="119"/>
      <c r="L116" s="119"/>
      <c r="M116" s="119"/>
      <c r="N116" s="119"/>
      <c r="O116" s="119"/>
      <c r="P116" s="119"/>
      <c r="Q116" s="119">
        <f t="shared" si="2"/>
        <v>221272.28999999998</v>
      </c>
      <c r="R116" s="115"/>
      <c r="S116" s="116"/>
      <c r="T116" s="113"/>
      <c r="U116" s="119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221272.28999999998</v>
      </c>
      <c r="V116" s="115"/>
    </row>
    <row r="117" spans="2:22" x14ac:dyDescent="0.2">
      <c r="B117" s="113"/>
      <c r="C117" s="117" t="s">
        <v>149</v>
      </c>
      <c r="D117" s="118" t="s">
        <v>380</v>
      </c>
      <c r="E117" s="119">
        <v>0</v>
      </c>
      <c r="F117" s="119">
        <v>0</v>
      </c>
      <c r="G117" s="119">
        <v>0</v>
      </c>
      <c r="H117" s="119">
        <v>125107.97</v>
      </c>
      <c r="I117" s="119"/>
      <c r="J117" s="119"/>
      <c r="K117" s="119"/>
      <c r="L117" s="119"/>
      <c r="M117" s="119"/>
      <c r="N117" s="119"/>
      <c r="O117" s="119"/>
      <c r="P117" s="119"/>
      <c r="Q117" s="119">
        <f t="shared" si="2"/>
        <v>125107.97</v>
      </c>
      <c r="R117" s="115"/>
      <c r="S117" s="116"/>
      <c r="T117" s="113"/>
      <c r="U117" s="119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125107.97</v>
      </c>
      <c r="V117" s="115"/>
    </row>
    <row r="118" spans="2:22" x14ac:dyDescent="0.2">
      <c r="B118" s="113"/>
      <c r="C118" s="117" t="s">
        <v>150</v>
      </c>
      <c r="D118" s="118" t="s">
        <v>381</v>
      </c>
      <c r="E118" s="119">
        <v>39371.949999999997</v>
      </c>
      <c r="F118" s="119">
        <v>39496.42</v>
      </c>
      <c r="G118" s="119">
        <v>38940.960000000006</v>
      </c>
      <c r="H118" s="119">
        <v>39652.840000000004</v>
      </c>
      <c r="I118" s="119"/>
      <c r="J118" s="119"/>
      <c r="K118" s="119"/>
      <c r="L118" s="119"/>
      <c r="M118" s="119"/>
      <c r="N118" s="119"/>
      <c r="O118" s="119"/>
      <c r="P118" s="119"/>
      <c r="Q118" s="119">
        <f t="shared" si="2"/>
        <v>157462.17000000001</v>
      </c>
      <c r="R118" s="115"/>
      <c r="S118" s="116"/>
      <c r="T118" s="113"/>
      <c r="U118" s="119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157462.17000000001</v>
      </c>
      <c r="V118" s="115"/>
    </row>
    <row r="119" spans="2:22" x14ac:dyDescent="0.2">
      <c r="B119" s="113"/>
      <c r="C119" s="117" t="s">
        <v>151</v>
      </c>
      <c r="D119" s="118" t="s">
        <v>382</v>
      </c>
      <c r="E119" s="119">
        <v>300</v>
      </c>
      <c r="F119" s="119">
        <v>300</v>
      </c>
      <c r="G119" s="119">
        <v>2540.06</v>
      </c>
      <c r="H119" s="119">
        <v>12445.27</v>
      </c>
      <c r="I119" s="119"/>
      <c r="J119" s="119"/>
      <c r="K119" s="119"/>
      <c r="L119" s="119"/>
      <c r="M119" s="119"/>
      <c r="N119" s="119"/>
      <c r="O119" s="119"/>
      <c r="P119" s="119"/>
      <c r="Q119" s="119">
        <f t="shared" si="2"/>
        <v>15585.33</v>
      </c>
      <c r="R119" s="115"/>
      <c r="S119" s="116"/>
      <c r="T119" s="113"/>
      <c r="U119" s="119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15585.33</v>
      </c>
      <c r="V119" s="115"/>
    </row>
    <row r="120" spans="2:22" x14ac:dyDescent="0.2">
      <c r="B120" s="113"/>
      <c r="C120" s="117" t="s">
        <v>152</v>
      </c>
      <c r="D120" s="118" t="s">
        <v>383</v>
      </c>
      <c r="E120" s="119">
        <v>0</v>
      </c>
      <c r="F120" s="119">
        <v>6400</v>
      </c>
      <c r="G120" s="119">
        <v>0</v>
      </c>
      <c r="H120" s="119">
        <v>237024.56</v>
      </c>
      <c r="I120" s="119"/>
      <c r="J120" s="119"/>
      <c r="K120" s="119"/>
      <c r="L120" s="119"/>
      <c r="M120" s="119"/>
      <c r="N120" s="119"/>
      <c r="O120" s="119"/>
      <c r="P120" s="119"/>
      <c r="Q120" s="119">
        <f t="shared" si="2"/>
        <v>243424.56</v>
      </c>
      <c r="R120" s="115"/>
      <c r="S120" s="116"/>
      <c r="T120" s="113"/>
      <c r="U120" s="119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243424.56</v>
      </c>
      <c r="V120" s="115"/>
    </row>
    <row r="121" spans="2:22" x14ac:dyDescent="0.2">
      <c r="B121" s="113"/>
      <c r="C121" s="117" t="s">
        <v>153</v>
      </c>
      <c r="D121" s="118" t="s">
        <v>384</v>
      </c>
      <c r="E121" s="119">
        <v>0</v>
      </c>
      <c r="F121" s="119">
        <v>0</v>
      </c>
      <c r="G121" s="119">
        <v>172.54</v>
      </c>
      <c r="H121" s="119">
        <v>0</v>
      </c>
      <c r="I121" s="119"/>
      <c r="J121" s="119"/>
      <c r="K121" s="119"/>
      <c r="L121" s="119"/>
      <c r="M121" s="119"/>
      <c r="N121" s="119"/>
      <c r="O121" s="119"/>
      <c r="P121" s="119"/>
      <c r="Q121" s="119">
        <f t="shared" si="2"/>
        <v>172.54</v>
      </c>
      <c r="R121" s="115"/>
      <c r="S121" s="116"/>
      <c r="T121" s="113"/>
      <c r="U121" s="119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172.54</v>
      </c>
      <c r="V121" s="115"/>
    </row>
    <row r="122" spans="2:22" x14ac:dyDescent="0.2">
      <c r="B122" s="113"/>
      <c r="C122" s="117" t="s">
        <v>154</v>
      </c>
      <c r="D122" s="118" t="s">
        <v>385</v>
      </c>
      <c r="E122" s="119">
        <v>29654.100000000002</v>
      </c>
      <c r="F122" s="119">
        <v>171134.12</v>
      </c>
      <c r="G122" s="119">
        <v>185021.15</v>
      </c>
      <c r="H122" s="119">
        <v>302993.28000000003</v>
      </c>
      <c r="I122" s="119"/>
      <c r="J122" s="119"/>
      <c r="K122" s="119"/>
      <c r="L122" s="119"/>
      <c r="M122" s="119"/>
      <c r="N122" s="119"/>
      <c r="O122" s="119"/>
      <c r="P122" s="119"/>
      <c r="Q122" s="119">
        <f t="shared" si="2"/>
        <v>688802.65</v>
      </c>
      <c r="R122" s="115"/>
      <c r="S122" s="116"/>
      <c r="T122" s="113"/>
      <c r="U122" s="119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688802.65</v>
      </c>
      <c r="V122" s="115"/>
    </row>
    <row r="123" spans="2:22" x14ac:dyDescent="0.2">
      <c r="B123" s="113"/>
      <c r="C123" s="117" t="s">
        <v>155</v>
      </c>
      <c r="D123" s="118" t="s">
        <v>386</v>
      </c>
      <c r="E123" s="119">
        <v>0</v>
      </c>
      <c r="F123" s="119">
        <v>46275.28</v>
      </c>
      <c r="G123" s="119">
        <v>812339.17999999993</v>
      </c>
      <c r="H123" s="119">
        <v>444620.31</v>
      </c>
      <c r="I123" s="119"/>
      <c r="J123" s="119"/>
      <c r="K123" s="119"/>
      <c r="L123" s="119"/>
      <c r="M123" s="119"/>
      <c r="N123" s="119"/>
      <c r="O123" s="119"/>
      <c r="P123" s="119"/>
      <c r="Q123" s="119">
        <f t="shared" si="2"/>
        <v>1303234.77</v>
      </c>
      <c r="R123" s="115"/>
      <c r="S123" s="116"/>
      <c r="T123" s="113"/>
      <c r="U123" s="119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1303234.77</v>
      </c>
      <c r="V123" s="115"/>
    </row>
    <row r="124" spans="2:22" x14ac:dyDescent="0.2">
      <c r="B124" s="113"/>
      <c r="C124" s="117" t="s">
        <v>156</v>
      </c>
      <c r="D124" s="118" t="s">
        <v>387</v>
      </c>
      <c r="E124" s="119">
        <v>24019.33</v>
      </c>
      <c r="F124" s="119">
        <v>36537.020000000004</v>
      </c>
      <c r="G124" s="119">
        <v>62338.020000000004</v>
      </c>
      <c r="H124" s="119">
        <v>34904.759999999995</v>
      </c>
      <c r="I124" s="119"/>
      <c r="J124" s="119"/>
      <c r="K124" s="119"/>
      <c r="L124" s="119"/>
      <c r="M124" s="119"/>
      <c r="N124" s="119"/>
      <c r="O124" s="119"/>
      <c r="P124" s="119"/>
      <c r="Q124" s="119">
        <f t="shared" si="2"/>
        <v>157799.13</v>
      </c>
      <c r="R124" s="115"/>
      <c r="S124" s="116"/>
      <c r="T124" s="113"/>
      <c r="U124" s="119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157799.13</v>
      </c>
      <c r="V124" s="115"/>
    </row>
    <row r="125" spans="2:22" x14ac:dyDescent="0.2">
      <c r="B125" s="113"/>
      <c r="C125" s="117" t="s">
        <v>157</v>
      </c>
      <c r="D125" s="118" t="s">
        <v>388</v>
      </c>
      <c r="E125" s="119">
        <v>1261570.0099999986</v>
      </c>
      <c r="F125" s="119">
        <v>3090495.0299999933</v>
      </c>
      <c r="G125" s="119">
        <v>3487882.6799999913</v>
      </c>
      <c r="H125" s="119">
        <v>2345730.3799999994</v>
      </c>
      <c r="I125" s="119"/>
      <c r="J125" s="119"/>
      <c r="K125" s="119"/>
      <c r="L125" s="119"/>
      <c r="M125" s="119"/>
      <c r="N125" s="119"/>
      <c r="O125" s="119"/>
      <c r="P125" s="119"/>
      <c r="Q125" s="119">
        <f t="shared" si="2"/>
        <v>10185678.099999983</v>
      </c>
      <c r="R125" s="115"/>
      <c r="S125" s="116"/>
      <c r="T125" s="113"/>
      <c r="U125" s="119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10185678.099999983</v>
      </c>
      <c r="V125" s="115"/>
    </row>
    <row r="126" spans="2:22" x14ac:dyDescent="0.2">
      <c r="B126" s="113"/>
      <c r="C126" s="117" t="s">
        <v>158</v>
      </c>
      <c r="D126" s="118" t="s">
        <v>389</v>
      </c>
      <c r="E126" s="119">
        <v>0</v>
      </c>
      <c r="F126" s="119">
        <v>59354.329999999973</v>
      </c>
      <c r="G126" s="119">
        <v>6643.94</v>
      </c>
      <c r="H126" s="119">
        <v>14864.400000000001</v>
      </c>
      <c r="I126" s="119"/>
      <c r="J126" s="119"/>
      <c r="K126" s="119"/>
      <c r="L126" s="119"/>
      <c r="M126" s="119"/>
      <c r="N126" s="119"/>
      <c r="O126" s="119"/>
      <c r="P126" s="119"/>
      <c r="Q126" s="119">
        <f t="shared" si="2"/>
        <v>80862.669999999984</v>
      </c>
      <c r="R126" s="115"/>
      <c r="S126" s="116"/>
      <c r="T126" s="113"/>
      <c r="U126" s="119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80862.669999999984</v>
      </c>
      <c r="V126" s="115"/>
    </row>
    <row r="127" spans="2:22" x14ac:dyDescent="0.2">
      <c r="B127" s="113"/>
      <c r="C127" s="117" t="s">
        <v>159</v>
      </c>
      <c r="D127" s="118" t="s">
        <v>390</v>
      </c>
      <c r="E127" s="119">
        <v>348587.33999999997</v>
      </c>
      <c r="F127" s="119">
        <v>410699.85999999993</v>
      </c>
      <c r="G127" s="119">
        <v>449993.67000000004</v>
      </c>
      <c r="H127" s="119">
        <v>431995.09999999992</v>
      </c>
      <c r="I127" s="119"/>
      <c r="J127" s="119"/>
      <c r="K127" s="119"/>
      <c r="L127" s="119"/>
      <c r="M127" s="119"/>
      <c r="N127" s="119"/>
      <c r="O127" s="119"/>
      <c r="P127" s="119"/>
      <c r="Q127" s="119">
        <f t="shared" si="2"/>
        <v>1641275.97</v>
      </c>
      <c r="R127" s="115"/>
      <c r="S127" s="116"/>
      <c r="T127" s="113"/>
      <c r="U127" s="119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1641275.97</v>
      </c>
      <c r="V127" s="115"/>
    </row>
    <row r="128" spans="2:22" x14ac:dyDescent="0.2">
      <c r="B128" s="113"/>
      <c r="C128" s="117" t="s">
        <v>160</v>
      </c>
      <c r="D128" s="118" t="s">
        <v>391</v>
      </c>
      <c r="E128" s="119">
        <v>0</v>
      </c>
      <c r="F128" s="119">
        <v>18804.23</v>
      </c>
      <c r="G128" s="119">
        <v>3852</v>
      </c>
      <c r="H128" s="119">
        <v>6014.46</v>
      </c>
      <c r="I128" s="119"/>
      <c r="J128" s="119"/>
      <c r="K128" s="119"/>
      <c r="L128" s="119"/>
      <c r="M128" s="119"/>
      <c r="N128" s="119"/>
      <c r="O128" s="119"/>
      <c r="P128" s="119"/>
      <c r="Q128" s="119">
        <f t="shared" si="2"/>
        <v>28670.69</v>
      </c>
      <c r="R128" s="115"/>
      <c r="S128" s="116"/>
      <c r="T128" s="113"/>
      <c r="U128" s="119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28670.69</v>
      </c>
      <c r="V128" s="115"/>
    </row>
    <row r="129" spans="2:22" x14ac:dyDescent="0.2">
      <c r="B129" s="113"/>
      <c r="C129" s="117" t="s">
        <v>161</v>
      </c>
      <c r="D129" s="118" t="s">
        <v>392</v>
      </c>
      <c r="E129" s="119">
        <v>11388.289999999999</v>
      </c>
      <c r="F129" s="119">
        <v>19693.079999999998</v>
      </c>
      <c r="G129" s="119">
        <v>19082.589999999997</v>
      </c>
      <c r="H129" s="119">
        <v>17666.290000000005</v>
      </c>
      <c r="I129" s="119"/>
      <c r="J129" s="119"/>
      <c r="K129" s="119"/>
      <c r="L129" s="119"/>
      <c r="M129" s="119"/>
      <c r="N129" s="119"/>
      <c r="O129" s="119"/>
      <c r="P129" s="119"/>
      <c r="Q129" s="119">
        <f t="shared" si="2"/>
        <v>67830.25</v>
      </c>
      <c r="R129" s="115"/>
      <c r="S129" s="116"/>
      <c r="T129" s="113"/>
      <c r="U129" s="119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67830.25</v>
      </c>
      <c r="V129" s="115"/>
    </row>
    <row r="130" spans="2:22" x14ac:dyDescent="0.2">
      <c r="B130" s="113"/>
      <c r="C130" s="117" t="s">
        <v>162</v>
      </c>
      <c r="D130" s="118" t="s">
        <v>393</v>
      </c>
      <c r="E130" s="119">
        <v>21720.3</v>
      </c>
      <c r="F130" s="119">
        <v>24848.810000000005</v>
      </c>
      <c r="G130" s="119">
        <v>32008.299999999992</v>
      </c>
      <c r="H130" s="119">
        <v>25742.21</v>
      </c>
      <c r="I130" s="119"/>
      <c r="J130" s="119"/>
      <c r="K130" s="119"/>
      <c r="L130" s="119"/>
      <c r="M130" s="119"/>
      <c r="N130" s="119"/>
      <c r="O130" s="119"/>
      <c r="P130" s="119"/>
      <c r="Q130" s="119">
        <f t="shared" si="2"/>
        <v>104319.62</v>
      </c>
      <c r="R130" s="115"/>
      <c r="S130" s="116"/>
      <c r="T130" s="113"/>
      <c r="U130" s="119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104319.62</v>
      </c>
      <c r="V130" s="115"/>
    </row>
    <row r="131" spans="2:22" x14ac:dyDescent="0.2">
      <c r="B131" s="113"/>
      <c r="C131" s="117" t="s">
        <v>163</v>
      </c>
      <c r="D131" s="118" t="s">
        <v>394</v>
      </c>
      <c r="E131" s="119">
        <v>0</v>
      </c>
      <c r="F131" s="119">
        <v>1958497.18</v>
      </c>
      <c r="G131" s="119">
        <v>1958846.7999999998</v>
      </c>
      <c r="H131" s="119">
        <v>1905471.3</v>
      </c>
      <c r="I131" s="119"/>
      <c r="J131" s="119"/>
      <c r="K131" s="119"/>
      <c r="L131" s="119"/>
      <c r="M131" s="119"/>
      <c r="N131" s="119"/>
      <c r="O131" s="119"/>
      <c r="P131" s="119"/>
      <c r="Q131" s="119">
        <f t="shared" si="2"/>
        <v>5822815.2799999993</v>
      </c>
      <c r="R131" s="115"/>
      <c r="S131" s="116"/>
      <c r="T131" s="113"/>
      <c r="U131" s="119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5822815.2799999993</v>
      </c>
      <c r="V131" s="115"/>
    </row>
    <row r="132" spans="2:22" x14ac:dyDescent="0.2">
      <c r="B132" s="113"/>
      <c r="C132" s="117" t="s">
        <v>164</v>
      </c>
      <c r="D132" s="118" t="s">
        <v>396</v>
      </c>
      <c r="E132" s="119">
        <v>14875.329999999998</v>
      </c>
      <c r="F132" s="119">
        <v>31286.91</v>
      </c>
      <c r="G132" s="119">
        <v>40415.81</v>
      </c>
      <c r="H132" s="119">
        <v>45045.71</v>
      </c>
      <c r="I132" s="119"/>
      <c r="J132" s="119"/>
      <c r="K132" s="119"/>
      <c r="L132" s="119"/>
      <c r="M132" s="119"/>
      <c r="N132" s="119"/>
      <c r="O132" s="119"/>
      <c r="P132" s="119"/>
      <c r="Q132" s="119">
        <f t="shared" si="2"/>
        <v>131623.75999999998</v>
      </c>
      <c r="R132" s="115"/>
      <c r="S132" s="116"/>
      <c r="T132" s="113"/>
      <c r="U132" s="119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131623.75999999998</v>
      </c>
      <c r="V132" s="115"/>
    </row>
    <row r="133" spans="2:22" ht="25.5" x14ac:dyDescent="0.2">
      <c r="B133" s="113"/>
      <c r="C133" s="117" t="s">
        <v>165</v>
      </c>
      <c r="D133" s="118" t="s">
        <v>397</v>
      </c>
      <c r="E133" s="119">
        <v>0</v>
      </c>
      <c r="F133" s="119">
        <v>18</v>
      </c>
      <c r="G133" s="119">
        <v>2762</v>
      </c>
      <c r="H133" s="119">
        <v>363</v>
      </c>
      <c r="I133" s="119"/>
      <c r="J133" s="119"/>
      <c r="K133" s="119"/>
      <c r="L133" s="119"/>
      <c r="M133" s="119"/>
      <c r="N133" s="119"/>
      <c r="O133" s="119"/>
      <c r="P133" s="119"/>
      <c r="Q133" s="119">
        <f t="shared" si="2"/>
        <v>3143</v>
      </c>
      <c r="R133" s="115"/>
      <c r="S133" s="116"/>
      <c r="T133" s="113"/>
      <c r="U133" s="119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3143</v>
      </c>
      <c r="V133" s="115"/>
    </row>
    <row r="134" spans="2:22" x14ac:dyDescent="0.2">
      <c r="B134" s="113"/>
      <c r="C134" s="117" t="s">
        <v>166</v>
      </c>
      <c r="D134" s="118" t="s">
        <v>398</v>
      </c>
      <c r="E134" s="119">
        <v>24205.240000000005</v>
      </c>
      <c r="F134" s="119">
        <v>109635.14000000001</v>
      </c>
      <c r="G134" s="119">
        <v>86916.35</v>
      </c>
      <c r="H134" s="119">
        <v>71500.73</v>
      </c>
      <c r="I134" s="119"/>
      <c r="J134" s="119"/>
      <c r="K134" s="119"/>
      <c r="L134" s="119"/>
      <c r="M134" s="119"/>
      <c r="N134" s="119"/>
      <c r="O134" s="119"/>
      <c r="P134" s="119"/>
      <c r="Q134" s="119">
        <f t="shared" si="2"/>
        <v>292257.46000000002</v>
      </c>
      <c r="R134" s="115"/>
      <c r="S134" s="116"/>
      <c r="T134" s="113"/>
      <c r="U134" s="119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292257.46000000002</v>
      </c>
      <c r="V134" s="115"/>
    </row>
    <row r="135" spans="2:22" x14ac:dyDescent="0.2">
      <c r="B135" s="113"/>
      <c r="C135" s="117" t="s">
        <v>167</v>
      </c>
      <c r="D135" s="118" t="s">
        <v>399</v>
      </c>
      <c r="E135" s="119">
        <v>36655.230000000003</v>
      </c>
      <c r="F135" s="119">
        <v>49790.649999999994</v>
      </c>
      <c r="G135" s="119">
        <v>49783.13</v>
      </c>
      <c r="H135" s="119">
        <v>47803.849999999991</v>
      </c>
      <c r="I135" s="119"/>
      <c r="J135" s="119"/>
      <c r="K135" s="119"/>
      <c r="L135" s="119"/>
      <c r="M135" s="119"/>
      <c r="N135" s="119"/>
      <c r="O135" s="119"/>
      <c r="P135" s="119"/>
      <c r="Q135" s="119">
        <f t="shared" si="2"/>
        <v>184032.86</v>
      </c>
      <c r="R135" s="115"/>
      <c r="S135" s="116"/>
      <c r="T135" s="113"/>
      <c r="U135" s="119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184032.86</v>
      </c>
      <c r="V135" s="115"/>
    </row>
    <row r="136" spans="2:22" ht="25.5" x14ac:dyDescent="0.2">
      <c r="B136" s="113"/>
      <c r="C136" s="117" t="s">
        <v>168</v>
      </c>
      <c r="D136" s="118" t="s">
        <v>400</v>
      </c>
      <c r="E136" s="119">
        <v>0</v>
      </c>
      <c r="F136" s="119">
        <v>0</v>
      </c>
      <c r="G136" s="119">
        <v>0</v>
      </c>
      <c r="H136" s="119">
        <v>1500000</v>
      </c>
      <c r="I136" s="119"/>
      <c r="J136" s="119"/>
      <c r="K136" s="119"/>
      <c r="L136" s="119"/>
      <c r="M136" s="119"/>
      <c r="N136" s="119"/>
      <c r="O136" s="119"/>
      <c r="P136" s="119"/>
      <c r="Q136" s="119">
        <f t="shared" ref="Q136:Q199" si="3">SUM(E136:P136)</f>
        <v>1500000</v>
      </c>
      <c r="R136" s="115"/>
      <c r="S136" s="116"/>
      <c r="T136" s="113"/>
      <c r="U136" s="119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1500000</v>
      </c>
      <c r="V136" s="115"/>
    </row>
    <row r="137" spans="2:22" ht="25.5" x14ac:dyDescent="0.2">
      <c r="B137" s="113"/>
      <c r="C137" s="117" t="s">
        <v>169</v>
      </c>
      <c r="D137" s="118" t="s">
        <v>401</v>
      </c>
      <c r="E137" s="119">
        <v>19778.569999999996</v>
      </c>
      <c r="F137" s="119">
        <v>19795.88</v>
      </c>
      <c r="G137" s="119">
        <v>21521.83</v>
      </c>
      <c r="H137" s="119">
        <v>22076.929999999997</v>
      </c>
      <c r="I137" s="119"/>
      <c r="J137" s="119"/>
      <c r="K137" s="119"/>
      <c r="L137" s="119"/>
      <c r="M137" s="119"/>
      <c r="N137" s="119"/>
      <c r="O137" s="119"/>
      <c r="P137" s="119"/>
      <c r="Q137" s="119">
        <f t="shared" si="3"/>
        <v>83173.209999999992</v>
      </c>
      <c r="R137" s="115"/>
      <c r="S137" s="116"/>
      <c r="T137" s="113"/>
      <c r="U137" s="119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83173.209999999992</v>
      </c>
      <c r="V137" s="115"/>
    </row>
    <row r="138" spans="2:22" ht="25.5" x14ac:dyDescent="0.2">
      <c r="B138" s="113"/>
      <c r="C138" s="117" t="s">
        <v>170</v>
      </c>
      <c r="D138" s="118" t="s">
        <v>402</v>
      </c>
      <c r="E138" s="119">
        <v>7377.32</v>
      </c>
      <c r="F138" s="119">
        <v>7437.66</v>
      </c>
      <c r="G138" s="119">
        <v>7503.83</v>
      </c>
      <c r="H138" s="119">
        <v>6835.3899999999994</v>
      </c>
      <c r="I138" s="119"/>
      <c r="J138" s="119"/>
      <c r="K138" s="119"/>
      <c r="L138" s="119"/>
      <c r="M138" s="119"/>
      <c r="N138" s="119"/>
      <c r="O138" s="119"/>
      <c r="P138" s="119"/>
      <c r="Q138" s="119">
        <f t="shared" si="3"/>
        <v>29154.199999999997</v>
      </c>
      <c r="R138" s="115"/>
      <c r="S138" s="116"/>
      <c r="T138" s="113"/>
      <c r="U138" s="119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29154.199999999997</v>
      </c>
      <c r="V138" s="115"/>
    </row>
    <row r="139" spans="2:22" x14ac:dyDescent="0.2">
      <c r="B139" s="113"/>
      <c r="C139" s="117" t="s">
        <v>171</v>
      </c>
      <c r="D139" s="118" t="s">
        <v>403</v>
      </c>
      <c r="E139" s="119">
        <v>0</v>
      </c>
      <c r="F139" s="119">
        <v>873593.51</v>
      </c>
      <c r="G139" s="119">
        <v>783117.59</v>
      </c>
      <c r="H139" s="119">
        <v>158149.91</v>
      </c>
      <c r="I139" s="119"/>
      <c r="J139" s="119"/>
      <c r="K139" s="119"/>
      <c r="L139" s="119"/>
      <c r="M139" s="119"/>
      <c r="N139" s="119"/>
      <c r="O139" s="119"/>
      <c r="P139" s="119"/>
      <c r="Q139" s="119">
        <f t="shared" si="3"/>
        <v>1814861.01</v>
      </c>
      <c r="R139" s="115"/>
      <c r="S139" s="116"/>
      <c r="T139" s="113"/>
      <c r="U139" s="119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1814861.01</v>
      </c>
      <c r="V139" s="115"/>
    </row>
    <row r="140" spans="2:22" x14ac:dyDescent="0.2">
      <c r="B140" s="113"/>
      <c r="C140" s="117" t="s">
        <v>172</v>
      </c>
      <c r="D140" s="118" t="s">
        <v>404</v>
      </c>
      <c r="E140" s="119">
        <v>48668.450000000004</v>
      </c>
      <c r="F140" s="119">
        <v>76365.06</v>
      </c>
      <c r="G140" s="119">
        <v>71914.690000000017</v>
      </c>
      <c r="H140" s="119">
        <v>90184.24</v>
      </c>
      <c r="I140" s="119"/>
      <c r="J140" s="119"/>
      <c r="K140" s="119"/>
      <c r="L140" s="119"/>
      <c r="M140" s="119"/>
      <c r="N140" s="119"/>
      <c r="O140" s="119"/>
      <c r="P140" s="119"/>
      <c r="Q140" s="119">
        <f t="shared" si="3"/>
        <v>287132.44</v>
      </c>
      <c r="R140" s="115"/>
      <c r="S140" s="116"/>
      <c r="T140" s="113"/>
      <c r="U140" s="119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287132.44</v>
      </c>
      <c r="V140" s="115"/>
    </row>
    <row r="141" spans="2:22" x14ac:dyDescent="0.2">
      <c r="B141" s="113"/>
      <c r="C141" s="117" t="s">
        <v>173</v>
      </c>
      <c r="D141" s="118" t="s">
        <v>405</v>
      </c>
      <c r="E141" s="119">
        <v>394510.74</v>
      </c>
      <c r="F141" s="119">
        <v>47256.55</v>
      </c>
      <c r="G141" s="119">
        <v>57608.109999999993</v>
      </c>
      <c r="H141" s="119">
        <v>51492.450000000004</v>
      </c>
      <c r="I141" s="119"/>
      <c r="J141" s="119"/>
      <c r="K141" s="119"/>
      <c r="L141" s="119"/>
      <c r="M141" s="119"/>
      <c r="N141" s="119"/>
      <c r="O141" s="119"/>
      <c r="P141" s="119"/>
      <c r="Q141" s="119">
        <f t="shared" si="3"/>
        <v>550867.85</v>
      </c>
      <c r="R141" s="115"/>
      <c r="S141" s="116"/>
      <c r="T141" s="113"/>
      <c r="U141" s="119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550867.85</v>
      </c>
      <c r="V141" s="115"/>
    </row>
    <row r="142" spans="2:22" x14ac:dyDescent="0.2">
      <c r="B142" s="113"/>
      <c r="C142" s="117" t="s">
        <v>174</v>
      </c>
      <c r="D142" s="118" t="s">
        <v>406</v>
      </c>
      <c r="E142" s="119">
        <v>6526.0499999999993</v>
      </c>
      <c r="F142" s="119">
        <v>6367.4999999999991</v>
      </c>
      <c r="G142" s="119">
        <v>115838.2</v>
      </c>
      <c r="H142" s="119">
        <v>55928.45</v>
      </c>
      <c r="I142" s="119"/>
      <c r="J142" s="119"/>
      <c r="K142" s="119"/>
      <c r="L142" s="119"/>
      <c r="M142" s="119"/>
      <c r="N142" s="119"/>
      <c r="O142" s="119"/>
      <c r="P142" s="119"/>
      <c r="Q142" s="119">
        <f t="shared" si="3"/>
        <v>184660.2</v>
      </c>
      <c r="R142" s="115"/>
      <c r="S142" s="116"/>
      <c r="T142" s="113"/>
      <c r="U142" s="119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184660.2</v>
      </c>
      <c r="V142" s="115"/>
    </row>
    <row r="143" spans="2:22" x14ac:dyDescent="0.2">
      <c r="B143" s="113"/>
      <c r="C143" s="117" t="s">
        <v>175</v>
      </c>
      <c r="D143" s="118" t="s">
        <v>407</v>
      </c>
      <c r="E143" s="119">
        <v>10803.289999999999</v>
      </c>
      <c r="F143" s="119">
        <v>15907.499999999998</v>
      </c>
      <c r="G143" s="119">
        <v>13671.87</v>
      </c>
      <c r="H143" s="119">
        <v>10938.93</v>
      </c>
      <c r="I143" s="119"/>
      <c r="J143" s="119"/>
      <c r="K143" s="119"/>
      <c r="L143" s="119"/>
      <c r="M143" s="119"/>
      <c r="N143" s="119"/>
      <c r="O143" s="119"/>
      <c r="P143" s="119"/>
      <c r="Q143" s="119">
        <f t="shared" si="3"/>
        <v>51321.59</v>
      </c>
      <c r="R143" s="115"/>
      <c r="S143" s="116"/>
      <c r="T143" s="113"/>
      <c r="U143" s="119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51321.59</v>
      </c>
      <c r="V143" s="115"/>
    </row>
    <row r="144" spans="2:22" x14ac:dyDescent="0.2">
      <c r="B144" s="113"/>
      <c r="C144" s="117" t="s">
        <v>176</v>
      </c>
      <c r="D144" s="118" t="s">
        <v>408</v>
      </c>
      <c r="E144" s="119">
        <v>17759.990000000002</v>
      </c>
      <c r="F144" s="119">
        <v>17640.240000000002</v>
      </c>
      <c r="G144" s="119">
        <v>18734.48</v>
      </c>
      <c r="H144" s="119">
        <v>19198.659999999996</v>
      </c>
      <c r="I144" s="119"/>
      <c r="J144" s="119"/>
      <c r="K144" s="119"/>
      <c r="L144" s="119"/>
      <c r="M144" s="119"/>
      <c r="N144" s="119"/>
      <c r="O144" s="119"/>
      <c r="P144" s="119"/>
      <c r="Q144" s="119">
        <f t="shared" si="3"/>
        <v>73333.37</v>
      </c>
      <c r="R144" s="115"/>
      <c r="S144" s="116"/>
      <c r="T144" s="113"/>
      <c r="U144" s="119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73333.37</v>
      </c>
      <c r="V144" s="115"/>
    </row>
    <row r="145" spans="2:22" x14ac:dyDescent="0.2">
      <c r="B145" s="113"/>
      <c r="C145" s="117" t="s">
        <v>177</v>
      </c>
      <c r="D145" s="118" t="s">
        <v>409</v>
      </c>
      <c r="E145" s="119">
        <v>0</v>
      </c>
      <c r="F145" s="119">
        <v>1787.1799999999998</v>
      </c>
      <c r="G145" s="119">
        <v>0</v>
      </c>
      <c r="H145" s="119">
        <v>71861.099999999991</v>
      </c>
      <c r="I145" s="119"/>
      <c r="J145" s="119"/>
      <c r="K145" s="119"/>
      <c r="L145" s="119"/>
      <c r="M145" s="119"/>
      <c r="N145" s="119"/>
      <c r="O145" s="119"/>
      <c r="P145" s="119"/>
      <c r="Q145" s="119">
        <f t="shared" si="3"/>
        <v>73648.279999999984</v>
      </c>
      <c r="R145" s="115"/>
      <c r="S145" s="116"/>
      <c r="T145" s="113"/>
      <c r="U145" s="119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73648.279999999984</v>
      </c>
      <c r="V145" s="115"/>
    </row>
    <row r="146" spans="2:22" ht="25.5" x14ac:dyDescent="0.2">
      <c r="B146" s="113"/>
      <c r="C146" s="117" t="s">
        <v>178</v>
      </c>
      <c r="D146" s="118" t="s">
        <v>410</v>
      </c>
      <c r="E146" s="119">
        <v>0</v>
      </c>
      <c r="F146" s="119">
        <v>55</v>
      </c>
      <c r="G146" s="119">
        <v>0</v>
      </c>
      <c r="H146" s="119">
        <v>0</v>
      </c>
      <c r="I146" s="119"/>
      <c r="J146" s="119"/>
      <c r="K146" s="119"/>
      <c r="L146" s="119"/>
      <c r="M146" s="119"/>
      <c r="N146" s="119"/>
      <c r="O146" s="119"/>
      <c r="P146" s="119"/>
      <c r="Q146" s="119">
        <f t="shared" si="3"/>
        <v>55</v>
      </c>
      <c r="R146" s="115"/>
      <c r="S146" s="116"/>
      <c r="T146" s="113"/>
      <c r="U146" s="119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55</v>
      </c>
      <c r="V146" s="115"/>
    </row>
    <row r="147" spans="2:22" x14ac:dyDescent="0.2">
      <c r="B147" s="113"/>
      <c r="C147" s="117" t="s">
        <v>179</v>
      </c>
      <c r="D147" s="118" t="s">
        <v>411</v>
      </c>
      <c r="E147" s="119">
        <v>7646.4900000000007</v>
      </c>
      <c r="F147" s="119">
        <v>8770.35</v>
      </c>
      <c r="G147" s="119">
        <v>14891.83</v>
      </c>
      <c r="H147" s="119">
        <v>24714.879999999997</v>
      </c>
      <c r="I147" s="119"/>
      <c r="J147" s="119"/>
      <c r="K147" s="119"/>
      <c r="L147" s="119"/>
      <c r="M147" s="119"/>
      <c r="N147" s="119"/>
      <c r="O147" s="119"/>
      <c r="P147" s="119"/>
      <c r="Q147" s="119">
        <f t="shared" si="3"/>
        <v>56023.549999999996</v>
      </c>
      <c r="R147" s="115"/>
      <c r="S147" s="116"/>
      <c r="T147" s="113"/>
      <c r="U147" s="119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56023.549999999996</v>
      </c>
      <c r="V147" s="115"/>
    </row>
    <row r="148" spans="2:22" ht="25.5" x14ac:dyDescent="0.2">
      <c r="B148" s="113"/>
      <c r="C148" s="117" t="s">
        <v>180</v>
      </c>
      <c r="D148" s="118" t="s">
        <v>412</v>
      </c>
      <c r="E148" s="119">
        <v>0</v>
      </c>
      <c r="F148" s="119">
        <v>0</v>
      </c>
      <c r="G148" s="119">
        <v>0</v>
      </c>
      <c r="H148" s="119">
        <v>0</v>
      </c>
      <c r="I148" s="119"/>
      <c r="J148" s="119"/>
      <c r="K148" s="119"/>
      <c r="L148" s="119"/>
      <c r="M148" s="119"/>
      <c r="N148" s="119"/>
      <c r="O148" s="119"/>
      <c r="P148" s="119"/>
      <c r="Q148" s="119">
        <f t="shared" si="3"/>
        <v>0</v>
      </c>
      <c r="R148" s="115"/>
      <c r="S148" s="116"/>
      <c r="T148" s="113"/>
      <c r="U148" s="119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0</v>
      </c>
      <c r="V148" s="115"/>
    </row>
    <row r="149" spans="2:22" x14ac:dyDescent="0.2">
      <c r="B149" s="113"/>
      <c r="C149" s="117" t="s">
        <v>181</v>
      </c>
      <c r="D149" s="118" t="s">
        <v>413</v>
      </c>
      <c r="E149" s="119">
        <v>9567.64</v>
      </c>
      <c r="F149" s="119">
        <v>9522.86</v>
      </c>
      <c r="G149" s="119">
        <v>9666.2000000000007</v>
      </c>
      <c r="H149" s="119">
        <v>10357.49</v>
      </c>
      <c r="I149" s="119"/>
      <c r="J149" s="119"/>
      <c r="K149" s="119"/>
      <c r="L149" s="119"/>
      <c r="M149" s="119"/>
      <c r="N149" s="119"/>
      <c r="O149" s="119"/>
      <c r="P149" s="119"/>
      <c r="Q149" s="119">
        <f t="shared" si="3"/>
        <v>39114.19</v>
      </c>
      <c r="R149" s="115"/>
      <c r="S149" s="116"/>
      <c r="T149" s="113"/>
      <c r="U149" s="119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39114.19</v>
      </c>
      <c r="V149" s="115"/>
    </row>
    <row r="150" spans="2:22" x14ac:dyDescent="0.2">
      <c r="B150" s="113"/>
      <c r="C150" s="117" t="s">
        <v>182</v>
      </c>
      <c r="D150" s="118" t="s">
        <v>414</v>
      </c>
      <c r="E150" s="119">
        <v>0</v>
      </c>
      <c r="F150" s="119">
        <v>2510.9499999999998</v>
      </c>
      <c r="G150" s="119">
        <v>46455.12</v>
      </c>
      <c r="H150" s="119">
        <v>11791.630000000001</v>
      </c>
      <c r="I150" s="119"/>
      <c r="J150" s="119"/>
      <c r="K150" s="119"/>
      <c r="L150" s="119"/>
      <c r="M150" s="119"/>
      <c r="N150" s="119"/>
      <c r="O150" s="119"/>
      <c r="P150" s="119"/>
      <c r="Q150" s="119">
        <f t="shared" si="3"/>
        <v>60757.7</v>
      </c>
      <c r="R150" s="115"/>
      <c r="S150" s="116"/>
      <c r="T150" s="113"/>
      <c r="U150" s="119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60757.7</v>
      </c>
      <c r="V150" s="115"/>
    </row>
    <row r="151" spans="2:22" x14ac:dyDescent="0.2">
      <c r="B151" s="113"/>
      <c r="C151" s="117" t="s">
        <v>520</v>
      </c>
      <c r="D151" s="118" t="s">
        <v>521</v>
      </c>
      <c r="E151" s="119">
        <v>48990.729999999996</v>
      </c>
      <c r="F151" s="119">
        <v>91203.68</v>
      </c>
      <c r="G151" s="119">
        <v>152118.59000000003</v>
      </c>
      <c r="H151" s="119">
        <v>78652.179999999993</v>
      </c>
      <c r="I151" s="119"/>
      <c r="J151" s="119"/>
      <c r="K151" s="119"/>
      <c r="L151" s="119"/>
      <c r="M151" s="119"/>
      <c r="N151" s="119"/>
      <c r="O151" s="119"/>
      <c r="P151" s="119"/>
      <c r="Q151" s="119">
        <f t="shared" si="3"/>
        <v>370965.18</v>
      </c>
      <c r="R151" s="115"/>
      <c r="S151" s="116"/>
      <c r="T151" s="113"/>
      <c r="U151" s="119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370965.18</v>
      </c>
      <c r="V151" s="115"/>
    </row>
    <row r="152" spans="2:22" x14ac:dyDescent="0.2">
      <c r="B152" s="113"/>
      <c r="C152" s="117" t="s">
        <v>522</v>
      </c>
      <c r="D152" s="118" t="s">
        <v>523</v>
      </c>
      <c r="E152" s="119">
        <v>130475.16999999998</v>
      </c>
      <c r="F152" s="119">
        <v>147006</v>
      </c>
      <c r="G152" s="119">
        <v>107097.32999999999</v>
      </c>
      <c r="H152" s="119">
        <v>187817.17</v>
      </c>
      <c r="I152" s="119"/>
      <c r="J152" s="119"/>
      <c r="K152" s="119"/>
      <c r="L152" s="119"/>
      <c r="M152" s="119"/>
      <c r="N152" s="119"/>
      <c r="O152" s="119"/>
      <c r="P152" s="119"/>
      <c r="Q152" s="119">
        <f t="shared" si="3"/>
        <v>572395.67000000004</v>
      </c>
      <c r="R152" s="115"/>
      <c r="S152" s="116"/>
      <c r="T152" s="113"/>
      <c r="U152" s="119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572395.67000000004</v>
      </c>
      <c r="V152" s="115"/>
    </row>
    <row r="153" spans="2:22" ht="25.5" x14ac:dyDescent="0.2">
      <c r="B153" s="113"/>
      <c r="C153" s="117" t="s">
        <v>524</v>
      </c>
      <c r="D153" s="118" t="s">
        <v>525</v>
      </c>
      <c r="E153" s="119">
        <v>50415.229999999996</v>
      </c>
      <c r="F153" s="119">
        <v>89889.609999999986</v>
      </c>
      <c r="G153" s="119">
        <v>90351.569999999992</v>
      </c>
      <c r="H153" s="119">
        <v>90359.63</v>
      </c>
      <c r="I153" s="119"/>
      <c r="J153" s="119"/>
      <c r="K153" s="119"/>
      <c r="L153" s="119"/>
      <c r="M153" s="119"/>
      <c r="N153" s="119"/>
      <c r="O153" s="119"/>
      <c r="P153" s="119"/>
      <c r="Q153" s="119">
        <f t="shared" si="3"/>
        <v>321016.03999999998</v>
      </c>
      <c r="R153" s="115"/>
      <c r="S153" s="116"/>
      <c r="T153" s="113"/>
      <c r="U153" s="119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321016.03999999998</v>
      </c>
      <c r="V153" s="115"/>
    </row>
    <row r="154" spans="2:22" x14ac:dyDescent="0.2">
      <c r="B154" s="113"/>
      <c r="C154" s="117" t="s">
        <v>526</v>
      </c>
      <c r="D154" s="118" t="s">
        <v>527</v>
      </c>
      <c r="E154" s="119">
        <v>26013.38</v>
      </c>
      <c r="F154" s="119">
        <v>32665.829999999998</v>
      </c>
      <c r="G154" s="119">
        <v>29982.090000000004</v>
      </c>
      <c r="H154" s="119">
        <v>31959.87</v>
      </c>
      <c r="I154" s="119"/>
      <c r="J154" s="119"/>
      <c r="K154" s="119"/>
      <c r="L154" s="119"/>
      <c r="M154" s="119"/>
      <c r="N154" s="119"/>
      <c r="O154" s="119"/>
      <c r="P154" s="119"/>
      <c r="Q154" s="119">
        <f t="shared" si="3"/>
        <v>120621.17</v>
      </c>
      <c r="R154" s="115"/>
      <c r="S154" s="116"/>
      <c r="T154" s="113"/>
      <c r="U154" s="119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120621.17</v>
      </c>
      <c r="V154" s="115"/>
    </row>
    <row r="155" spans="2:22" x14ac:dyDescent="0.2">
      <c r="B155" s="113"/>
      <c r="C155" s="117" t="s">
        <v>183</v>
      </c>
      <c r="D155" s="118" t="s">
        <v>415</v>
      </c>
      <c r="E155" s="119">
        <v>69811.89</v>
      </c>
      <c r="F155" s="119">
        <v>81614.289999999994</v>
      </c>
      <c r="G155" s="119">
        <v>1971799.86</v>
      </c>
      <c r="H155" s="119">
        <v>2810618.0000000005</v>
      </c>
      <c r="I155" s="119"/>
      <c r="J155" s="119"/>
      <c r="K155" s="119"/>
      <c r="L155" s="119"/>
      <c r="M155" s="119"/>
      <c r="N155" s="119"/>
      <c r="O155" s="119"/>
      <c r="P155" s="119"/>
      <c r="Q155" s="119">
        <f t="shared" si="3"/>
        <v>4933844.040000001</v>
      </c>
      <c r="R155" s="115"/>
      <c r="S155" s="116"/>
      <c r="T155" s="113"/>
      <c r="U155" s="119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4933844.040000001</v>
      </c>
      <c r="V155" s="115"/>
    </row>
    <row r="156" spans="2:22" x14ac:dyDescent="0.2">
      <c r="B156" s="113"/>
      <c r="C156" s="117" t="s">
        <v>184</v>
      </c>
      <c r="D156" s="118" t="s">
        <v>416</v>
      </c>
      <c r="E156" s="119">
        <v>114657.66</v>
      </c>
      <c r="F156" s="119">
        <v>532797.56000000006</v>
      </c>
      <c r="G156" s="119">
        <v>244464.86000000002</v>
      </c>
      <c r="H156" s="119">
        <v>178821.96000000005</v>
      </c>
      <c r="I156" s="119"/>
      <c r="J156" s="119"/>
      <c r="K156" s="119"/>
      <c r="L156" s="119"/>
      <c r="M156" s="119"/>
      <c r="N156" s="119"/>
      <c r="O156" s="119"/>
      <c r="P156" s="119"/>
      <c r="Q156" s="119">
        <f t="shared" si="3"/>
        <v>1070742.04</v>
      </c>
      <c r="R156" s="115"/>
      <c r="S156" s="116"/>
      <c r="T156" s="113"/>
      <c r="U156" s="119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1070742.04</v>
      </c>
      <c r="V156" s="115"/>
    </row>
    <row r="157" spans="2:22" x14ac:dyDescent="0.2">
      <c r="B157" s="113"/>
      <c r="C157" s="117" t="s">
        <v>185</v>
      </c>
      <c r="D157" s="118" t="s">
        <v>417</v>
      </c>
      <c r="E157" s="119">
        <v>11770.97</v>
      </c>
      <c r="F157" s="119">
        <v>15151.89</v>
      </c>
      <c r="G157" s="119">
        <v>92862.720000000016</v>
      </c>
      <c r="H157" s="119">
        <v>68298.090000000011</v>
      </c>
      <c r="I157" s="119"/>
      <c r="J157" s="119"/>
      <c r="K157" s="119"/>
      <c r="L157" s="119"/>
      <c r="M157" s="119"/>
      <c r="N157" s="119"/>
      <c r="O157" s="119"/>
      <c r="P157" s="119"/>
      <c r="Q157" s="119">
        <f t="shared" si="3"/>
        <v>188083.67000000004</v>
      </c>
      <c r="R157" s="115"/>
      <c r="S157" s="116"/>
      <c r="T157" s="113"/>
      <c r="U157" s="119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188083.67000000004</v>
      </c>
      <c r="V157" s="115"/>
    </row>
    <row r="158" spans="2:22" x14ac:dyDescent="0.2">
      <c r="B158" s="113"/>
      <c r="C158" s="117" t="s">
        <v>186</v>
      </c>
      <c r="D158" s="118" t="s">
        <v>418</v>
      </c>
      <c r="E158" s="119">
        <v>87879.739999999991</v>
      </c>
      <c r="F158" s="119">
        <v>168506.94999999998</v>
      </c>
      <c r="G158" s="119">
        <v>1210511.3499999999</v>
      </c>
      <c r="H158" s="119">
        <v>1840683.65</v>
      </c>
      <c r="I158" s="119"/>
      <c r="J158" s="119"/>
      <c r="K158" s="119"/>
      <c r="L158" s="119"/>
      <c r="M158" s="119"/>
      <c r="N158" s="119"/>
      <c r="O158" s="119"/>
      <c r="P158" s="119"/>
      <c r="Q158" s="119">
        <f t="shared" si="3"/>
        <v>3307581.6899999995</v>
      </c>
      <c r="R158" s="115"/>
      <c r="S158" s="116"/>
      <c r="T158" s="113"/>
      <c r="U158" s="119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3307581.6899999995</v>
      </c>
      <c r="V158" s="115"/>
    </row>
    <row r="159" spans="2:22" ht="25.5" x14ac:dyDescent="0.2">
      <c r="B159" s="113"/>
      <c r="C159" s="117" t="s">
        <v>187</v>
      </c>
      <c r="D159" s="118" t="s">
        <v>420</v>
      </c>
      <c r="E159" s="119">
        <v>0</v>
      </c>
      <c r="F159" s="119">
        <v>0</v>
      </c>
      <c r="G159" s="119">
        <v>0</v>
      </c>
      <c r="H159" s="119">
        <v>0</v>
      </c>
      <c r="I159" s="119"/>
      <c r="J159" s="119"/>
      <c r="K159" s="119"/>
      <c r="L159" s="119"/>
      <c r="M159" s="119"/>
      <c r="N159" s="119"/>
      <c r="O159" s="119"/>
      <c r="P159" s="119"/>
      <c r="Q159" s="119">
        <f t="shared" si="3"/>
        <v>0</v>
      </c>
      <c r="R159" s="115"/>
      <c r="S159" s="116"/>
      <c r="T159" s="113"/>
      <c r="U159" s="119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0</v>
      </c>
      <c r="V159" s="115"/>
    </row>
    <row r="160" spans="2:22" x14ac:dyDescent="0.2">
      <c r="B160" s="113"/>
      <c r="C160" s="117" t="s">
        <v>188</v>
      </c>
      <c r="D160" s="118" t="s">
        <v>421</v>
      </c>
      <c r="E160" s="119">
        <v>13772.999999999996</v>
      </c>
      <c r="F160" s="119">
        <v>15222.099999999997</v>
      </c>
      <c r="G160" s="119">
        <v>13431.89</v>
      </c>
      <c r="H160" s="119">
        <v>16689.390000000003</v>
      </c>
      <c r="I160" s="119"/>
      <c r="J160" s="119"/>
      <c r="K160" s="119"/>
      <c r="L160" s="119"/>
      <c r="M160" s="119"/>
      <c r="N160" s="119"/>
      <c r="O160" s="119"/>
      <c r="P160" s="119"/>
      <c r="Q160" s="119">
        <f t="shared" si="3"/>
        <v>59116.37999999999</v>
      </c>
      <c r="R160" s="115"/>
      <c r="S160" s="116"/>
      <c r="T160" s="113"/>
      <c r="U160" s="119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59116.37999999999</v>
      </c>
      <c r="V160" s="115"/>
    </row>
    <row r="161" spans="2:22" x14ac:dyDescent="0.2">
      <c r="B161" s="113"/>
      <c r="C161" s="117" t="s">
        <v>189</v>
      </c>
      <c r="D161" s="118" t="s">
        <v>422</v>
      </c>
      <c r="E161" s="119">
        <v>10236.880000000001</v>
      </c>
      <c r="F161" s="119">
        <v>13722.200000000003</v>
      </c>
      <c r="G161" s="119">
        <v>26749.63</v>
      </c>
      <c r="H161" s="119">
        <v>23930.809999999994</v>
      </c>
      <c r="I161" s="119"/>
      <c r="J161" s="119"/>
      <c r="K161" s="119"/>
      <c r="L161" s="119"/>
      <c r="M161" s="119"/>
      <c r="N161" s="119"/>
      <c r="O161" s="119"/>
      <c r="P161" s="119"/>
      <c r="Q161" s="119">
        <f t="shared" si="3"/>
        <v>74639.520000000004</v>
      </c>
      <c r="R161" s="115"/>
      <c r="S161" s="116"/>
      <c r="T161" s="113"/>
      <c r="U161" s="119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74639.520000000004</v>
      </c>
      <c r="V161" s="115"/>
    </row>
    <row r="162" spans="2:22" x14ac:dyDescent="0.2">
      <c r="B162" s="113"/>
      <c r="C162" s="117" t="s">
        <v>190</v>
      </c>
      <c r="D162" s="118" t="s">
        <v>423</v>
      </c>
      <c r="E162" s="119">
        <v>378893.39</v>
      </c>
      <c r="F162" s="119">
        <v>570123.17999999993</v>
      </c>
      <c r="G162" s="119">
        <v>475632.99</v>
      </c>
      <c r="H162" s="119">
        <v>562542.03999999992</v>
      </c>
      <c r="I162" s="119"/>
      <c r="J162" s="119"/>
      <c r="K162" s="119"/>
      <c r="L162" s="119"/>
      <c r="M162" s="119"/>
      <c r="N162" s="119"/>
      <c r="O162" s="119"/>
      <c r="P162" s="119"/>
      <c r="Q162" s="119">
        <f t="shared" si="3"/>
        <v>1987191.6</v>
      </c>
      <c r="R162" s="115"/>
      <c r="S162" s="116"/>
      <c r="T162" s="113"/>
      <c r="U162" s="119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1987191.6</v>
      </c>
      <c r="V162" s="115"/>
    </row>
    <row r="163" spans="2:22" x14ac:dyDescent="0.2">
      <c r="B163" s="113"/>
      <c r="C163" s="117" t="s">
        <v>191</v>
      </c>
      <c r="D163" s="118" t="s">
        <v>424</v>
      </c>
      <c r="E163" s="119">
        <v>8882.9699999999993</v>
      </c>
      <c r="F163" s="119">
        <v>16875.64</v>
      </c>
      <c r="G163" s="119">
        <v>96752.65</v>
      </c>
      <c r="H163" s="119">
        <v>18513.739999999998</v>
      </c>
      <c r="I163" s="119"/>
      <c r="J163" s="119"/>
      <c r="K163" s="119"/>
      <c r="L163" s="119"/>
      <c r="M163" s="119"/>
      <c r="N163" s="119"/>
      <c r="O163" s="119"/>
      <c r="P163" s="119"/>
      <c r="Q163" s="119">
        <f t="shared" si="3"/>
        <v>141025</v>
      </c>
      <c r="R163" s="115"/>
      <c r="S163" s="116"/>
      <c r="T163" s="113"/>
      <c r="U163" s="119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141025</v>
      </c>
      <c r="V163" s="115"/>
    </row>
    <row r="164" spans="2:22" x14ac:dyDescent="0.2">
      <c r="B164" s="113"/>
      <c r="C164" s="117" t="s">
        <v>192</v>
      </c>
      <c r="D164" s="118" t="s">
        <v>425</v>
      </c>
      <c r="E164" s="119">
        <v>10014.869999999999</v>
      </c>
      <c r="F164" s="119">
        <v>16158.69</v>
      </c>
      <c r="G164" s="119">
        <v>31822.149999999994</v>
      </c>
      <c r="H164" s="119">
        <v>16036.600000000002</v>
      </c>
      <c r="I164" s="119"/>
      <c r="J164" s="119"/>
      <c r="K164" s="119"/>
      <c r="L164" s="119"/>
      <c r="M164" s="119"/>
      <c r="N164" s="119"/>
      <c r="O164" s="119"/>
      <c r="P164" s="119"/>
      <c r="Q164" s="119">
        <f t="shared" si="3"/>
        <v>74032.31</v>
      </c>
      <c r="R164" s="115"/>
      <c r="S164" s="116"/>
      <c r="T164" s="113"/>
      <c r="U164" s="119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74032.31</v>
      </c>
      <c r="V164" s="115"/>
    </row>
    <row r="165" spans="2:22" ht="25.5" x14ac:dyDescent="0.2">
      <c r="B165" s="113"/>
      <c r="C165" s="117" t="s">
        <v>193</v>
      </c>
      <c r="D165" s="118" t="s">
        <v>419</v>
      </c>
      <c r="E165" s="119">
        <v>52322.670000000006</v>
      </c>
      <c r="F165" s="119">
        <v>101515.79</v>
      </c>
      <c r="G165" s="119">
        <v>112235.75000000001</v>
      </c>
      <c r="H165" s="119">
        <v>111798.85000000002</v>
      </c>
      <c r="I165" s="119"/>
      <c r="J165" s="119"/>
      <c r="K165" s="119"/>
      <c r="L165" s="119"/>
      <c r="M165" s="119"/>
      <c r="N165" s="119"/>
      <c r="O165" s="119"/>
      <c r="P165" s="119"/>
      <c r="Q165" s="119">
        <f t="shared" si="3"/>
        <v>377873.06000000006</v>
      </c>
      <c r="R165" s="115"/>
      <c r="S165" s="116"/>
      <c r="T165" s="113"/>
      <c r="U165" s="119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377873.06000000006</v>
      </c>
      <c r="V165" s="115"/>
    </row>
    <row r="166" spans="2:22" x14ac:dyDescent="0.2">
      <c r="B166" s="113"/>
      <c r="C166" s="117" t="s">
        <v>194</v>
      </c>
      <c r="D166" s="118" t="s">
        <v>426</v>
      </c>
      <c r="E166" s="119">
        <v>14946.499999999998</v>
      </c>
      <c r="F166" s="119">
        <v>43657.1</v>
      </c>
      <c r="G166" s="119">
        <v>47178.080000000002</v>
      </c>
      <c r="H166" s="119">
        <v>47789.209999999992</v>
      </c>
      <c r="I166" s="119"/>
      <c r="J166" s="119"/>
      <c r="K166" s="119"/>
      <c r="L166" s="119"/>
      <c r="M166" s="119"/>
      <c r="N166" s="119"/>
      <c r="O166" s="119"/>
      <c r="P166" s="119"/>
      <c r="Q166" s="119">
        <f t="shared" si="3"/>
        <v>153570.88999999998</v>
      </c>
      <c r="R166" s="115"/>
      <c r="S166" s="116"/>
      <c r="T166" s="113"/>
      <c r="U166" s="119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153570.88999999998</v>
      </c>
      <c r="V166" s="115"/>
    </row>
    <row r="167" spans="2:22" x14ac:dyDescent="0.2">
      <c r="B167" s="113"/>
      <c r="C167" s="117" t="s">
        <v>195</v>
      </c>
      <c r="D167" s="118" t="s">
        <v>427</v>
      </c>
      <c r="E167" s="119">
        <v>7496.6799999999994</v>
      </c>
      <c r="F167" s="119">
        <v>9540.7899999999991</v>
      </c>
      <c r="G167" s="119">
        <v>12226.54</v>
      </c>
      <c r="H167" s="119">
        <v>12091.39</v>
      </c>
      <c r="I167" s="119"/>
      <c r="J167" s="119"/>
      <c r="K167" s="119"/>
      <c r="L167" s="119"/>
      <c r="M167" s="119"/>
      <c r="N167" s="119"/>
      <c r="O167" s="119"/>
      <c r="P167" s="119"/>
      <c r="Q167" s="119">
        <f t="shared" si="3"/>
        <v>41355.399999999994</v>
      </c>
      <c r="R167" s="115"/>
      <c r="S167" s="116"/>
      <c r="T167" s="113"/>
      <c r="U167" s="119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41355.399999999994</v>
      </c>
      <c r="V167" s="115"/>
    </row>
    <row r="168" spans="2:22" x14ac:dyDescent="0.2">
      <c r="B168" s="113"/>
      <c r="C168" s="117" t="s">
        <v>196</v>
      </c>
      <c r="D168" s="118" t="s">
        <v>428</v>
      </c>
      <c r="E168" s="119">
        <v>50649.720000000008</v>
      </c>
      <c r="F168" s="119">
        <v>69681.819999999992</v>
      </c>
      <c r="G168" s="119">
        <v>104292.20000000001</v>
      </c>
      <c r="H168" s="119">
        <v>89740.559999999983</v>
      </c>
      <c r="I168" s="119"/>
      <c r="J168" s="119"/>
      <c r="K168" s="119"/>
      <c r="L168" s="119"/>
      <c r="M168" s="119"/>
      <c r="N168" s="119"/>
      <c r="O168" s="119"/>
      <c r="P168" s="119"/>
      <c r="Q168" s="119">
        <f t="shared" si="3"/>
        <v>314364.3</v>
      </c>
      <c r="R168" s="115"/>
      <c r="S168" s="116"/>
      <c r="T168" s="113"/>
      <c r="U168" s="119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314364.3</v>
      </c>
      <c r="V168" s="115"/>
    </row>
    <row r="169" spans="2:22" x14ac:dyDescent="0.2">
      <c r="B169" s="113"/>
      <c r="C169" s="117" t="s">
        <v>197</v>
      </c>
      <c r="D169" s="118" t="s">
        <v>429</v>
      </c>
      <c r="E169" s="119">
        <v>7704.47</v>
      </c>
      <c r="F169" s="119">
        <v>44693.490000000005</v>
      </c>
      <c r="G169" s="119">
        <v>11042.109999999999</v>
      </c>
      <c r="H169" s="119">
        <v>12920.239999999998</v>
      </c>
      <c r="I169" s="119"/>
      <c r="J169" s="119"/>
      <c r="K169" s="119"/>
      <c r="L169" s="119"/>
      <c r="M169" s="119"/>
      <c r="N169" s="119"/>
      <c r="O169" s="119"/>
      <c r="P169" s="119"/>
      <c r="Q169" s="119">
        <f t="shared" si="3"/>
        <v>76360.31</v>
      </c>
      <c r="R169" s="115"/>
      <c r="S169" s="116"/>
      <c r="T169" s="113"/>
      <c r="U169" s="119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76360.31</v>
      </c>
      <c r="V169" s="115"/>
    </row>
    <row r="170" spans="2:22" x14ac:dyDescent="0.2">
      <c r="B170" s="113"/>
      <c r="C170" s="117" t="s">
        <v>198</v>
      </c>
      <c r="D170" s="118" t="s">
        <v>430</v>
      </c>
      <c r="E170" s="119">
        <v>25086.200000000004</v>
      </c>
      <c r="F170" s="119">
        <v>27023.540000000005</v>
      </c>
      <c r="G170" s="119">
        <v>26749.200000000004</v>
      </c>
      <c r="H170" s="119">
        <v>23797.200000000001</v>
      </c>
      <c r="I170" s="119"/>
      <c r="J170" s="119"/>
      <c r="K170" s="119"/>
      <c r="L170" s="119"/>
      <c r="M170" s="119"/>
      <c r="N170" s="119"/>
      <c r="O170" s="119"/>
      <c r="P170" s="119"/>
      <c r="Q170" s="119">
        <f t="shared" si="3"/>
        <v>102656.14</v>
      </c>
      <c r="R170" s="115"/>
      <c r="S170" s="116"/>
      <c r="T170" s="113"/>
      <c r="U170" s="119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102656.14</v>
      </c>
      <c r="V170" s="115"/>
    </row>
    <row r="171" spans="2:22" x14ac:dyDescent="0.2">
      <c r="B171" s="113"/>
      <c r="C171" s="117" t="s">
        <v>199</v>
      </c>
      <c r="D171" s="118" t="s">
        <v>431</v>
      </c>
      <c r="E171" s="119">
        <v>64858.540000000008</v>
      </c>
      <c r="F171" s="119">
        <v>87217.150000000009</v>
      </c>
      <c r="G171" s="119">
        <v>94879.64999999998</v>
      </c>
      <c r="H171" s="119">
        <v>95038.489999999976</v>
      </c>
      <c r="I171" s="119"/>
      <c r="J171" s="119"/>
      <c r="K171" s="119"/>
      <c r="L171" s="119"/>
      <c r="M171" s="119"/>
      <c r="N171" s="119"/>
      <c r="O171" s="119"/>
      <c r="P171" s="119"/>
      <c r="Q171" s="119">
        <f t="shared" si="3"/>
        <v>341993.82999999996</v>
      </c>
      <c r="R171" s="115"/>
      <c r="S171" s="116"/>
      <c r="T171" s="113"/>
      <c r="U171" s="119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341993.82999999996</v>
      </c>
      <c r="V171" s="115"/>
    </row>
    <row r="172" spans="2:22" x14ac:dyDescent="0.2">
      <c r="B172" s="113"/>
      <c r="C172" s="117" t="s">
        <v>200</v>
      </c>
      <c r="D172" s="118" t="s">
        <v>432</v>
      </c>
      <c r="E172" s="119">
        <v>565236.73</v>
      </c>
      <c r="F172" s="119">
        <v>1499236.31</v>
      </c>
      <c r="G172" s="119">
        <v>2874934.0100000002</v>
      </c>
      <c r="H172" s="119">
        <v>1617741.16</v>
      </c>
      <c r="I172" s="119"/>
      <c r="J172" s="119"/>
      <c r="K172" s="119"/>
      <c r="L172" s="119"/>
      <c r="M172" s="119"/>
      <c r="N172" s="119"/>
      <c r="O172" s="119"/>
      <c r="P172" s="119"/>
      <c r="Q172" s="119">
        <f t="shared" si="3"/>
        <v>6557148.2100000009</v>
      </c>
      <c r="R172" s="115"/>
      <c r="S172" s="116"/>
      <c r="T172" s="113"/>
      <c r="U172" s="119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6557148.2100000009</v>
      </c>
      <c r="V172" s="115"/>
    </row>
    <row r="173" spans="2:22" x14ac:dyDescent="0.2">
      <c r="B173" s="113"/>
      <c r="C173" s="117" t="s">
        <v>201</v>
      </c>
      <c r="D173" s="118" t="s">
        <v>433</v>
      </c>
      <c r="E173" s="119">
        <v>13785.789999999999</v>
      </c>
      <c r="F173" s="119">
        <v>884791.78</v>
      </c>
      <c r="G173" s="119">
        <v>3393333.59</v>
      </c>
      <c r="H173" s="119">
        <v>2182874.9300000002</v>
      </c>
      <c r="I173" s="119"/>
      <c r="J173" s="119"/>
      <c r="K173" s="119"/>
      <c r="L173" s="119"/>
      <c r="M173" s="119"/>
      <c r="N173" s="119"/>
      <c r="O173" s="119"/>
      <c r="P173" s="119"/>
      <c r="Q173" s="119">
        <f t="shared" si="3"/>
        <v>6474786.0899999999</v>
      </c>
      <c r="R173" s="115"/>
      <c r="S173" s="116"/>
      <c r="T173" s="113"/>
      <c r="U173" s="119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6474786.0899999999</v>
      </c>
      <c r="V173" s="115"/>
    </row>
    <row r="174" spans="2:22" x14ac:dyDescent="0.2">
      <c r="B174" s="113"/>
      <c r="C174" s="117" t="s">
        <v>202</v>
      </c>
      <c r="D174" s="118" t="s">
        <v>434</v>
      </c>
      <c r="E174" s="119">
        <v>0</v>
      </c>
      <c r="F174" s="119">
        <v>2347.9299999999998</v>
      </c>
      <c r="G174" s="119">
        <v>924.5</v>
      </c>
      <c r="H174" s="119">
        <v>13267.61</v>
      </c>
      <c r="I174" s="119"/>
      <c r="J174" s="119"/>
      <c r="K174" s="119"/>
      <c r="L174" s="119"/>
      <c r="M174" s="119"/>
      <c r="N174" s="119"/>
      <c r="O174" s="119"/>
      <c r="P174" s="119"/>
      <c r="Q174" s="119">
        <f t="shared" si="3"/>
        <v>16540.04</v>
      </c>
      <c r="R174" s="115"/>
      <c r="S174" s="116"/>
      <c r="T174" s="113"/>
      <c r="U174" s="119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16540.04</v>
      </c>
      <c r="V174" s="115"/>
    </row>
    <row r="175" spans="2:22" x14ac:dyDescent="0.2">
      <c r="B175" s="113"/>
      <c r="C175" s="117" t="s">
        <v>203</v>
      </c>
      <c r="D175" s="118" t="s">
        <v>435</v>
      </c>
      <c r="E175" s="119">
        <v>0</v>
      </c>
      <c r="F175" s="119">
        <v>0</v>
      </c>
      <c r="G175" s="119">
        <v>804790.86</v>
      </c>
      <c r="H175" s="119">
        <v>39391.279999999999</v>
      </c>
      <c r="I175" s="119"/>
      <c r="J175" s="119"/>
      <c r="K175" s="119"/>
      <c r="L175" s="119"/>
      <c r="M175" s="119"/>
      <c r="N175" s="119"/>
      <c r="O175" s="119"/>
      <c r="P175" s="119"/>
      <c r="Q175" s="119">
        <f t="shared" si="3"/>
        <v>844182.14</v>
      </c>
      <c r="R175" s="115"/>
      <c r="S175" s="116"/>
      <c r="T175" s="113"/>
      <c r="U175" s="119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844182.14</v>
      </c>
      <c r="V175" s="115"/>
    </row>
    <row r="176" spans="2:22" x14ac:dyDescent="0.2">
      <c r="B176" s="113"/>
      <c r="C176" s="117" t="s">
        <v>204</v>
      </c>
      <c r="D176" s="118" t="s">
        <v>436</v>
      </c>
      <c r="E176" s="119">
        <v>1900582.03</v>
      </c>
      <c r="F176" s="119">
        <v>4236967.34</v>
      </c>
      <c r="G176" s="119">
        <v>3429625.6300000004</v>
      </c>
      <c r="H176" s="119">
        <v>5981909.6000000006</v>
      </c>
      <c r="I176" s="119"/>
      <c r="J176" s="119"/>
      <c r="K176" s="119"/>
      <c r="L176" s="119"/>
      <c r="M176" s="119"/>
      <c r="N176" s="119"/>
      <c r="O176" s="119"/>
      <c r="P176" s="119"/>
      <c r="Q176" s="119">
        <f t="shared" si="3"/>
        <v>15549084.600000001</v>
      </c>
      <c r="R176" s="115"/>
      <c r="S176" s="116"/>
      <c r="T176" s="113"/>
      <c r="U176" s="119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15549084.600000001</v>
      </c>
      <c r="V176" s="115"/>
    </row>
    <row r="177" spans="2:22" x14ac:dyDescent="0.2">
      <c r="B177" s="113"/>
      <c r="C177" s="117" t="s">
        <v>205</v>
      </c>
      <c r="D177" s="118" t="s">
        <v>437</v>
      </c>
      <c r="E177" s="119">
        <v>0</v>
      </c>
      <c r="F177" s="119">
        <v>24679.42</v>
      </c>
      <c r="G177" s="119">
        <v>5182.68</v>
      </c>
      <c r="H177" s="119">
        <v>0</v>
      </c>
      <c r="I177" s="119"/>
      <c r="J177" s="119"/>
      <c r="K177" s="119"/>
      <c r="L177" s="119"/>
      <c r="M177" s="119"/>
      <c r="N177" s="119"/>
      <c r="O177" s="119"/>
      <c r="P177" s="119"/>
      <c r="Q177" s="119">
        <f t="shared" si="3"/>
        <v>29862.1</v>
      </c>
      <c r="R177" s="115"/>
      <c r="S177" s="116"/>
      <c r="T177" s="113"/>
      <c r="U177" s="119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29862.1</v>
      </c>
      <c r="V177" s="115"/>
    </row>
    <row r="178" spans="2:22" x14ac:dyDescent="0.2">
      <c r="B178" s="113"/>
      <c r="C178" s="117" t="s">
        <v>206</v>
      </c>
      <c r="D178" s="118" t="s">
        <v>438</v>
      </c>
      <c r="E178" s="119">
        <v>0</v>
      </c>
      <c r="F178" s="119">
        <v>144018.03</v>
      </c>
      <c r="G178" s="119">
        <v>53475.31</v>
      </c>
      <c r="H178" s="119">
        <v>111027.36</v>
      </c>
      <c r="I178" s="119"/>
      <c r="J178" s="119"/>
      <c r="K178" s="119"/>
      <c r="L178" s="119"/>
      <c r="M178" s="119"/>
      <c r="N178" s="119"/>
      <c r="O178" s="119"/>
      <c r="P178" s="119"/>
      <c r="Q178" s="119">
        <f t="shared" si="3"/>
        <v>308520.7</v>
      </c>
      <c r="R178" s="115"/>
      <c r="S178" s="116"/>
      <c r="T178" s="113"/>
      <c r="U178" s="119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308520.7</v>
      </c>
      <c r="V178" s="115"/>
    </row>
    <row r="179" spans="2:22" x14ac:dyDescent="0.2">
      <c r="B179" s="113"/>
      <c r="C179" s="117" t="s">
        <v>207</v>
      </c>
      <c r="D179" s="118" t="s">
        <v>439</v>
      </c>
      <c r="E179" s="119">
        <v>359248.49</v>
      </c>
      <c r="F179" s="119">
        <v>504623.42000000004</v>
      </c>
      <c r="G179" s="119">
        <v>2688356.2299999995</v>
      </c>
      <c r="H179" s="119">
        <v>1688569.9900000002</v>
      </c>
      <c r="I179" s="119"/>
      <c r="J179" s="119"/>
      <c r="K179" s="119"/>
      <c r="L179" s="119"/>
      <c r="M179" s="119"/>
      <c r="N179" s="119"/>
      <c r="O179" s="119"/>
      <c r="P179" s="119"/>
      <c r="Q179" s="119">
        <f t="shared" si="3"/>
        <v>5240798.13</v>
      </c>
      <c r="R179" s="115"/>
      <c r="S179" s="116"/>
      <c r="T179" s="113"/>
      <c r="U179" s="119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5240798.13</v>
      </c>
      <c r="V179" s="115"/>
    </row>
    <row r="180" spans="2:22" ht="25.5" x14ac:dyDescent="0.2">
      <c r="B180" s="113"/>
      <c r="C180" s="117" t="s">
        <v>208</v>
      </c>
      <c r="D180" s="118" t="s">
        <v>440</v>
      </c>
      <c r="E180" s="119">
        <v>0</v>
      </c>
      <c r="F180" s="119">
        <v>154308</v>
      </c>
      <c r="G180" s="119">
        <v>376089.85</v>
      </c>
      <c r="H180" s="119">
        <v>1177998.56</v>
      </c>
      <c r="I180" s="119"/>
      <c r="J180" s="119"/>
      <c r="K180" s="119"/>
      <c r="L180" s="119"/>
      <c r="M180" s="119"/>
      <c r="N180" s="119"/>
      <c r="O180" s="119"/>
      <c r="P180" s="119"/>
      <c r="Q180" s="119">
        <f t="shared" si="3"/>
        <v>1708396.4100000001</v>
      </c>
      <c r="R180" s="115"/>
      <c r="S180" s="116"/>
      <c r="T180" s="113"/>
      <c r="U180" s="119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1708396.4100000001</v>
      </c>
      <c r="V180" s="115"/>
    </row>
    <row r="181" spans="2:22" x14ac:dyDescent="0.2">
      <c r="B181" s="113"/>
      <c r="C181" s="117" t="s">
        <v>209</v>
      </c>
      <c r="D181" s="118" t="s">
        <v>441</v>
      </c>
      <c r="E181" s="119">
        <v>28992.82</v>
      </c>
      <c r="F181" s="119">
        <v>30308.459999999995</v>
      </c>
      <c r="G181" s="119">
        <v>35973.379999999997</v>
      </c>
      <c r="H181" s="119">
        <v>102555.20999999999</v>
      </c>
      <c r="I181" s="119"/>
      <c r="J181" s="119"/>
      <c r="K181" s="119"/>
      <c r="L181" s="119"/>
      <c r="M181" s="119"/>
      <c r="N181" s="119"/>
      <c r="O181" s="119"/>
      <c r="P181" s="119"/>
      <c r="Q181" s="119">
        <f t="shared" si="3"/>
        <v>197829.87</v>
      </c>
      <c r="R181" s="115"/>
      <c r="S181" s="116"/>
      <c r="T181" s="113"/>
      <c r="U181" s="119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197829.87</v>
      </c>
      <c r="V181" s="115"/>
    </row>
    <row r="182" spans="2:22" x14ac:dyDescent="0.2">
      <c r="B182" s="113"/>
      <c r="C182" s="117" t="s">
        <v>210</v>
      </c>
      <c r="D182" s="118" t="s">
        <v>442</v>
      </c>
      <c r="E182" s="119">
        <v>13953.34</v>
      </c>
      <c r="F182" s="119">
        <v>512951.44</v>
      </c>
      <c r="G182" s="119">
        <v>286254.96999999997</v>
      </c>
      <c r="H182" s="119">
        <v>98856.040000000008</v>
      </c>
      <c r="I182" s="119"/>
      <c r="J182" s="119"/>
      <c r="K182" s="119"/>
      <c r="L182" s="119"/>
      <c r="M182" s="119"/>
      <c r="N182" s="119"/>
      <c r="O182" s="119"/>
      <c r="P182" s="119"/>
      <c r="Q182" s="119">
        <f t="shared" si="3"/>
        <v>912015.79</v>
      </c>
      <c r="R182" s="115"/>
      <c r="S182" s="116"/>
      <c r="T182" s="113"/>
      <c r="U182" s="119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912015.79</v>
      </c>
      <c r="V182" s="115"/>
    </row>
    <row r="183" spans="2:22" x14ac:dyDescent="0.2">
      <c r="B183" s="113"/>
      <c r="C183" s="117" t="s">
        <v>211</v>
      </c>
      <c r="D183" s="118" t="s">
        <v>443</v>
      </c>
      <c r="E183" s="119">
        <v>586072.27</v>
      </c>
      <c r="F183" s="119">
        <v>1895769.09</v>
      </c>
      <c r="G183" s="119">
        <v>237548.76999999993</v>
      </c>
      <c r="H183" s="119">
        <v>157551.09999999998</v>
      </c>
      <c r="I183" s="119"/>
      <c r="J183" s="119"/>
      <c r="K183" s="119"/>
      <c r="L183" s="119"/>
      <c r="M183" s="119"/>
      <c r="N183" s="119"/>
      <c r="O183" s="119"/>
      <c r="P183" s="119"/>
      <c r="Q183" s="119">
        <f t="shared" si="3"/>
        <v>2876941.2300000004</v>
      </c>
      <c r="R183" s="115"/>
      <c r="S183" s="116"/>
      <c r="T183" s="113"/>
      <c r="U183" s="119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2876941.2300000004</v>
      </c>
      <c r="V183" s="115"/>
    </row>
    <row r="184" spans="2:22" x14ac:dyDescent="0.2">
      <c r="B184" s="113"/>
      <c r="C184" s="117" t="s">
        <v>212</v>
      </c>
      <c r="D184" s="118" t="s">
        <v>444</v>
      </c>
      <c r="E184" s="119">
        <v>0</v>
      </c>
      <c r="F184" s="119">
        <v>712968</v>
      </c>
      <c r="G184" s="119">
        <v>595788.69000000006</v>
      </c>
      <c r="H184" s="119">
        <v>2246451.59</v>
      </c>
      <c r="I184" s="119"/>
      <c r="J184" s="119"/>
      <c r="K184" s="119"/>
      <c r="L184" s="119"/>
      <c r="M184" s="119"/>
      <c r="N184" s="119"/>
      <c r="O184" s="119"/>
      <c r="P184" s="119"/>
      <c r="Q184" s="119">
        <f t="shared" si="3"/>
        <v>3555208.28</v>
      </c>
      <c r="R184" s="115"/>
      <c r="S184" s="116"/>
      <c r="T184" s="113"/>
      <c r="U184" s="119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3555208.28</v>
      </c>
      <c r="V184" s="115"/>
    </row>
    <row r="185" spans="2:22" x14ac:dyDescent="0.2">
      <c r="B185" s="113"/>
      <c r="C185" s="117" t="s">
        <v>213</v>
      </c>
      <c r="D185" s="118" t="s">
        <v>445</v>
      </c>
      <c r="E185" s="119">
        <v>0</v>
      </c>
      <c r="F185" s="119">
        <v>0</v>
      </c>
      <c r="G185" s="119">
        <v>0</v>
      </c>
      <c r="H185" s="119">
        <v>0</v>
      </c>
      <c r="I185" s="119"/>
      <c r="J185" s="119"/>
      <c r="K185" s="119"/>
      <c r="L185" s="119"/>
      <c r="M185" s="119"/>
      <c r="N185" s="119"/>
      <c r="O185" s="119"/>
      <c r="P185" s="119"/>
      <c r="Q185" s="119">
        <f t="shared" si="3"/>
        <v>0</v>
      </c>
      <c r="R185" s="115"/>
      <c r="S185" s="116"/>
      <c r="T185" s="113"/>
      <c r="U185" s="119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0</v>
      </c>
      <c r="V185" s="115"/>
    </row>
    <row r="186" spans="2:22" x14ac:dyDescent="0.2">
      <c r="B186" s="113"/>
      <c r="C186" s="117" t="s">
        <v>214</v>
      </c>
      <c r="D186" s="118" t="s">
        <v>446</v>
      </c>
      <c r="E186" s="119">
        <v>60832.639999999999</v>
      </c>
      <c r="F186" s="119">
        <v>224143.45000000004</v>
      </c>
      <c r="G186" s="119">
        <v>134869.93999999997</v>
      </c>
      <c r="H186" s="119">
        <v>108591.37000000001</v>
      </c>
      <c r="I186" s="119"/>
      <c r="J186" s="119"/>
      <c r="K186" s="119"/>
      <c r="L186" s="119"/>
      <c r="M186" s="119"/>
      <c r="N186" s="119"/>
      <c r="O186" s="119"/>
      <c r="P186" s="119"/>
      <c r="Q186" s="119">
        <f t="shared" si="3"/>
        <v>528437.4</v>
      </c>
      <c r="R186" s="115"/>
      <c r="S186" s="116"/>
      <c r="T186" s="113"/>
      <c r="U186" s="119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528437.4</v>
      </c>
      <c r="V186" s="115"/>
    </row>
    <row r="187" spans="2:22" x14ac:dyDescent="0.2">
      <c r="B187" s="113"/>
      <c r="C187" s="117" t="s">
        <v>215</v>
      </c>
      <c r="D187" s="118" t="s">
        <v>447</v>
      </c>
      <c r="E187" s="119">
        <v>66004.240000000005</v>
      </c>
      <c r="F187" s="119">
        <v>117676.26000000001</v>
      </c>
      <c r="G187" s="119">
        <v>116620.57</v>
      </c>
      <c r="H187" s="119">
        <v>71281.72</v>
      </c>
      <c r="I187" s="119"/>
      <c r="J187" s="119"/>
      <c r="K187" s="119"/>
      <c r="L187" s="119"/>
      <c r="M187" s="119"/>
      <c r="N187" s="119"/>
      <c r="O187" s="119"/>
      <c r="P187" s="119"/>
      <c r="Q187" s="119">
        <f t="shared" si="3"/>
        <v>371582.79000000004</v>
      </c>
      <c r="R187" s="115"/>
      <c r="S187" s="116"/>
      <c r="T187" s="113"/>
      <c r="U187" s="119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371582.79000000004</v>
      </c>
      <c r="V187" s="115"/>
    </row>
    <row r="188" spans="2:22" x14ac:dyDescent="0.2">
      <c r="B188" s="113"/>
      <c r="C188" s="117" t="s">
        <v>216</v>
      </c>
      <c r="D188" s="118" t="s">
        <v>448</v>
      </c>
      <c r="E188" s="119">
        <v>80436.08</v>
      </c>
      <c r="F188" s="119">
        <v>121512.09</v>
      </c>
      <c r="G188" s="119">
        <v>387308.48</v>
      </c>
      <c r="H188" s="119">
        <v>116615.98999999998</v>
      </c>
      <c r="I188" s="119"/>
      <c r="J188" s="119"/>
      <c r="K188" s="119"/>
      <c r="L188" s="119"/>
      <c r="M188" s="119"/>
      <c r="N188" s="119"/>
      <c r="O188" s="119"/>
      <c r="P188" s="119"/>
      <c r="Q188" s="119">
        <f t="shared" si="3"/>
        <v>705872.6399999999</v>
      </c>
      <c r="R188" s="115"/>
      <c r="S188" s="116"/>
      <c r="T188" s="113"/>
      <c r="U188" s="119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705872.6399999999</v>
      </c>
      <c r="V188" s="115"/>
    </row>
    <row r="189" spans="2:22" x14ac:dyDescent="0.2">
      <c r="B189" s="113"/>
      <c r="C189" s="117" t="s">
        <v>217</v>
      </c>
      <c r="D189" s="118" t="s">
        <v>449</v>
      </c>
      <c r="E189" s="119">
        <v>109375.54999999999</v>
      </c>
      <c r="F189" s="119">
        <v>144213.82</v>
      </c>
      <c r="G189" s="119">
        <v>123347.32000000007</v>
      </c>
      <c r="H189" s="119">
        <v>120166.78000000001</v>
      </c>
      <c r="I189" s="119"/>
      <c r="J189" s="119"/>
      <c r="K189" s="119"/>
      <c r="L189" s="119"/>
      <c r="M189" s="119"/>
      <c r="N189" s="119"/>
      <c r="O189" s="119"/>
      <c r="P189" s="119"/>
      <c r="Q189" s="119">
        <f t="shared" si="3"/>
        <v>497103.47000000009</v>
      </c>
      <c r="R189" s="115"/>
      <c r="S189" s="116"/>
      <c r="T189" s="113"/>
      <c r="U189" s="119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497103.47000000009</v>
      </c>
      <c r="V189" s="115"/>
    </row>
    <row r="190" spans="2:22" x14ac:dyDescent="0.2">
      <c r="B190" s="113"/>
      <c r="C190" s="117" t="s">
        <v>218</v>
      </c>
      <c r="D190" s="118" t="s">
        <v>450</v>
      </c>
      <c r="E190" s="119">
        <v>8070.2099999999991</v>
      </c>
      <c r="F190" s="119">
        <v>10932.429999999998</v>
      </c>
      <c r="G190" s="119">
        <v>13409.599999999999</v>
      </c>
      <c r="H190" s="119">
        <v>12008.219999999998</v>
      </c>
      <c r="I190" s="119"/>
      <c r="J190" s="119"/>
      <c r="K190" s="119"/>
      <c r="L190" s="119"/>
      <c r="M190" s="119"/>
      <c r="N190" s="119"/>
      <c r="O190" s="119"/>
      <c r="P190" s="119"/>
      <c r="Q190" s="119">
        <f t="shared" si="3"/>
        <v>44420.459999999992</v>
      </c>
      <c r="R190" s="115"/>
      <c r="S190" s="116"/>
      <c r="T190" s="113"/>
      <c r="U190" s="119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44420.459999999992</v>
      </c>
      <c r="V190" s="115"/>
    </row>
    <row r="191" spans="2:22" ht="25.5" x14ac:dyDescent="0.2">
      <c r="B191" s="113"/>
      <c r="C191" s="117" t="s">
        <v>528</v>
      </c>
      <c r="D191" s="118" t="s">
        <v>529</v>
      </c>
      <c r="E191" s="119">
        <v>351627.70000000007</v>
      </c>
      <c r="F191" s="119">
        <v>279188.19</v>
      </c>
      <c r="G191" s="119">
        <v>213562.38</v>
      </c>
      <c r="H191" s="119">
        <v>401992.44000000006</v>
      </c>
      <c r="I191" s="119"/>
      <c r="J191" s="119"/>
      <c r="K191" s="119"/>
      <c r="L191" s="119"/>
      <c r="M191" s="119"/>
      <c r="N191" s="119"/>
      <c r="O191" s="119"/>
      <c r="P191" s="119"/>
      <c r="Q191" s="119">
        <f t="shared" si="3"/>
        <v>1246370.7100000002</v>
      </c>
      <c r="R191" s="115"/>
      <c r="S191" s="116"/>
      <c r="T191" s="113"/>
      <c r="U191" s="119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1246370.7100000002</v>
      </c>
      <c r="V191" s="115"/>
    </row>
    <row r="192" spans="2:22" x14ac:dyDescent="0.2">
      <c r="B192" s="113"/>
      <c r="C192" s="117" t="s">
        <v>530</v>
      </c>
      <c r="D192" s="118" t="s">
        <v>531</v>
      </c>
      <c r="E192" s="119">
        <v>37311.35</v>
      </c>
      <c r="F192" s="119">
        <v>114264.83000000002</v>
      </c>
      <c r="G192" s="119">
        <v>39166.42</v>
      </c>
      <c r="H192" s="119">
        <v>79224.819999999992</v>
      </c>
      <c r="I192" s="119"/>
      <c r="J192" s="119"/>
      <c r="K192" s="119"/>
      <c r="L192" s="119"/>
      <c r="M192" s="119"/>
      <c r="N192" s="119"/>
      <c r="O192" s="119"/>
      <c r="P192" s="119"/>
      <c r="Q192" s="119">
        <f t="shared" si="3"/>
        <v>269967.42000000004</v>
      </c>
      <c r="R192" s="115"/>
      <c r="S192" s="116"/>
      <c r="T192" s="113"/>
      <c r="U192" s="119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269967.42000000004</v>
      </c>
      <c r="V192" s="115"/>
    </row>
    <row r="193" spans="2:22" x14ac:dyDescent="0.2">
      <c r="B193" s="113"/>
      <c r="C193" s="117" t="s">
        <v>532</v>
      </c>
      <c r="D193" s="118" t="s">
        <v>373</v>
      </c>
      <c r="E193" s="119">
        <v>49572.190000000017</v>
      </c>
      <c r="F193" s="119">
        <v>73605.919999999998</v>
      </c>
      <c r="G193" s="119">
        <v>60044.900000000009</v>
      </c>
      <c r="H193" s="119">
        <v>109292.61000000002</v>
      </c>
      <c r="I193" s="119"/>
      <c r="J193" s="119"/>
      <c r="K193" s="119"/>
      <c r="L193" s="119"/>
      <c r="M193" s="119"/>
      <c r="N193" s="119"/>
      <c r="O193" s="119"/>
      <c r="P193" s="119"/>
      <c r="Q193" s="119">
        <f t="shared" si="3"/>
        <v>292515.62</v>
      </c>
      <c r="R193" s="115"/>
      <c r="S193" s="116"/>
      <c r="T193" s="113"/>
      <c r="U193" s="119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292515.62</v>
      </c>
      <c r="V193" s="115"/>
    </row>
    <row r="194" spans="2:22" x14ac:dyDescent="0.2">
      <c r="B194" s="113"/>
      <c r="C194" s="117" t="s">
        <v>533</v>
      </c>
      <c r="D194" s="118" t="s">
        <v>534</v>
      </c>
      <c r="E194" s="119">
        <v>190731.98</v>
      </c>
      <c r="F194" s="119">
        <v>351514.23</v>
      </c>
      <c r="G194" s="119">
        <v>240265.89999999997</v>
      </c>
      <c r="H194" s="119">
        <v>405475.1399999999</v>
      </c>
      <c r="I194" s="119"/>
      <c r="J194" s="119"/>
      <c r="K194" s="119"/>
      <c r="L194" s="119"/>
      <c r="M194" s="119"/>
      <c r="N194" s="119"/>
      <c r="O194" s="119"/>
      <c r="P194" s="119"/>
      <c r="Q194" s="119">
        <f t="shared" si="3"/>
        <v>1187987.2499999998</v>
      </c>
      <c r="R194" s="115"/>
      <c r="S194" s="116"/>
      <c r="T194" s="113"/>
      <c r="U194" s="119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1187987.2499999998</v>
      </c>
      <c r="V194" s="115"/>
    </row>
    <row r="195" spans="2:22" x14ac:dyDescent="0.2">
      <c r="B195" s="113"/>
      <c r="C195" s="117" t="s">
        <v>219</v>
      </c>
      <c r="D195" s="118" t="s">
        <v>451</v>
      </c>
      <c r="E195" s="119">
        <v>255766.94</v>
      </c>
      <c r="F195" s="119">
        <v>283202.4599999999</v>
      </c>
      <c r="G195" s="119">
        <v>301715.25999999995</v>
      </c>
      <c r="H195" s="119">
        <v>309967.20000000007</v>
      </c>
      <c r="I195" s="119"/>
      <c r="J195" s="119"/>
      <c r="K195" s="119"/>
      <c r="L195" s="119"/>
      <c r="M195" s="119"/>
      <c r="N195" s="119"/>
      <c r="O195" s="119"/>
      <c r="P195" s="119"/>
      <c r="Q195" s="119">
        <f t="shared" si="3"/>
        <v>1150651.8599999999</v>
      </c>
      <c r="R195" s="115"/>
      <c r="S195" s="116"/>
      <c r="T195" s="113"/>
      <c r="U195" s="119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1150651.8599999999</v>
      </c>
      <c r="V195" s="115"/>
    </row>
    <row r="196" spans="2:22" x14ac:dyDescent="0.2">
      <c r="B196" s="113"/>
      <c r="C196" s="117" t="s">
        <v>220</v>
      </c>
      <c r="D196" s="118" t="s">
        <v>452</v>
      </c>
      <c r="E196" s="119">
        <v>68981.180000000008</v>
      </c>
      <c r="F196" s="119">
        <v>69168.810000000012</v>
      </c>
      <c r="G196" s="119">
        <v>216360.99999999997</v>
      </c>
      <c r="H196" s="119">
        <v>77147.06</v>
      </c>
      <c r="I196" s="119"/>
      <c r="J196" s="119"/>
      <c r="K196" s="119"/>
      <c r="L196" s="119"/>
      <c r="M196" s="119"/>
      <c r="N196" s="119"/>
      <c r="O196" s="119"/>
      <c r="P196" s="119"/>
      <c r="Q196" s="119">
        <f t="shared" si="3"/>
        <v>431658.05</v>
      </c>
      <c r="R196" s="115"/>
      <c r="S196" s="116"/>
      <c r="T196" s="113"/>
      <c r="U196" s="119">
        <f>IF($E$5=Master!$D$4,E196,
IF($F$5=Master!$D$4,SUM(E196:F196),
IF($G$5=Master!$D$4,SUM(E196:G196),
IF($H$5=Master!$D$4,SUM(E196:H196),
IF($I$5=Master!$D$4,SUM(E196:I196),
IF($J$5=Master!$D$4,SUM(E196:J196),
IF($K$5=Master!$D$4,SUM(E196:K196),
IF($L$5=Master!$D$4,SUM(E196:L196),
IF($M$5=Master!$D$4,SUM(E196:M196),
IF($N$5=Master!$D$4,SUM(E196:N196),
IF($O$5=Master!$D$4,SUM(E196:O196),
IF($P$5=Master!$D$4,SUM(E196:P196),0))))))))))))</f>
        <v>431658.05</v>
      </c>
      <c r="V196" s="115"/>
    </row>
    <row r="197" spans="2:22" x14ac:dyDescent="0.2">
      <c r="B197" s="113"/>
      <c r="C197" s="117" t="s">
        <v>221</v>
      </c>
      <c r="D197" s="118" t="s">
        <v>453</v>
      </c>
      <c r="E197" s="119">
        <v>69856.810000000012</v>
      </c>
      <c r="F197" s="119">
        <v>205570.09000000003</v>
      </c>
      <c r="G197" s="119">
        <v>146126.17000000001</v>
      </c>
      <c r="H197" s="119">
        <v>184471.66000000003</v>
      </c>
      <c r="I197" s="119"/>
      <c r="J197" s="119"/>
      <c r="K197" s="119"/>
      <c r="L197" s="119"/>
      <c r="M197" s="119"/>
      <c r="N197" s="119"/>
      <c r="O197" s="119"/>
      <c r="P197" s="119"/>
      <c r="Q197" s="119">
        <f t="shared" si="3"/>
        <v>606024.7300000001</v>
      </c>
      <c r="R197" s="115"/>
      <c r="S197" s="116"/>
      <c r="T197" s="113"/>
      <c r="U197" s="119">
        <f>IF($E$5=Master!$D$4,E197,
IF($F$5=Master!$D$4,SUM(E197:F197),
IF($G$5=Master!$D$4,SUM(E197:G197),
IF($H$5=Master!$D$4,SUM(E197:H197),
IF($I$5=Master!$D$4,SUM(E197:I197),
IF($J$5=Master!$D$4,SUM(E197:J197),
IF($K$5=Master!$D$4,SUM(E197:K197),
IF($L$5=Master!$D$4,SUM(E197:L197),
IF($M$5=Master!$D$4,SUM(E197:M197),
IF($N$5=Master!$D$4,SUM(E197:N197),
IF($O$5=Master!$D$4,SUM(E197:O197),
IF($P$5=Master!$D$4,SUM(E197:P197),0))))))))))))</f>
        <v>606024.7300000001</v>
      </c>
      <c r="V197" s="115"/>
    </row>
    <row r="198" spans="2:22" x14ac:dyDescent="0.2">
      <c r="B198" s="113"/>
      <c r="C198" s="117" t="s">
        <v>222</v>
      </c>
      <c r="D198" s="118" t="s">
        <v>454</v>
      </c>
      <c r="E198" s="119">
        <v>58808.619999999995</v>
      </c>
      <c r="F198" s="119">
        <v>76783.050000000017</v>
      </c>
      <c r="G198" s="119">
        <v>100116.23</v>
      </c>
      <c r="H198" s="119">
        <v>111686.39000000001</v>
      </c>
      <c r="I198" s="119"/>
      <c r="J198" s="119"/>
      <c r="K198" s="119"/>
      <c r="L198" s="119"/>
      <c r="M198" s="119"/>
      <c r="N198" s="119"/>
      <c r="O198" s="119"/>
      <c r="P198" s="119"/>
      <c r="Q198" s="119">
        <f t="shared" si="3"/>
        <v>347394.29000000004</v>
      </c>
      <c r="R198" s="115"/>
      <c r="S198" s="116"/>
      <c r="T198" s="113"/>
      <c r="U198" s="119">
        <f>IF($E$5=Master!$D$4,E198,
IF($F$5=Master!$D$4,SUM(E198:F198),
IF($G$5=Master!$D$4,SUM(E198:G198),
IF($H$5=Master!$D$4,SUM(E198:H198),
IF($I$5=Master!$D$4,SUM(E198:I198),
IF($J$5=Master!$D$4,SUM(E198:J198),
IF($K$5=Master!$D$4,SUM(E198:K198),
IF($L$5=Master!$D$4,SUM(E198:L198),
IF($M$5=Master!$D$4,SUM(E198:M198),
IF($N$5=Master!$D$4,SUM(E198:N198),
IF($O$5=Master!$D$4,SUM(E198:O198),
IF($P$5=Master!$D$4,SUM(E198:P198),0))))))))))))</f>
        <v>347394.29000000004</v>
      </c>
      <c r="V198" s="115"/>
    </row>
    <row r="199" spans="2:22" x14ac:dyDescent="0.2">
      <c r="B199" s="113"/>
      <c r="C199" s="117" t="s">
        <v>223</v>
      </c>
      <c r="D199" s="118" t="s">
        <v>455</v>
      </c>
      <c r="E199" s="119">
        <v>34796.109999999993</v>
      </c>
      <c r="F199" s="119">
        <v>61640.65</v>
      </c>
      <c r="G199" s="119">
        <v>44196.05000000001</v>
      </c>
      <c r="H199" s="119">
        <v>65649.25</v>
      </c>
      <c r="I199" s="119"/>
      <c r="J199" s="119"/>
      <c r="K199" s="119"/>
      <c r="L199" s="119"/>
      <c r="M199" s="119"/>
      <c r="N199" s="119"/>
      <c r="O199" s="119"/>
      <c r="P199" s="119"/>
      <c r="Q199" s="119">
        <f t="shared" si="3"/>
        <v>206282.06</v>
      </c>
      <c r="R199" s="115"/>
      <c r="S199" s="116"/>
      <c r="T199" s="113"/>
      <c r="U199" s="119">
        <f>IF($E$5=Master!$D$4,E199,
IF($F$5=Master!$D$4,SUM(E199:F199),
IF($G$5=Master!$D$4,SUM(E199:G199),
IF($H$5=Master!$D$4,SUM(E199:H199),
IF($I$5=Master!$D$4,SUM(E199:I199),
IF($J$5=Master!$D$4,SUM(E199:J199),
IF($K$5=Master!$D$4,SUM(E199:K199),
IF($L$5=Master!$D$4,SUM(E199:L199),
IF($M$5=Master!$D$4,SUM(E199:M199),
IF($N$5=Master!$D$4,SUM(E199:N199),
IF($O$5=Master!$D$4,SUM(E199:O199),
IF($P$5=Master!$D$4,SUM(E199:P199),0))))))))))))</f>
        <v>206282.06</v>
      </c>
      <c r="V199" s="115"/>
    </row>
    <row r="200" spans="2:22" ht="25.5" x14ac:dyDescent="0.2">
      <c r="B200" s="113"/>
      <c r="C200" s="117" t="s">
        <v>224</v>
      </c>
      <c r="D200" s="118" t="s">
        <v>456</v>
      </c>
      <c r="E200" s="119">
        <v>18957.039999999997</v>
      </c>
      <c r="F200" s="119">
        <v>28061.670000000006</v>
      </c>
      <c r="G200" s="119">
        <v>26494.12</v>
      </c>
      <c r="H200" s="119">
        <v>28701.880000000005</v>
      </c>
      <c r="I200" s="119"/>
      <c r="J200" s="119"/>
      <c r="K200" s="119"/>
      <c r="L200" s="119"/>
      <c r="M200" s="119"/>
      <c r="N200" s="119"/>
      <c r="O200" s="119"/>
      <c r="P200" s="119"/>
      <c r="Q200" s="119">
        <f t="shared" ref="Q200:Q251" si="4">SUM(E200:P200)</f>
        <v>102214.71</v>
      </c>
      <c r="R200" s="115"/>
      <c r="S200" s="116"/>
      <c r="T200" s="113"/>
      <c r="U200" s="119">
        <f>IF($E$5=Master!$D$4,E200,
IF($F$5=Master!$D$4,SUM(E200:F200),
IF($G$5=Master!$D$4,SUM(E200:G200),
IF($H$5=Master!$D$4,SUM(E200:H200),
IF($I$5=Master!$D$4,SUM(E200:I200),
IF($J$5=Master!$D$4,SUM(E200:J200),
IF($K$5=Master!$D$4,SUM(E200:K200),
IF($L$5=Master!$D$4,SUM(E200:L200),
IF($M$5=Master!$D$4,SUM(E200:M200),
IF($N$5=Master!$D$4,SUM(E200:N200),
IF($O$5=Master!$D$4,SUM(E200:O200),
IF($P$5=Master!$D$4,SUM(E200:P200),0))))))))))))</f>
        <v>102214.71</v>
      </c>
      <c r="V200" s="115"/>
    </row>
    <row r="201" spans="2:22" x14ac:dyDescent="0.2">
      <c r="B201" s="113"/>
      <c r="C201" s="117" t="s">
        <v>225</v>
      </c>
      <c r="D201" s="118" t="s">
        <v>458</v>
      </c>
      <c r="E201" s="119">
        <v>0</v>
      </c>
      <c r="F201" s="119">
        <v>0</v>
      </c>
      <c r="G201" s="119">
        <v>0</v>
      </c>
      <c r="H201" s="119">
        <v>0</v>
      </c>
      <c r="I201" s="119"/>
      <c r="J201" s="119"/>
      <c r="K201" s="119"/>
      <c r="L201" s="119"/>
      <c r="M201" s="119"/>
      <c r="N201" s="119"/>
      <c r="O201" s="119"/>
      <c r="P201" s="119"/>
      <c r="Q201" s="119">
        <f t="shared" si="4"/>
        <v>0</v>
      </c>
      <c r="R201" s="115"/>
      <c r="S201" s="116"/>
      <c r="T201" s="113"/>
      <c r="U201" s="119">
        <f>IF($E$5=Master!$D$4,E201,
IF($F$5=Master!$D$4,SUM(E201:F201),
IF($G$5=Master!$D$4,SUM(E201:G201),
IF($H$5=Master!$D$4,SUM(E201:H201),
IF($I$5=Master!$D$4,SUM(E201:I201),
IF($J$5=Master!$D$4,SUM(E201:J201),
IF($K$5=Master!$D$4,SUM(E201:K201),
IF($L$5=Master!$D$4,SUM(E201:L201),
IF($M$5=Master!$D$4,SUM(E201:M201),
IF($N$5=Master!$D$4,SUM(E201:N201),
IF($O$5=Master!$D$4,SUM(E201:O201),
IF($P$5=Master!$D$4,SUM(E201:P201),0))))))))))))</f>
        <v>0</v>
      </c>
      <c r="V201" s="115"/>
    </row>
    <row r="202" spans="2:22" x14ac:dyDescent="0.2">
      <c r="B202" s="113"/>
      <c r="C202" s="117" t="s">
        <v>226</v>
      </c>
      <c r="D202" s="118" t="s">
        <v>459</v>
      </c>
      <c r="E202" s="119">
        <v>0</v>
      </c>
      <c r="F202" s="119">
        <v>283039.32</v>
      </c>
      <c r="G202" s="119">
        <v>688354.49</v>
      </c>
      <c r="H202" s="119">
        <v>850629.53</v>
      </c>
      <c r="I202" s="119"/>
      <c r="J202" s="119"/>
      <c r="K202" s="119"/>
      <c r="L202" s="119"/>
      <c r="M202" s="119"/>
      <c r="N202" s="119"/>
      <c r="O202" s="119"/>
      <c r="P202" s="119"/>
      <c r="Q202" s="119">
        <f t="shared" si="4"/>
        <v>1822023.34</v>
      </c>
      <c r="R202" s="115"/>
      <c r="S202" s="116"/>
      <c r="T202" s="113"/>
      <c r="U202" s="119">
        <f>IF($E$5=Master!$D$4,E202,
IF($F$5=Master!$D$4,SUM(E202:F202),
IF($G$5=Master!$D$4,SUM(E202:G202),
IF($H$5=Master!$D$4,SUM(E202:H202),
IF($I$5=Master!$D$4,SUM(E202:I202),
IF($J$5=Master!$D$4,SUM(E202:J202),
IF($K$5=Master!$D$4,SUM(E202:K202),
IF($L$5=Master!$D$4,SUM(E202:L202),
IF($M$5=Master!$D$4,SUM(E202:M202),
IF($N$5=Master!$D$4,SUM(E202:N202),
IF($O$5=Master!$D$4,SUM(E202:O202),
IF($P$5=Master!$D$4,SUM(E202:P202),0))))))))))))</f>
        <v>1822023.34</v>
      </c>
      <c r="V202" s="115"/>
    </row>
    <row r="203" spans="2:22" x14ac:dyDescent="0.2">
      <c r="B203" s="113"/>
      <c r="C203" s="117" t="s">
        <v>227</v>
      </c>
      <c r="D203" s="118" t="s">
        <v>460</v>
      </c>
      <c r="E203" s="119">
        <v>2974928.2899999996</v>
      </c>
      <c r="F203" s="119">
        <v>3216070.4900000007</v>
      </c>
      <c r="G203" s="119">
        <v>3149451.4799999995</v>
      </c>
      <c r="H203" s="119">
        <v>3341084.7800000007</v>
      </c>
      <c r="I203" s="119"/>
      <c r="J203" s="119"/>
      <c r="K203" s="119"/>
      <c r="L203" s="119"/>
      <c r="M203" s="119"/>
      <c r="N203" s="119"/>
      <c r="O203" s="119"/>
      <c r="P203" s="119"/>
      <c r="Q203" s="119">
        <f t="shared" si="4"/>
        <v>12681535.040000001</v>
      </c>
      <c r="R203" s="115"/>
      <c r="S203" s="116"/>
      <c r="T203" s="113"/>
      <c r="U203" s="119">
        <f>IF($E$5=Master!$D$4,E203,
IF($F$5=Master!$D$4,SUM(E203:F203),
IF($G$5=Master!$D$4,SUM(E203:G203),
IF($H$5=Master!$D$4,SUM(E203:H203),
IF($I$5=Master!$D$4,SUM(E203:I203),
IF($J$5=Master!$D$4,SUM(E203:J203),
IF($K$5=Master!$D$4,SUM(E203:K203),
IF($L$5=Master!$D$4,SUM(E203:L203),
IF($M$5=Master!$D$4,SUM(E203:M203),
IF($N$5=Master!$D$4,SUM(E203:N203),
IF($O$5=Master!$D$4,SUM(E203:O203),
IF($P$5=Master!$D$4,SUM(E203:P203),0))))))))))))</f>
        <v>12681535.040000001</v>
      </c>
      <c r="V203" s="115"/>
    </row>
    <row r="204" spans="2:22" x14ac:dyDescent="0.2">
      <c r="B204" s="113"/>
      <c r="C204" s="117" t="s">
        <v>228</v>
      </c>
      <c r="D204" s="118" t="s">
        <v>461</v>
      </c>
      <c r="E204" s="119">
        <v>8877361.0600000005</v>
      </c>
      <c r="F204" s="119">
        <v>9907856.6300000008</v>
      </c>
      <c r="G204" s="119">
        <v>10053725.320000008</v>
      </c>
      <c r="H204" s="119">
        <v>10120257.190000001</v>
      </c>
      <c r="I204" s="119"/>
      <c r="J204" s="119"/>
      <c r="K204" s="119"/>
      <c r="L204" s="119"/>
      <c r="M204" s="119"/>
      <c r="N204" s="119"/>
      <c r="O204" s="119"/>
      <c r="P204" s="119"/>
      <c r="Q204" s="119">
        <f t="shared" si="4"/>
        <v>38959200.20000001</v>
      </c>
      <c r="R204" s="115"/>
      <c r="S204" s="116"/>
      <c r="T204" s="113"/>
      <c r="U204" s="119">
        <f>IF($E$5=Master!$D$4,E204,
IF($F$5=Master!$D$4,SUM(E204:F204),
IF($G$5=Master!$D$4,SUM(E204:G204),
IF($H$5=Master!$D$4,SUM(E204:H204),
IF($I$5=Master!$D$4,SUM(E204:I204),
IF($J$5=Master!$D$4,SUM(E204:J204),
IF($K$5=Master!$D$4,SUM(E204:K204),
IF($L$5=Master!$D$4,SUM(E204:L204),
IF($M$5=Master!$D$4,SUM(E204:M204),
IF($N$5=Master!$D$4,SUM(E204:N204),
IF($O$5=Master!$D$4,SUM(E204:O204),
IF($P$5=Master!$D$4,SUM(E204:P204),0))))))))))))</f>
        <v>38959200.20000001</v>
      </c>
      <c r="V204" s="115"/>
    </row>
    <row r="205" spans="2:22" x14ac:dyDescent="0.2">
      <c r="B205" s="113"/>
      <c r="C205" s="117" t="s">
        <v>229</v>
      </c>
      <c r="D205" s="118" t="s">
        <v>462</v>
      </c>
      <c r="E205" s="119">
        <v>3414505.7799999993</v>
      </c>
      <c r="F205" s="119">
        <v>3850409.0499999989</v>
      </c>
      <c r="G205" s="119">
        <v>3988378.6900000004</v>
      </c>
      <c r="H205" s="119">
        <v>3852945.24</v>
      </c>
      <c r="I205" s="119"/>
      <c r="J205" s="119"/>
      <c r="K205" s="119"/>
      <c r="L205" s="119"/>
      <c r="M205" s="119"/>
      <c r="N205" s="119"/>
      <c r="O205" s="119"/>
      <c r="P205" s="119"/>
      <c r="Q205" s="119">
        <f t="shared" si="4"/>
        <v>15106238.76</v>
      </c>
      <c r="R205" s="115"/>
      <c r="S205" s="116"/>
      <c r="T205" s="113"/>
      <c r="U205" s="119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15106238.76</v>
      </c>
      <c r="V205" s="115"/>
    </row>
    <row r="206" spans="2:22" x14ac:dyDescent="0.2">
      <c r="B206" s="113"/>
      <c r="C206" s="117" t="s">
        <v>230</v>
      </c>
      <c r="D206" s="118" t="s">
        <v>463</v>
      </c>
      <c r="E206" s="119">
        <v>0</v>
      </c>
      <c r="F206" s="119">
        <v>473779.8</v>
      </c>
      <c r="G206" s="119">
        <v>993068.67</v>
      </c>
      <c r="H206" s="119">
        <v>1021213.6000000001</v>
      </c>
      <c r="I206" s="119"/>
      <c r="J206" s="119"/>
      <c r="K206" s="119"/>
      <c r="L206" s="119"/>
      <c r="M206" s="119"/>
      <c r="N206" s="119"/>
      <c r="O206" s="119"/>
      <c r="P206" s="119"/>
      <c r="Q206" s="119">
        <f t="shared" si="4"/>
        <v>2488062.0700000003</v>
      </c>
      <c r="R206" s="115"/>
      <c r="S206" s="116"/>
      <c r="T206" s="113"/>
      <c r="U206" s="119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2488062.0700000003</v>
      </c>
      <c r="V206" s="115"/>
    </row>
    <row r="207" spans="2:22" x14ac:dyDescent="0.2">
      <c r="B207" s="113"/>
      <c r="C207" s="117" t="s">
        <v>231</v>
      </c>
      <c r="D207" s="118" t="s">
        <v>464</v>
      </c>
      <c r="E207" s="119">
        <v>111478.56000000001</v>
      </c>
      <c r="F207" s="119">
        <v>3120620.07</v>
      </c>
      <c r="G207" s="119">
        <v>6031655.46</v>
      </c>
      <c r="H207" s="119">
        <v>3311028.75</v>
      </c>
      <c r="I207" s="119"/>
      <c r="J207" s="119"/>
      <c r="K207" s="119"/>
      <c r="L207" s="119"/>
      <c r="M207" s="119"/>
      <c r="N207" s="119"/>
      <c r="O207" s="119"/>
      <c r="P207" s="119"/>
      <c r="Q207" s="119">
        <f t="shared" si="4"/>
        <v>12574782.84</v>
      </c>
      <c r="R207" s="115"/>
      <c r="S207" s="116"/>
      <c r="T207" s="113"/>
      <c r="U207" s="119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12574782.84</v>
      </c>
      <c r="V207" s="115"/>
    </row>
    <row r="208" spans="2:22" x14ac:dyDescent="0.2">
      <c r="B208" s="113"/>
      <c r="C208" s="117" t="s">
        <v>232</v>
      </c>
      <c r="D208" s="118" t="s">
        <v>465</v>
      </c>
      <c r="E208" s="119">
        <v>0</v>
      </c>
      <c r="F208" s="119">
        <v>594649.76</v>
      </c>
      <c r="G208" s="119">
        <v>652062.53</v>
      </c>
      <c r="H208" s="119">
        <v>574245.87999999989</v>
      </c>
      <c r="I208" s="119"/>
      <c r="J208" s="119"/>
      <c r="K208" s="119"/>
      <c r="L208" s="119"/>
      <c r="M208" s="119"/>
      <c r="N208" s="119"/>
      <c r="O208" s="119"/>
      <c r="P208" s="119"/>
      <c r="Q208" s="119">
        <f t="shared" si="4"/>
        <v>1820958.17</v>
      </c>
      <c r="R208" s="115"/>
      <c r="S208" s="116"/>
      <c r="T208" s="113"/>
      <c r="U208" s="119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1820958.17</v>
      </c>
      <c r="V208" s="115"/>
    </row>
    <row r="209" spans="2:22" x14ac:dyDescent="0.2">
      <c r="B209" s="113"/>
      <c r="C209" s="117" t="s">
        <v>233</v>
      </c>
      <c r="D209" s="118" t="s">
        <v>466</v>
      </c>
      <c r="E209" s="119">
        <v>231171.90000000002</v>
      </c>
      <c r="F209" s="119">
        <v>955355.26</v>
      </c>
      <c r="G209" s="119">
        <v>694394.13</v>
      </c>
      <c r="H209" s="119">
        <v>1340841.04</v>
      </c>
      <c r="I209" s="119"/>
      <c r="J209" s="119"/>
      <c r="K209" s="119"/>
      <c r="L209" s="119"/>
      <c r="M209" s="119"/>
      <c r="N209" s="119"/>
      <c r="O209" s="119"/>
      <c r="P209" s="119"/>
      <c r="Q209" s="119">
        <f t="shared" si="4"/>
        <v>3221762.33</v>
      </c>
      <c r="R209" s="115"/>
      <c r="S209" s="116"/>
      <c r="T209" s="113"/>
      <c r="U209" s="119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3221762.33</v>
      </c>
      <c r="V209" s="115"/>
    </row>
    <row r="210" spans="2:22" x14ac:dyDescent="0.2">
      <c r="B210" s="113"/>
      <c r="C210" s="117" t="s">
        <v>234</v>
      </c>
      <c r="D210" s="118" t="s">
        <v>467</v>
      </c>
      <c r="E210" s="119">
        <v>113881.1</v>
      </c>
      <c r="F210" s="119">
        <v>181340.53</v>
      </c>
      <c r="G210" s="119">
        <v>282174.88999999996</v>
      </c>
      <c r="H210" s="119">
        <v>183102.97999999998</v>
      </c>
      <c r="I210" s="119"/>
      <c r="J210" s="119"/>
      <c r="K210" s="119"/>
      <c r="L210" s="119"/>
      <c r="M210" s="119"/>
      <c r="N210" s="119"/>
      <c r="O210" s="119"/>
      <c r="P210" s="119"/>
      <c r="Q210" s="119">
        <f t="shared" si="4"/>
        <v>760499.5</v>
      </c>
      <c r="R210" s="115"/>
      <c r="S210" s="116"/>
      <c r="T210" s="113"/>
      <c r="U210" s="119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760499.5</v>
      </c>
      <c r="V210" s="115"/>
    </row>
    <row r="211" spans="2:22" x14ac:dyDescent="0.2">
      <c r="B211" s="113"/>
      <c r="C211" s="117" t="s">
        <v>235</v>
      </c>
      <c r="D211" s="118" t="s">
        <v>468</v>
      </c>
      <c r="E211" s="119">
        <v>0</v>
      </c>
      <c r="F211" s="119">
        <v>3350594.19</v>
      </c>
      <c r="G211" s="119">
        <v>364083.20000000001</v>
      </c>
      <c r="H211" s="119">
        <v>136716.74999999991</v>
      </c>
      <c r="I211" s="119"/>
      <c r="J211" s="119"/>
      <c r="K211" s="119"/>
      <c r="L211" s="119"/>
      <c r="M211" s="119"/>
      <c r="N211" s="119"/>
      <c r="O211" s="119"/>
      <c r="P211" s="119"/>
      <c r="Q211" s="119">
        <f t="shared" si="4"/>
        <v>3851394.14</v>
      </c>
      <c r="R211" s="115"/>
      <c r="S211" s="116"/>
      <c r="T211" s="113"/>
      <c r="U211" s="119">
        <f>IF($E$5=Master!$D$4,E211,
IF($F$5=Master!$D$4,SUM(E211:F211),
IF($G$5=Master!$D$4,SUM(E211:G211),
IF($H$5=Master!$D$4,SUM(E211:H211),
IF($I$5=Master!$D$4,SUM(E211:I211),
IF($J$5=Master!$D$4,SUM(E211:J211),
IF($K$5=Master!$D$4,SUM(E211:K211),
IF($L$5=Master!$D$4,SUM(E211:L211),
IF($M$5=Master!$D$4,SUM(E211:M211),
IF($N$5=Master!$D$4,SUM(E211:N211),
IF($O$5=Master!$D$4,SUM(E211:O211),
IF($P$5=Master!$D$4,SUM(E211:P211),0))))))))))))</f>
        <v>3851394.14</v>
      </c>
      <c r="V211" s="115"/>
    </row>
    <row r="212" spans="2:22" x14ac:dyDescent="0.2">
      <c r="B212" s="113"/>
      <c r="C212" s="117" t="s">
        <v>236</v>
      </c>
      <c r="D212" s="118" t="s">
        <v>469</v>
      </c>
      <c r="E212" s="119">
        <v>41950.750000000007</v>
      </c>
      <c r="F212" s="119">
        <v>59523.049999999988</v>
      </c>
      <c r="G212" s="119">
        <v>54457.029999999992</v>
      </c>
      <c r="H212" s="119">
        <v>65392.479999999996</v>
      </c>
      <c r="I212" s="119"/>
      <c r="J212" s="119"/>
      <c r="K212" s="119"/>
      <c r="L212" s="119"/>
      <c r="M212" s="119"/>
      <c r="N212" s="119"/>
      <c r="O212" s="119"/>
      <c r="P212" s="119"/>
      <c r="Q212" s="119">
        <f t="shared" si="4"/>
        <v>221323.31</v>
      </c>
      <c r="R212" s="115"/>
      <c r="S212" s="116"/>
      <c r="T212" s="113"/>
      <c r="U212" s="119">
        <f>IF($E$5=Master!$D$4,E212,
IF($F$5=Master!$D$4,SUM(E212:F212),
IF($G$5=Master!$D$4,SUM(E212:G212),
IF($H$5=Master!$D$4,SUM(E212:H212),
IF($I$5=Master!$D$4,SUM(E212:I212),
IF($J$5=Master!$D$4,SUM(E212:J212),
IF($K$5=Master!$D$4,SUM(E212:K212),
IF($L$5=Master!$D$4,SUM(E212:L212),
IF($M$5=Master!$D$4,SUM(E212:M212),
IF($N$5=Master!$D$4,SUM(E212:N212),
IF($O$5=Master!$D$4,SUM(E212:O212),
IF($P$5=Master!$D$4,SUM(E212:P212),0))))))))))))</f>
        <v>221323.31</v>
      </c>
      <c r="V212" s="115"/>
    </row>
    <row r="213" spans="2:22" x14ac:dyDescent="0.2">
      <c r="B213" s="113"/>
      <c r="C213" s="117" t="s">
        <v>237</v>
      </c>
      <c r="D213" s="118" t="s">
        <v>457</v>
      </c>
      <c r="E213" s="119">
        <v>0</v>
      </c>
      <c r="F213" s="119">
        <v>0</v>
      </c>
      <c r="G213" s="119">
        <v>487631.04000000004</v>
      </c>
      <c r="H213" s="119">
        <v>667469.42000000004</v>
      </c>
      <c r="I213" s="119"/>
      <c r="J213" s="119"/>
      <c r="K213" s="119"/>
      <c r="L213" s="119"/>
      <c r="M213" s="119"/>
      <c r="N213" s="119"/>
      <c r="O213" s="119"/>
      <c r="P213" s="119"/>
      <c r="Q213" s="119">
        <f t="shared" si="4"/>
        <v>1155100.46</v>
      </c>
      <c r="R213" s="115"/>
      <c r="S213" s="116"/>
      <c r="T213" s="113"/>
      <c r="U213" s="119">
        <f>IF($E$5=Master!$D$4,E213,
IF($F$5=Master!$D$4,SUM(E213:F213),
IF($G$5=Master!$D$4,SUM(E213:G213),
IF($H$5=Master!$D$4,SUM(E213:H213),
IF($I$5=Master!$D$4,SUM(E213:I213),
IF($J$5=Master!$D$4,SUM(E213:J213),
IF($K$5=Master!$D$4,SUM(E213:K213),
IF($L$5=Master!$D$4,SUM(E213:L213),
IF($M$5=Master!$D$4,SUM(E213:M213),
IF($N$5=Master!$D$4,SUM(E213:N213),
IF($O$5=Master!$D$4,SUM(E213:O213),
IF($P$5=Master!$D$4,SUM(E213:P213),0))))))))))))</f>
        <v>1155100.46</v>
      </c>
      <c r="V213" s="115"/>
    </row>
    <row r="214" spans="2:22" x14ac:dyDescent="0.2">
      <c r="B214" s="113"/>
      <c r="C214" s="117" t="s">
        <v>238</v>
      </c>
      <c r="D214" s="118" t="s">
        <v>470</v>
      </c>
      <c r="E214" s="119">
        <v>0</v>
      </c>
      <c r="F214" s="119">
        <v>4685</v>
      </c>
      <c r="G214" s="119">
        <v>6790</v>
      </c>
      <c r="H214" s="119">
        <v>12299.250000000002</v>
      </c>
      <c r="I214" s="119"/>
      <c r="J214" s="119"/>
      <c r="K214" s="119"/>
      <c r="L214" s="119"/>
      <c r="M214" s="119"/>
      <c r="N214" s="119"/>
      <c r="O214" s="119"/>
      <c r="P214" s="119"/>
      <c r="Q214" s="119">
        <f t="shared" si="4"/>
        <v>23774.25</v>
      </c>
      <c r="R214" s="115"/>
      <c r="S214" s="116"/>
      <c r="T214" s="113"/>
      <c r="U214" s="119">
        <f>IF($E$5=Master!$D$4,E214,
IF($F$5=Master!$D$4,SUM(E214:F214),
IF($G$5=Master!$D$4,SUM(E214:G214),
IF($H$5=Master!$D$4,SUM(E214:H214),
IF($I$5=Master!$D$4,SUM(E214:I214),
IF($J$5=Master!$D$4,SUM(E214:J214),
IF($K$5=Master!$D$4,SUM(E214:K214),
IF($L$5=Master!$D$4,SUM(E214:L214),
IF($M$5=Master!$D$4,SUM(E214:M214),
IF($N$5=Master!$D$4,SUM(E214:N214),
IF($O$5=Master!$D$4,SUM(E214:O214),
IF($P$5=Master!$D$4,SUM(E214:P214),0))))))))))))</f>
        <v>23774.25</v>
      </c>
      <c r="V214" s="115"/>
    </row>
    <row r="215" spans="2:22" x14ac:dyDescent="0.2">
      <c r="B215" s="113"/>
      <c r="C215" s="117" t="s">
        <v>239</v>
      </c>
      <c r="D215" s="118" t="s">
        <v>471</v>
      </c>
      <c r="E215" s="119">
        <v>15914.3</v>
      </c>
      <c r="F215" s="119">
        <v>95594.77</v>
      </c>
      <c r="G215" s="119">
        <v>191570.32</v>
      </c>
      <c r="H215" s="119">
        <v>74799.78</v>
      </c>
      <c r="I215" s="119"/>
      <c r="J215" s="119"/>
      <c r="K215" s="119"/>
      <c r="L215" s="119"/>
      <c r="M215" s="119"/>
      <c r="N215" s="119"/>
      <c r="O215" s="119"/>
      <c r="P215" s="119"/>
      <c r="Q215" s="119">
        <f t="shared" si="4"/>
        <v>377879.17000000004</v>
      </c>
      <c r="R215" s="115"/>
      <c r="S215" s="116"/>
      <c r="T215" s="113"/>
      <c r="U215" s="119">
        <f>IF($E$5=Master!$D$4,E215,
IF($F$5=Master!$D$4,SUM(E215:F215),
IF($G$5=Master!$D$4,SUM(E215:G215),
IF($H$5=Master!$D$4,SUM(E215:H215),
IF($I$5=Master!$D$4,SUM(E215:I215),
IF($J$5=Master!$D$4,SUM(E215:J215),
IF($K$5=Master!$D$4,SUM(E215:K215),
IF($L$5=Master!$D$4,SUM(E215:L215),
IF($M$5=Master!$D$4,SUM(E215:M215),
IF($N$5=Master!$D$4,SUM(E215:N215),
IF($O$5=Master!$D$4,SUM(E215:O215),
IF($P$5=Master!$D$4,SUM(E215:P215),0))))))))))))</f>
        <v>377879.17000000004</v>
      </c>
      <c r="V215" s="115"/>
    </row>
    <row r="216" spans="2:22" x14ac:dyDescent="0.2">
      <c r="B216" s="113"/>
      <c r="C216" s="117" t="s">
        <v>240</v>
      </c>
      <c r="D216" s="118" t="s">
        <v>472</v>
      </c>
      <c r="E216" s="119">
        <v>0</v>
      </c>
      <c r="F216" s="119">
        <v>0</v>
      </c>
      <c r="G216" s="119">
        <v>836018.39999999991</v>
      </c>
      <c r="H216" s="119">
        <v>1007122.35</v>
      </c>
      <c r="I216" s="119"/>
      <c r="J216" s="119"/>
      <c r="K216" s="119"/>
      <c r="L216" s="119"/>
      <c r="M216" s="119"/>
      <c r="N216" s="119"/>
      <c r="O216" s="119"/>
      <c r="P216" s="119"/>
      <c r="Q216" s="119">
        <f t="shared" si="4"/>
        <v>1843140.75</v>
      </c>
      <c r="R216" s="115"/>
      <c r="S216" s="116"/>
      <c r="T216" s="113"/>
      <c r="U216" s="119">
        <f>IF($E$5=Master!$D$4,E216,
IF($F$5=Master!$D$4,SUM(E216:F216),
IF($G$5=Master!$D$4,SUM(E216:G216),
IF($H$5=Master!$D$4,SUM(E216:H216),
IF($I$5=Master!$D$4,SUM(E216:I216),
IF($J$5=Master!$D$4,SUM(E216:J216),
IF($K$5=Master!$D$4,SUM(E216:K216),
IF($L$5=Master!$D$4,SUM(E216:L216),
IF($M$5=Master!$D$4,SUM(E216:M216),
IF($N$5=Master!$D$4,SUM(E216:N216),
IF($O$5=Master!$D$4,SUM(E216:O216),
IF($P$5=Master!$D$4,SUM(E216:P216),0))))))))))))</f>
        <v>1843140.75</v>
      </c>
      <c r="V216" s="115"/>
    </row>
    <row r="217" spans="2:22" x14ac:dyDescent="0.2">
      <c r="B217" s="113"/>
      <c r="C217" s="117" t="s">
        <v>241</v>
      </c>
      <c r="D217" s="118" t="s">
        <v>469</v>
      </c>
      <c r="E217" s="119">
        <v>0</v>
      </c>
      <c r="F217" s="119">
        <v>1800</v>
      </c>
      <c r="G217" s="119">
        <v>0</v>
      </c>
      <c r="H217" s="119">
        <v>5331.58</v>
      </c>
      <c r="I217" s="119"/>
      <c r="J217" s="119"/>
      <c r="K217" s="119"/>
      <c r="L217" s="119"/>
      <c r="M217" s="119"/>
      <c r="N217" s="119"/>
      <c r="O217" s="119"/>
      <c r="P217" s="119"/>
      <c r="Q217" s="119">
        <f t="shared" si="4"/>
        <v>7131.58</v>
      </c>
      <c r="R217" s="115"/>
      <c r="S217" s="116"/>
      <c r="T217" s="113"/>
      <c r="U217" s="119">
        <f>IF($E$5=Master!$D$4,E217,
IF($F$5=Master!$D$4,SUM(E217:F217),
IF($G$5=Master!$D$4,SUM(E217:G217),
IF($H$5=Master!$D$4,SUM(E217:H217),
IF($I$5=Master!$D$4,SUM(E217:I217),
IF($J$5=Master!$D$4,SUM(E217:J217),
IF($K$5=Master!$D$4,SUM(E217:K217),
IF($L$5=Master!$D$4,SUM(E217:L217),
IF($M$5=Master!$D$4,SUM(E217:M217),
IF($N$5=Master!$D$4,SUM(E217:N217),
IF($O$5=Master!$D$4,SUM(E217:O217),
IF($P$5=Master!$D$4,SUM(E217:P217),0))))))))))))</f>
        <v>7131.58</v>
      </c>
      <c r="V217" s="115"/>
    </row>
    <row r="218" spans="2:22" ht="25.5" x14ac:dyDescent="0.2">
      <c r="B218" s="113"/>
      <c r="C218" s="117" t="s">
        <v>535</v>
      </c>
      <c r="D218" s="118" t="s">
        <v>536</v>
      </c>
      <c r="E218" s="119">
        <v>157473.76</v>
      </c>
      <c r="F218" s="119">
        <v>854542.94000000029</v>
      </c>
      <c r="G218" s="119">
        <v>1171035.8699999999</v>
      </c>
      <c r="H218" s="119">
        <v>494208.97000000009</v>
      </c>
      <c r="I218" s="119"/>
      <c r="J218" s="119"/>
      <c r="K218" s="119"/>
      <c r="L218" s="119"/>
      <c r="M218" s="119"/>
      <c r="N218" s="119"/>
      <c r="O218" s="119"/>
      <c r="P218" s="119"/>
      <c r="Q218" s="119">
        <f t="shared" si="4"/>
        <v>2677261.5400000005</v>
      </c>
      <c r="R218" s="115"/>
      <c r="S218" s="116"/>
      <c r="T218" s="113"/>
      <c r="U218" s="119">
        <f>IF($E$5=Master!$D$4,E218,
IF($F$5=Master!$D$4,SUM(E218:F218),
IF($G$5=Master!$D$4,SUM(E218:G218),
IF($H$5=Master!$D$4,SUM(E218:H218),
IF($I$5=Master!$D$4,SUM(E218:I218),
IF($J$5=Master!$D$4,SUM(E218:J218),
IF($K$5=Master!$D$4,SUM(E218:K218),
IF($L$5=Master!$D$4,SUM(E218:L218),
IF($M$5=Master!$D$4,SUM(E218:M218),
IF($N$5=Master!$D$4,SUM(E218:N218),
IF($O$5=Master!$D$4,SUM(E218:O218),
IF($P$5=Master!$D$4,SUM(E218:P218),0))))))))))))</f>
        <v>2677261.5400000005</v>
      </c>
      <c r="V218" s="115"/>
    </row>
    <row r="219" spans="2:22" x14ac:dyDescent="0.2">
      <c r="B219" s="113"/>
      <c r="C219" s="117" t="s">
        <v>242</v>
      </c>
      <c r="D219" s="118" t="s">
        <v>473</v>
      </c>
      <c r="E219" s="119">
        <v>0</v>
      </c>
      <c r="F219" s="119">
        <v>47776.67</v>
      </c>
      <c r="G219" s="119">
        <v>294974.53000000003</v>
      </c>
      <c r="H219" s="119">
        <v>116327.08</v>
      </c>
      <c r="I219" s="119"/>
      <c r="J219" s="119"/>
      <c r="K219" s="119"/>
      <c r="L219" s="119"/>
      <c r="M219" s="119"/>
      <c r="N219" s="119"/>
      <c r="O219" s="119"/>
      <c r="P219" s="119"/>
      <c r="Q219" s="119">
        <f t="shared" si="4"/>
        <v>459078.28</v>
      </c>
      <c r="R219" s="115"/>
      <c r="S219" s="116"/>
      <c r="T219" s="113"/>
      <c r="U219" s="119">
        <f>IF($E$5=Master!$D$4,E219,
IF($F$5=Master!$D$4,SUM(E219:F219),
IF($G$5=Master!$D$4,SUM(E219:G219),
IF($H$5=Master!$D$4,SUM(E219:H219),
IF($I$5=Master!$D$4,SUM(E219:I219),
IF($J$5=Master!$D$4,SUM(E219:J219),
IF($K$5=Master!$D$4,SUM(E219:K219),
IF($L$5=Master!$D$4,SUM(E219:L219),
IF($M$5=Master!$D$4,SUM(E219:M219),
IF($N$5=Master!$D$4,SUM(E219:N219),
IF($O$5=Master!$D$4,SUM(E219:O219),
IF($P$5=Master!$D$4,SUM(E219:P219),0))))))))))))</f>
        <v>459078.28</v>
      </c>
      <c r="V219" s="115"/>
    </row>
    <row r="220" spans="2:22" x14ac:dyDescent="0.2">
      <c r="B220" s="113"/>
      <c r="C220" s="117" t="s">
        <v>243</v>
      </c>
      <c r="D220" s="118" t="s">
        <v>474</v>
      </c>
      <c r="E220" s="119">
        <v>334971.96999999997</v>
      </c>
      <c r="F220" s="119">
        <v>618161.69000000018</v>
      </c>
      <c r="G220" s="119">
        <v>601476.56999999995</v>
      </c>
      <c r="H220" s="119">
        <v>920499.70999999961</v>
      </c>
      <c r="I220" s="119"/>
      <c r="J220" s="119"/>
      <c r="K220" s="119"/>
      <c r="L220" s="119"/>
      <c r="M220" s="119"/>
      <c r="N220" s="119"/>
      <c r="O220" s="119"/>
      <c r="P220" s="119"/>
      <c r="Q220" s="119">
        <f t="shared" si="4"/>
        <v>2475109.9399999995</v>
      </c>
      <c r="R220" s="115"/>
      <c r="S220" s="116"/>
      <c r="T220" s="113"/>
      <c r="U220" s="119">
        <f>IF($E$5=Master!$D$4,E220,
IF($F$5=Master!$D$4,SUM(E220:F220),
IF($G$5=Master!$D$4,SUM(E220:G220),
IF($H$5=Master!$D$4,SUM(E220:H220),
IF($I$5=Master!$D$4,SUM(E220:I220),
IF($J$5=Master!$D$4,SUM(E220:J220),
IF($K$5=Master!$D$4,SUM(E220:K220),
IF($L$5=Master!$D$4,SUM(E220:L220),
IF($M$5=Master!$D$4,SUM(E220:M220),
IF($N$5=Master!$D$4,SUM(E220:N220),
IF($O$5=Master!$D$4,SUM(E220:O220),
IF($P$5=Master!$D$4,SUM(E220:P220),0))))))))))))</f>
        <v>2475109.9399999995</v>
      </c>
      <c r="V220" s="115"/>
    </row>
    <row r="221" spans="2:22" x14ac:dyDescent="0.2">
      <c r="B221" s="113"/>
      <c r="C221" s="117" t="s">
        <v>244</v>
      </c>
      <c r="D221" s="118" t="s">
        <v>475</v>
      </c>
      <c r="E221" s="119">
        <v>0</v>
      </c>
      <c r="F221" s="119">
        <v>1078.1599999999999</v>
      </c>
      <c r="G221" s="119">
        <v>1648.77</v>
      </c>
      <c r="H221" s="119">
        <v>3252.43</v>
      </c>
      <c r="I221" s="119"/>
      <c r="J221" s="119"/>
      <c r="K221" s="119"/>
      <c r="L221" s="119"/>
      <c r="M221" s="119"/>
      <c r="N221" s="119"/>
      <c r="O221" s="119"/>
      <c r="P221" s="119"/>
      <c r="Q221" s="119">
        <f t="shared" si="4"/>
        <v>5979.36</v>
      </c>
      <c r="R221" s="115"/>
      <c r="S221" s="116"/>
      <c r="T221" s="113"/>
      <c r="U221" s="119">
        <f>IF($E$5=Master!$D$4,E221,
IF($F$5=Master!$D$4,SUM(E221:F221),
IF($G$5=Master!$D$4,SUM(E221:G221),
IF($H$5=Master!$D$4,SUM(E221:H221),
IF($I$5=Master!$D$4,SUM(E221:I221),
IF($J$5=Master!$D$4,SUM(E221:J221),
IF($K$5=Master!$D$4,SUM(E221:K221),
IF($L$5=Master!$D$4,SUM(E221:L221),
IF($M$5=Master!$D$4,SUM(E221:M221),
IF($N$5=Master!$D$4,SUM(E221:N221),
IF($O$5=Master!$D$4,SUM(E221:O221),
IF($P$5=Master!$D$4,SUM(E221:P221),0))))))))))))</f>
        <v>5979.36</v>
      </c>
      <c r="V221" s="115"/>
    </row>
    <row r="222" spans="2:22" x14ac:dyDescent="0.2">
      <c r="B222" s="113"/>
      <c r="C222" s="117" t="s">
        <v>245</v>
      </c>
      <c r="D222" s="118" t="s">
        <v>477</v>
      </c>
      <c r="E222" s="119">
        <v>600.26</v>
      </c>
      <c r="F222" s="119">
        <v>2692.62</v>
      </c>
      <c r="G222" s="119">
        <v>28202.82</v>
      </c>
      <c r="H222" s="119">
        <v>9867.3399999999983</v>
      </c>
      <c r="I222" s="119"/>
      <c r="J222" s="119"/>
      <c r="K222" s="119"/>
      <c r="L222" s="119"/>
      <c r="M222" s="119"/>
      <c r="N222" s="119"/>
      <c r="O222" s="119"/>
      <c r="P222" s="119"/>
      <c r="Q222" s="119">
        <f t="shared" si="4"/>
        <v>41363.040000000001</v>
      </c>
      <c r="R222" s="115"/>
      <c r="S222" s="116"/>
      <c r="T222" s="113"/>
      <c r="U222" s="119">
        <f>IF($E$5=Master!$D$4,E222,
IF($F$5=Master!$D$4,SUM(E222:F222),
IF($G$5=Master!$D$4,SUM(E222:G222),
IF($H$5=Master!$D$4,SUM(E222:H222),
IF($I$5=Master!$D$4,SUM(E222:I222),
IF($J$5=Master!$D$4,SUM(E222:J222),
IF($K$5=Master!$D$4,SUM(E222:K222),
IF($L$5=Master!$D$4,SUM(E222:L222),
IF($M$5=Master!$D$4,SUM(E222:M222),
IF($N$5=Master!$D$4,SUM(E222:N222),
IF($O$5=Master!$D$4,SUM(E222:O222),
IF($P$5=Master!$D$4,SUM(E222:P222),0))))))))))))</f>
        <v>41363.040000000001</v>
      </c>
      <c r="V222" s="115"/>
    </row>
    <row r="223" spans="2:22" x14ac:dyDescent="0.2">
      <c r="B223" s="113"/>
      <c r="C223" s="117" t="s">
        <v>246</v>
      </c>
      <c r="D223" s="118" t="s">
        <v>478</v>
      </c>
      <c r="E223" s="119">
        <v>232871.92999999996</v>
      </c>
      <c r="F223" s="119">
        <v>372494.49999999988</v>
      </c>
      <c r="G223" s="119">
        <v>380293.01000000007</v>
      </c>
      <c r="H223" s="119">
        <v>337995.19000000006</v>
      </c>
      <c r="I223" s="119"/>
      <c r="J223" s="119"/>
      <c r="K223" s="119"/>
      <c r="L223" s="119"/>
      <c r="M223" s="119"/>
      <c r="N223" s="119"/>
      <c r="O223" s="119"/>
      <c r="P223" s="119"/>
      <c r="Q223" s="119">
        <f t="shared" si="4"/>
        <v>1323654.6299999999</v>
      </c>
      <c r="R223" s="115"/>
      <c r="S223" s="116"/>
      <c r="T223" s="113"/>
      <c r="U223" s="119">
        <f>IF($E$5=Master!$D$4,E223,
IF($F$5=Master!$D$4,SUM(E223:F223),
IF($G$5=Master!$D$4,SUM(E223:G223),
IF($H$5=Master!$D$4,SUM(E223:H223),
IF($I$5=Master!$D$4,SUM(E223:I223),
IF($J$5=Master!$D$4,SUM(E223:J223),
IF($K$5=Master!$D$4,SUM(E223:K223),
IF($L$5=Master!$D$4,SUM(E223:L223),
IF($M$5=Master!$D$4,SUM(E223:M223),
IF($N$5=Master!$D$4,SUM(E223:N223),
IF($O$5=Master!$D$4,SUM(E223:O223),
IF($P$5=Master!$D$4,SUM(E223:P223),0))))))))))))</f>
        <v>1323654.6299999999</v>
      </c>
      <c r="V223" s="115"/>
    </row>
    <row r="224" spans="2:22" x14ac:dyDescent="0.2">
      <c r="B224" s="113"/>
      <c r="C224" s="117" t="s">
        <v>247</v>
      </c>
      <c r="D224" s="118" t="s">
        <v>479</v>
      </c>
      <c r="E224" s="119">
        <v>111994.51999999999</v>
      </c>
      <c r="F224" s="119">
        <v>145958.62999999998</v>
      </c>
      <c r="G224" s="119">
        <v>144342.37999999998</v>
      </c>
      <c r="H224" s="119">
        <v>140865.87999999995</v>
      </c>
      <c r="I224" s="119"/>
      <c r="J224" s="119"/>
      <c r="K224" s="119"/>
      <c r="L224" s="119"/>
      <c r="M224" s="119"/>
      <c r="N224" s="119"/>
      <c r="O224" s="119"/>
      <c r="P224" s="119"/>
      <c r="Q224" s="119">
        <f t="shared" si="4"/>
        <v>543161.40999999992</v>
      </c>
      <c r="R224" s="115"/>
      <c r="S224" s="116"/>
      <c r="T224" s="113"/>
      <c r="U224" s="119">
        <f>IF($E$5=Master!$D$4,E224,
IF($F$5=Master!$D$4,SUM(E224:F224),
IF($G$5=Master!$D$4,SUM(E224:G224),
IF($H$5=Master!$D$4,SUM(E224:H224),
IF($I$5=Master!$D$4,SUM(E224:I224),
IF($J$5=Master!$D$4,SUM(E224:J224),
IF($K$5=Master!$D$4,SUM(E224:K224),
IF($L$5=Master!$D$4,SUM(E224:L224),
IF($M$5=Master!$D$4,SUM(E224:M224),
IF($N$5=Master!$D$4,SUM(E224:N224),
IF($O$5=Master!$D$4,SUM(E224:O224),
IF($P$5=Master!$D$4,SUM(E224:P224),0))))))))))))</f>
        <v>543161.40999999992</v>
      </c>
      <c r="V224" s="115"/>
    </row>
    <row r="225" spans="2:22" x14ac:dyDescent="0.2">
      <c r="B225" s="113"/>
      <c r="C225" s="117" t="s">
        <v>248</v>
      </c>
      <c r="D225" s="118" t="s">
        <v>480</v>
      </c>
      <c r="E225" s="119">
        <v>70486.760000000009</v>
      </c>
      <c r="F225" s="119">
        <v>81179.939999999973</v>
      </c>
      <c r="G225" s="119">
        <v>88251.440000000017</v>
      </c>
      <c r="H225" s="119">
        <v>81451.41</v>
      </c>
      <c r="I225" s="119"/>
      <c r="J225" s="119"/>
      <c r="K225" s="119"/>
      <c r="L225" s="119"/>
      <c r="M225" s="119"/>
      <c r="N225" s="119"/>
      <c r="O225" s="119"/>
      <c r="P225" s="119"/>
      <c r="Q225" s="119">
        <f t="shared" si="4"/>
        <v>321369.55000000005</v>
      </c>
      <c r="R225" s="115"/>
      <c r="S225" s="116"/>
      <c r="T225" s="113"/>
      <c r="U225" s="119">
        <f>IF($E$5=Master!$D$4,E225,
IF($F$5=Master!$D$4,SUM(E225:F225),
IF($G$5=Master!$D$4,SUM(E225:G225),
IF($H$5=Master!$D$4,SUM(E225:H225),
IF($I$5=Master!$D$4,SUM(E225:I225),
IF($J$5=Master!$D$4,SUM(E225:J225),
IF($K$5=Master!$D$4,SUM(E225:K225),
IF($L$5=Master!$D$4,SUM(E225:L225),
IF($M$5=Master!$D$4,SUM(E225:M225),
IF($N$5=Master!$D$4,SUM(E225:N225),
IF($O$5=Master!$D$4,SUM(E225:O225),
IF($P$5=Master!$D$4,SUM(E225:P225),0))))))))))))</f>
        <v>321369.55000000005</v>
      </c>
      <c r="V225" s="115"/>
    </row>
    <row r="226" spans="2:22" x14ac:dyDescent="0.2">
      <c r="B226" s="113"/>
      <c r="C226" s="117" t="s">
        <v>249</v>
      </c>
      <c r="D226" s="118" t="s">
        <v>481</v>
      </c>
      <c r="E226" s="119">
        <v>158558.65</v>
      </c>
      <c r="F226" s="119">
        <v>172357.82</v>
      </c>
      <c r="G226" s="119">
        <v>181090.99</v>
      </c>
      <c r="H226" s="119">
        <v>169350.33999999997</v>
      </c>
      <c r="I226" s="119"/>
      <c r="J226" s="119"/>
      <c r="K226" s="119"/>
      <c r="L226" s="119"/>
      <c r="M226" s="119"/>
      <c r="N226" s="119"/>
      <c r="O226" s="119"/>
      <c r="P226" s="119"/>
      <c r="Q226" s="119">
        <f t="shared" si="4"/>
        <v>681357.79999999993</v>
      </c>
      <c r="R226" s="115"/>
      <c r="S226" s="116"/>
      <c r="T226" s="113"/>
      <c r="U226" s="119">
        <f>IF($E$5=Master!$D$4,E226,
IF($F$5=Master!$D$4,SUM(E226:F226),
IF($G$5=Master!$D$4,SUM(E226:G226),
IF($H$5=Master!$D$4,SUM(E226:H226),
IF($I$5=Master!$D$4,SUM(E226:I226),
IF($J$5=Master!$D$4,SUM(E226:J226),
IF($K$5=Master!$D$4,SUM(E226:K226),
IF($L$5=Master!$D$4,SUM(E226:L226),
IF($M$5=Master!$D$4,SUM(E226:M226),
IF($N$5=Master!$D$4,SUM(E226:N226),
IF($O$5=Master!$D$4,SUM(E226:O226),
IF($P$5=Master!$D$4,SUM(E226:P226),0))))))))))))</f>
        <v>681357.79999999993</v>
      </c>
      <c r="V226" s="115"/>
    </row>
    <row r="227" spans="2:22" x14ac:dyDescent="0.2">
      <c r="B227" s="113"/>
      <c r="C227" s="117" t="s">
        <v>250</v>
      </c>
      <c r="D227" s="118" t="s">
        <v>482</v>
      </c>
      <c r="E227" s="119">
        <v>36899.640000000007</v>
      </c>
      <c r="F227" s="119">
        <v>42853.530000000006</v>
      </c>
      <c r="G227" s="119">
        <v>45643.069999999992</v>
      </c>
      <c r="H227" s="119">
        <v>44673.72</v>
      </c>
      <c r="I227" s="119"/>
      <c r="J227" s="119"/>
      <c r="K227" s="119"/>
      <c r="L227" s="119"/>
      <c r="M227" s="119"/>
      <c r="N227" s="119"/>
      <c r="O227" s="119"/>
      <c r="P227" s="119"/>
      <c r="Q227" s="119">
        <f t="shared" si="4"/>
        <v>170069.96000000002</v>
      </c>
      <c r="R227" s="115"/>
      <c r="S227" s="116"/>
      <c r="T227" s="113"/>
      <c r="U227" s="119">
        <f>IF($E$5=Master!$D$4,E227,
IF($F$5=Master!$D$4,SUM(E227:F227),
IF($G$5=Master!$D$4,SUM(E227:G227),
IF($H$5=Master!$D$4,SUM(E227:H227),
IF($I$5=Master!$D$4,SUM(E227:I227),
IF($J$5=Master!$D$4,SUM(E227:J227),
IF($K$5=Master!$D$4,SUM(E227:K227),
IF($L$5=Master!$D$4,SUM(E227:L227),
IF($M$5=Master!$D$4,SUM(E227:M227),
IF($N$5=Master!$D$4,SUM(E227:N227),
IF($O$5=Master!$D$4,SUM(E227:O227),
IF($P$5=Master!$D$4,SUM(E227:P227),0))))))))))))</f>
        <v>170069.96000000002</v>
      </c>
      <c r="V227" s="115"/>
    </row>
    <row r="228" spans="2:22" x14ac:dyDescent="0.2">
      <c r="B228" s="113"/>
      <c r="C228" s="117" t="s">
        <v>251</v>
      </c>
      <c r="D228" s="118" t="s">
        <v>483</v>
      </c>
      <c r="E228" s="119">
        <v>0</v>
      </c>
      <c r="F228" s="119">
        <v>78783.34</v>
      </c>
      <c r="G228" s="119">
        <v>39391.67</v>
      </c>
      <c r="H228" s="119">
        <v>39391.67</v>
      </c>
      <c r="I228" s="119"/>
      <c r="J228" s="119"/>
      <c r="K228" s="119"/>
      <c r="L228" s="119"/>
      <c r="M228" s="119"/>
      <c r="N228" s="119"/>
      <c r="O228" s="119"/>
      <c r="P228" s="119"/>
      <c r="Q228" s="119">
        <f t="shared" si="4"/>
        <v>157566.68</v>
      </c>
      <c r="R228" s="115"/>
      <c r="S228" s="116"/>
      <c r="T228" s="113"/>
      <c r="U228" s="119">
        <f>IF($E$5=Master!$D$4,E228,
IF($F$5=Master!$D$4,SUM(E228:F228),
IF($G$5=Master!$D$4,SUM(E228:G228),
IF($H$5=Master!$D$4,SUM(E228:H228),
IF($I$5=Master!$D$4,SUM(E228:I228),
IF($J$5=Master!$D$4,SUM(E228:J228),
IF($K$5=Master!$D$4,SUM(E228:K228),
IF($L$5=Master!$D$4,SUM(E228:L228),
IF($M$5=Master!$D$4,SUM(E228:M228),
IF($N$5=Master!$D$4,SUM(E228:N228),
IF($O$5=Master!$D$4,SUM(E228:O228),
IF($P$5=Master!$D$4,SUM(E228:P228),0))))))))))))</f>
        <v>157566.68</v>
      </c>
      <c r="V228" s="115"/>
    </row>
    <row r="229" spans="2:22" x14ac:dyDescent="0.2">
      <c r="B229" s="113"/>
      <c r="C229" s="117" t="s">
        <v>252</v>
      </c>
      <c r="D229" s="118" t="s">
        <v>484</v>
      </c>
      <c r="E229" s="119">
        <v>24998.18</v>
      </c>
      <c r="F229" s="119">
        <v>10808.99</v>
      </c>
      <c r="G229" s="119">
        <v>27832.41</v>
      </c>
      <c r="H229" s="119">
        <v>29333.22</v>
      </c>
      <c r="I229" s="119"/>
      <c r="J229" s="119"/>
      <c r="K229" s="119"/>
      <c r="L229" s="119"/>
      <c r="M229" s="119"/>
      <c r="N229" s="119"/>
      <c r="O229" s="119"/>
      <c r="P229" s="119"/>
      <c r="Q229" s="119">
        <f t="shared" si="4"/>
        <v>92972.800000000003</v>
      </c>
      <c r="R229" s="115"/>
      <c r="S229" s="116"/>
      <c r="T229" s="113"/>
      <c r="U229" s="119">
        <f>IF($E$5=Master!$D$4,E229,
IF($F$5=Master!$D$4,SUM(E229:F229),
IF($G$5=Master!$D$4,SUM(E229:G229),
IF($H$5=Master!$D$4,SUM(E229:H229),
IF($I$5=Master!$D$4,SUM(E229:I229),
IF($J$5=Master!$D$4,SUM(E229:J229),
IF($K$5=Master!$D$4,SUM(E229:K229),
IF($L$5=Master!$D$4,SUM(E229:L229),
IF($M$5=Master!$D$4,SUM(E229:M229),
IF($N$5=Master!$D$4,SUM(E229:N229),
IF($O$5=Master!$D$4,SUM(E229:O229),
IF($P$5=Master!$D$4,SUM(E229:P229),0))))))))))))</f>
        <v>92972.800000000003</v>
      </c>
      <c r="V229" s="115"/>
    </row>
    <row r="230" spans="2:22" x14ac:dyDescent="0.2">
      <c r="B230" s="113"/>
      <c r="C230" s="117" t="s">
        <v>253</v>
      </c>
      <c r="D230" s="118" t="s">
        <v>485</v>
      </c>
      <c r="E230" s="119">
        <v>0</v>
      </c>
      <c r="F230" s="119">
        <v>1742.4</v>
      </c>
      <c r="G230" s="119">
        <v>17000</v>
      </c>
      <c r="H230" s="119">
        <v>0</v>
      </c>
      <c r="I230" s="119"/>
      <c r="J230" s="119"/>
      <c r="K230" s="119"/>
      <c r="L230" s="119"/>
      <c r="M230" s="119"/>
      <c r="N230" s="119"/>
      <c r="O230" s="119"/>
      <c r="P230" s="119"/>
      <c r="Q230" s="119">
        <f t="shared" si="4"/>
        <v>18742.400000000001</v>
      </c>
      <c r="R230" s="115"/>
      <c r="S230" s="116"/>
      <c r="T230" s="113"/>
      <c r="U230" s="119">
        <f>IF($E$5=Master!$D$4,E230,
IF($F$5=Master!$D$4,SUM(E230:F230),
IF($G$5=Master!$D$4,SUM(E230:G230),
IF($H$5=Master!$D$4,SUM(E230:H230),
IF($I$5=Master!$D$4,SUM(E230:I230),
IF($J$5=Master!$D$4,SUM(E230:J230),
IF($K$5=Master!$D$4,SUM(E230:K230),
IF($L$5=Master!$D$4,SUM(E230:L230),
IF($M$5=Master!$D$4,SUM(E230:M230),
IF($N$5=Master!$D$4,SUM(E230:N230),
IF($O$5=Master!$D$4,SUM(E230:O230),
IF($P$5=Master!$D$4,SUM(E230:P230),0))))))))))))</f>
        <v>18742.400000000001</v>
      </c>
      <c r="V230" s="115"/>
    </row>
    <row r="231" spans="2:22" x14ac:dyDescent="0.2">
      <c r="B231" s="113"/>
      <c r="C231" s="117" t="s">
        <v>254</v>
      </c>
      <c r="D231" s="118" t="s">
        <v>486</v>
      </c>
      <c r="E231" s="119">
        <v>6933.4299999999994</v>
      </c>
      <c r="F231" s="119">
        <v>8238.6899999999987</v>
      </c>
      <c r="G231" s="119">
        <v>8580.239999999998</v>
      </c>
      <c r="H231" s="119">
        <v>7917.4499999999989</v>
      </c>
      <c r="I231" s="119"/>
      <c r="J231" s="119"/>
      <c r="K231" s="119"/>
      <c r="L231" s="119"/>
      <c r="M231" s="119"/>
      <c r="N231" s="119"/>
      <c r="O231" s="119"/>
      <c r="P231" s="119"/>
      <c r="Q231" s="119">
        <f t="shared" si="4"/>
        <v>31669.809999999998</v>
      </c>
      <c r="R231" s="115"/>
      <c r="S231" s="116"/>
      <c r="T231" s="113"/>
      <c r="U231" s="119">
        <f>IF($E$5=Master!$D$4,E231,
IF($F$5=Master!$D$4,SUM(E231:F231),
IF($G$5=Master!$D$4,SUM(E231:G231),
IF($H$5=Master!$D$4,SUM(E231:H231),
IF($I$5=Master!$D$4,SUM(E231:I231),
IF($J$5=Master!$D$4,SUM(E231:J231),
IF($K$5=Master!$D$4,SUM(E231:K231),
IF($L$5=Master!$D$4,SUM(E231:L231),
IF($M$5=Master!$D$4,SUM(E231:M231),
IF($N$5=Master!$D$4,SUM(E231:N231),
IF($O$5=Master!$D$4,SUM(E231:O231),
IF($P$5=Master!$D$4,SUM(E231:P231),0))))))))))))</f>
        <v>31669.809999999998</v>
      </c>
      <c r="V231" s="115"/>
    </row>
    <row r="232" spans="2:22" x14ac:dyDescent="0.2">
      <c r="B232" s="113"/>
      <c r="C232" s="117" t="s">
        <v>255</v>
      </c>
      <c r="D232" s="118" t="s">
        <v>476</v>
      </c>
      <c r="E232" s="119">
        <v>46927.05999999999</v>
      </c>
      <c r="F232" s="119">
        <v>77384.830000000016</v>
      </c>
      <c r="G232" s="119">
        <v>137243.21</v>
      </c>
      <c r="H232" s="119">
        <v>89747.260000000009</v>
      </c>
      <c r="I232" s="119"/>
      <c r="J232" s="119"/>
      <c r="K232" s="119"/>
      <c r="L232" s="119"/>
      <c r="M232" s="119"/>
      <c r="N232" s="119"/>
      <c r="O232" s="119"/>
      <c r="P232" s="119"/>
      <c r="Q232" s="119">
        <f t="shared" si="4"/>
        <v>351302.36</v>
      </c>
      <c r="R232" s="115"/>
      <c r="S232" s="116"/>
      <c r="T232" s="113"/>
      <c r="U232" s="119">
        <f>IF($E$5=Master!$D$4,E232,
IF($F$5=Master!$D$4,SUM(E232:F232),
IF($G$5=Master!$D$4,SUM(E232:G232),
IF($H$5=Master!$D$4,SUM(E232:H232),
IF($I$5=Master!$D$4,SUM(E232:I232),
IF($J$5=Master!$D$4,SUM(E232:J232),
IF($K$5=Master!$D$4,SUM(E232:K232),
IF($L$5=Master!$D$4,SUM(E232:L232),
IF($M$5=Master!$D$4,SUM(E232:M232),
IF($N$5=Master!$D$4,SUM(E232:N232),
IF($O$5=Master!$D$4,SUM(E232:O232),
IF($P$5=Master!$D$4,SUM(E232:P232),0))))))))))))</f>
        <v>351302.36</v>
      </c>
      <c r="V232" s="115"/>
    </row>
    <row r="233" spans="2:22" x14ac:dyDescent="0.2">
      <c r="B233" s="113"/>
      <c r="C233" s="117" t="s">
        <v>256</v>
      </c>
      <c r="D233" s="118" t="s">
        <v>487</v>
      </c>
      <c r="E233" s="119">
        <v>0</v>
      </c>
      <c r="F233" s="119">
        <v>60000</v>
      </c>
      <c r="G233" s="119">
        <v>30000</v>
      </c>
      <c r="H233" s="119">
        <v>30000</v>
      </c>
      <c r="I233" s="119"/>
      <c r="J233" s="119"/>
      <c r="K233" s="119"/>
      <c r="L233" s="119"/>
      <c r="M233" s="119"/>
      <c r="N233" s="119"/>
      <c r="O233" s="119"/>
      <c r="P233" s="119"/>
      <c r="Q233" s="119">
        <f t="shared" si="4"/>
        <v>120000</v>
      </c>
      <c r="R233" s="115"/>
      <c r="S233" s="116"/>
      <c r="T233" s="113"/>
      <c r="U233" s="119">
        <f>IF($E$5=Master!$D$4,E233,
IF($F$5=Master!$D$4,SUM(E233:F233),
IF($G$5=Master!$D$4,SUM(E233:G233),
IF($H$5=Master!$D$4,SUM(E233:H233),
IF($I$5=Master!$D$4,SUM(E233:I233),
IF($J$5=Master!$D$4,SUM(E233:J233),
IF($K$5=Master!$D$4,SUM(E233:K233),
IF($L$5=Master!$D$4,SUM(E233:L233),
IF($M$5=Master!$D$4,SUM(E233:M233),
IF($N$5=Master!$D$4,SUM(E233:N233),
IF($O$5=Master!$D$4,SUM(E233:O233),
IF($P$5=Master!$D$4,SUM(E233:P233),0))))))))))))</f>
        <v>120000</v>
      </c>
      <c r="V233" s="115"/>
    </row>
    <row r="234" spans="2:22" x14ac:dyDescent="0.2">
      <c r="B234" s="113"/>
      <c r="C234" s="117" t="s">
        <v>257</v>
      </c>
      <c r="D234" s="118" t="s">
        <v>488</v>
      </c>
      <c r="E234" s="119">
        <v>0</v>
      </c>
      <c r="F234" s="119">
        <v>6624.9299999999994</v>
      </c>
      <c r="G234" s="119">
        <v>158894.95000000001</v>
      </c>
      <c r="H234" s="119">
        <v>170061.11</v>
      </c>
      <c r="I234" s="119"/>
      <c r="J234" s="119"/>
      <c r="K234" s="119"/>
      <c r="L234" s="119"/>
      <c r="M234" s="119"/>
      <c r="N234" s="119"/>
      <c r="O234" s="119"/>
      <c r="P234" s="119"/>
      <c r="Q234" s="119">
        <f t="shared" si="4"/>
        <v>335580.99</v>
      </c>
      <c r="R234" s="115"/>
      <c r="S234" s="116"/>
      <c r="T234" s="113"/>
      <c r="U234" s="119">
        <f>IF($E$5=Master!$D$4,E234,
IF($F$5=Master!$D$4,SUM(E234:F234),
IF($G$5=Master!$D$4,SUM(E234:G234),
IF($H$5=Master!$D$4,SUM(E234:H234),
IF($I$5=Master!$D$4,SUM(E234:I234),
IF($J$5=Master!$D$4,SUM(E234:J234),
IF($K$5=Master!$D$4,SUM(E234:K234),
IF($L$5=Master!$D$4,SUM(E234:L234),
IF($M$5=Master!$D$4,SUM(E234:M234),
IF($N$5=Master!$D$4,SUM(E234:N234),
IF($O$5=Master!$D$4,SUM(E234:O234),
IF($P$5=Master!$D$4,SUM(E234:P234),0))))))))))))</f>
        <v>335580.99</v>
      </c>
      <c r="V234" s="115"/>
    </row>
    <row r="235" spans="2:22" x14ac:dyDescent="0.2">
      <c r="B235" s="113"/>
      <c r="C235" s="117" t="s">
        <v>258</v>
      </c>
      <c r="D235" s="118" t="s">
        <v>489</v>
      </c>
      <c r="E235" s="119">
        <v>15974692.66</v>
      </c>
      <c r="F235" s="119">
        <v>31288201.320000004</v>
      </c>
      <c r="G235" s="119">
        <v>29418498.18</v>
      </c>
      <c r="H235" s="119">
        <v>28407990.960000005</v>
      </c>
      <c r="I235" s="119"/>
      <c r="J235" s="119"/>
      <c r="K235" s="119"/>
      <c r="L235" s="119"/>
      <c r="M235" s="119"/>
      <c r="N235" s="119"/>
      <c r="O235" s="119"/>
      <c r="P235" s="119"/>
      <c r="Q235" s="119">
        <f t="shared" si="4"/>
        <v>105089383.12</v>
      </c>
      <c r="R235" s="115"/>
      <c r="S235" s="116"/>
      <c r="T235" s="113"/>
      <c r="U235" s="119">
        <f>IF($E$5=Master!$D$4,E235,
IF($F$5=Master!$D$4,SUM(E235:F235),
IF($G$5=Master!$D$4,SUM(E235:G235),
IF($H$5=Master!$D$4,SUM(E235:H235),
IF($I$5=Master!$D$4,SUM(E235:I235),
IF($J$5=Master!$D$4,SUM(E235:J235),
IF($K$5=Master!$D$4,SUM(E235:K235),
IF($L$5=Master!$D$4,SUM(E235:L235),
IF($M$5=Master!$D$4,SUM(E235:M235),
IF($N$5=Master!$D$4,SUM(E235:N235),
IF($O$5=Master!$D$4,SUM(E235:O235),
IF($P$5=Master!$D$4,SUM(E235:P235),0))))))))))))</f>
        <v>105089383.12</v>
      </c>
      <c r="V235" s="115"/>
    </row>
    <row r="236" spans="2:22" x14ac:dyDescent="0.2">
      <c r="B236" s="113"/>
      <c r="C236" s="117" t="s">
        <v>259</v>
      </c>
      <c r="D236" s="118" t="s">
        <v>490</v>
      </c>
      <c r="E236" s="119">
        <v>983782.04999999981</v>
      </c>
      <c r="F236" s="119">
        <v>5507601.5000000028</v>
      </c>
      <c r="G236" s="119">
        <v>6229947.2899999991</v>
      </c>
      <c r="H236" s="119">
        <v>7369744.6500000004</v>
      </c>
      <c r="I236" s="119"/>
      <c r="J236" s="119"/>
      <c r="K236" s="119"/>
      <c r="L236" s="119"/>
      <c r="M236" s="119"/>
      <c r="N236" s="119"/>
      <c r="O236" s="119"/>
      <c r="P236" s="119"/>
      <c r="Q236" s="119">
        <f t="shared" si="4"/>
        <v>20091075.490000002</v>
      </c>
      <c r="R236" s="115"/>
      <c r="S236" s="116"/>
      <c r="T236" s="113"/>
      <c r="U236" s="119">
        <f>IF($E$5=Master!$D$4,E236,
IF($F$5=Master!$D$4,SUM(E236:F236),
IF($G$5=Master!$D$4,SUM(E236:G236),
IF($H$5=Master!$D$4,SUM(E236:H236),
IF($I$5=Master!$D$4,SUM(E236:I236),
IF($J$5=Master!$D$4,SUM(E236:J236),
IF($K$5=Master!$D$4,SUM(E236:K236),
IF($L$5=Master!$D$4,SUM(E236:L236),
IF($M$5=Master!$D$4,SUM(E236:M236),
IF($N$5=Master!$D$4,SUM(E236:N236),
IF($O$5=Master!$D$4,SUM(E236:O236),
IF($P$5=Master!$D$4,SUM(E236:P236),0))))))))))))</f>
        <v>20091075.490000002</v>
      </c>
      <c r="V236" s="115"/>
    </row>
    <row r="237" spans="2:22" x14ac:dyDescent="0.2">
      <c r="B237" s="113"/>
      <c r="C237" s="117" t="s">
        <v>260</v>
      </c>
      <c r="D237" s="118" t="s">
        <v>491</v>
      </c>
      <c r="E237" s="119">
        <v>252860.84999999995</v>
      </c>
      <c r="F237" s="119">
        <v>354570.58999999997</v>
      </c>
      <c r="G237" s="119">
        <v>408339.91999999993</v>
      </c>
      <c r="H237" s="119">
        <v>469752.16</v>
      </c>
      <c r="I237" s="119"/>
      <c r="J237" s="119"/>
      <c r="K237" s="119"/>
      <c r="L237" s="119"/>
      <c r="M237" s="119"/>
      <c r="N237" s="119"/>
      <c r="O237" s="119"/>
      <c r="P237" s="119"/>
      <c r="Q237" s="119">
        <f t="shared" si="4"/>
        <v>1485523.5199999998</v>
      </c>
      <c r="R237" s="115"/>
      <c r="S237" s="116"/>
      <c r="T237" s="113"/>
      <c r="U237" s="119">
        <f>IF($E$5=Master!$D$4,E237,
IF($F$5=Master!$D$4,SUM(E237:F237),
IF($G$5=Master!$D$4,SUM(E237:G237),
IF($H$5=Master!$D$4,SUM(E237:H237),
IF($I$5=Master!$D$4,SUM(E237:I237),
IF($J$5=Master!$D$4,SUM(E237:J237),
IF($K$5=Master!$D$4,SUM(E237:K237),
IF($L$5=Master!$D$4,SUM(E237:L237),
IF($M$5=Master!$D$4,SUM(E237:M237),
IF($N$5=Master!$D$4,SUM(E237:N237),
IF($O$5=Master!$D$4,SUM(E237:O237),
IF($P$5=Master!$D$4,SUM(E237:P237),0))))))))))))</f>
        <v>1485523.5199999998</v>
      </c>
      <c r="V237" s="115"/>
    </row>
    <row r="238" spans="2:22" x14ac:dyDescent="0.2">
      <c r="B238" s="113"/>
      <c r="C238" s="117" t="s">
        <v>261</v>
      </c>
      <c r="D238" s="118" t="s">
        <v>492</v>
      </c>
      <c r="E238" s="119">
        <v>381651.48999999993</v>
      </c>
      <c r="F238" s="119">
        <v>436943.82000000007</v>
      </c>
      <c r="G238" s="119">
        <v>647491.99</v>
      </c>
      <c r="H238" s="119">
        <v>575210.5</v>
      </c>
      <c r="I238" s="119"/>
      <c r="J238" s="119"/>
      <c r="K238" s="119"/>
      <c r="L238" s="119"/>
      <c r="M238" s="119"/>
      <c r="N238" s="119"/>
      <c r="O238" s="119"/>
      <c r="P238" s="119"/>
      <c r="Q238" s="119">
        <f t="shared" si="4"/>
        <v>2041297.8</v>
      </c>
      <c r="R238" s="115"/>
      <c r="S238" s="116"/>
      <c r="T238" s="113"/>
      <c r="U238" s="119">
        <f>IF($E$5=Master!$D$4,E238,
IF($F$5=Master!$D$4,SUM(E238:F238),
IF($G$5=Master!$D$4,SUM(E238:G238),
IF($H$5=Master!$D$4,SUM(E238:H238),
IF($I$5=Master!$D$4,SUM(E238:I238),
IF($J$5=Master!$D$4,SUM(E238:J238),
IF($K$5=Master!$D$4,SUM(E238:K238),
IF($L$5=Master!$D$4,SUM(E238:L238),
IF($M$5=Master!$D$4,SUM(E238:M238),
IF($N$5=Master!$D$4,SUM(E238:N238),
IF($O$5=Master!$D$4,SUM(E238:O238),
IF($P$5=Master!$D$4,SUM(E238:P238),0))))))))))))</f>
        <v>2041297.8</v>
      </c>
      <c r="V238" s="115"/>
    </row>
    <row r="239" spans="2:22" x14ac:dyDescent="0.2">
      <c r="B239" s="113"/>
      <c r="C239" s="117" t="s">
        <v>262</v>
      </c>
      <c r="D239" s="118" t="s">
        <v>493</v>
      </c>
      <c r="E239" s="119">
        <v>0</v>
      </c>
      <c r="F239" s="119">
        <v>31093.31</v>
      </c>
      <c r="G239" s="119">
        <v>889832.63000000012</v>
      </c>
      <c r="H239" s="119">
        <v>585459.06999999995</v>
      </c>
      <c r="I239" s="119"/>
      <c r="J239" s="119"/>
      <c r="K239" s="119"/>
      <c r="L239" s="119"/>
      <c r="M239" s="119"/>
      <c r="N239" s="119"/>
      <c r="O239" s="119"/>
      <c r="P239" s="119"/>
      <c r="Q239" s="119">
        <f t="shared" si="4"/>
        <v>1506385.0100000002</v>
      </c>
      <c r="R239" s="115"/>
      <c r="S239" s="116"/>
      <c r="T239" s="113"/>
      <c r="U239" s="119">
        <f>IF($E$5=Master!$D$4,E239,
IF($F$5=Master!$D$4,SUM(E239:F239),
IF($G$5=Master!$D$4,SUM(E239:G239),
IF($H$5=Master!$D$4,SUM(E239:H239),
IF($I$5=Master!$D$4,SUM(E239:I239),
IF($J$5=Master!$D$4,SUM(E239:J239),
IF($K$5=Master!$D$4,SUM(E239:K239),
IF($L$5=Master!$D$4,SUM(E239:L239),
IF($M$5=Master!$D$4,SUM(E239:M239),
IF($N$5=Master!$D$4,SUM(E239:N239),
IF($O$5=Master!$D$4,SUM(E239:O239),
IF($P$5=Master!$D$4,SUM(E239:P239),0))))))))))))</f>
        <v>1506385.0100000002</v>
      </c>
      <c r="V239" s="115"/>
    </row>
    <row r="240" spans="2:22" x14ac:dyDescent="0.2">
      <c r="B240" s="113"/>
      <c r="C240" s="117" t="s">
        <v>263</v>
      </c>
      <c r="D240" s="118" t="s">
        <v>494</v>
      </c>
      <c r="E240" s="119">
        <v>194747.99000000002</v>
      </c>
      <c r="F240" s="119">
        <v>0</v>
      </c>
      <c r="G240" s="119">
        <v>751469.54</v>
      </c>
      <c r="H240" s="119">
        <v>878129.82000000007</v>
      </c>
      <c r="I240" s="119"/>
      <c r="J240" s="119"/>
      <c r="K240" s="119"/>
      <c r="L240" s="119"/>
      <c r="M240" s="119"/>
      <c r="N240" s="119"/>
      <c r="O240" s="119"/>
      <c r="P240" s="119"/>
      <c r="Q240" s="119">
        <f t="shared" si="4"/>
        <v>1824347.35</v>
      </c>
      <c r="R240" s="115"/>
      <c r="S240" s="116"/>
      <c r="T240" s="113"/>
      <c r="U240" s="119">
        <f>IF($E$5=Master!$D$4,E240,
IF($F$5=Master!$D$4,SUM(E240:F240),
IF($G$5=Master!$D$4,SUM(E240:G240),
IF($H$5=Master!$D$4,SUM(E240:H240),
IF($I$5=Master!$D$4,SUM(E240:I240),
IF($J$5=Master!$D$4,SUM(E240:J240),
IF($K$5=Master!$D$4,SUM(E240:K240),
IF($L$5=Master!$D$4,SUM(E240:L240),
IF($M$5=Master!$D$4,SUM(E240:M240),
IF($N$5=Master!$D$4,SUM(E240:N240),
IF($O$5=Master!$D$4,SUM(E240:O240),
IF($P$5=Master!$D$4,SUM(E240:P240),0))))))))))))</f>
        <v>1824347.35</v>
      </c>
      <c r="V240" s="115"/>
    </row>
    <row r="241" spans="2:22" x14ac:dyDescent="0.2">
      <c r="B241" s="113"/>
      <c r="C241" s="117" t="s">
        <v>264</v>
      </c>
      <c r="D241" s="118" t="s">
        <v>495</v>
      </c>
      <c r="E241" s="119">
        <v>92805.04</v>
      </c>
      <c r="F241" s="119">
        <v>108611.39</v>
      </c>
      <c r="G241" s="119">
        <v>131631.49</v>
      </c>
      <c r="H241" s="119">
        <v>189617.37</v>
      </c>
      <c r="I241" s="119"/>
      <c r="J241" s="119"/>
      <c r="K241" s="119"/>
      <c r="L241" s="119"/>
      <c r="M241" s="119"/>
      <c r="N241" s="119"/>
      <c r="O241" s="119"/>
      <c r="P241" s="119"/>
      <c r="Q241" s="119">
        <f t="shared" si="4"/>
        <v>522665.29</v>
      </c>
      <c r="R241" s="115"/>
      <c r="S241" s="116"/>
      <c r="T241" s="113"/>
      <c r="U241" s="119">
        <f>IF($E$5=Master!$D$4,E241,
IF($F$5=Master!$D$4,SUM(E241:F241),
IF($G$5=Master!$D$4,SUM(E241:G241),
IF($H$5=Master!$D$4,SUM(E241:H241),
IF($I$5=Master!$D$4,SUM(E241:I241),
IF($J$5=Master!$D$4,SUM(E241:J241),
IF($K$5=Master!$D$4,SUM(E241:K241),
IF($L$5=Master!$D$4,SUM(E241:L241),
IF($M$5=Master!$D$4,SUM(E241:M241),
IF($N$5=Master!$D$4,SUM(E241:N241),
IF($O$5=Master!$D$4,SUM(E241:O241),
IF($P$5=Master!$D$4,SUM(E241:P241),0))))))))))))</f>
        <v>522665.29</v>
      </c>
      <c r="V241" s="115"/>
    </row>
    <row r="242" spans="2:22" x14ac:dyDescent="0.2">
      <c r="B242" s="113"/>
      <c r="C242" s="117" t="s">
        <v>265</v>
      </c>
      <c r="D242" s="118" t="s">
        <v>496</v>
      </c>
      <c r="E242" s="119">
        <v>49992836.859999999</v>
      </c>
      <c r="F242" s="119">
        <v>60436837.38000001</v>
      </c>
      <c r="G242" s="119">
        <v>61009059.659999996</v>
      </c>
      <c r="H242" s="119">
        <v>61180414.660000011</v>
      </c>
      <c r="I242" s="119"/>
      <c r="J242" s="119"/>
      <c r="K242" s="119"/>
      <c r="L242" s="119"/>
      <c r="M242" s="119"/>
      <c r="N242" s="119"/>
      <c r="O242" s="119"/>
      <c r="P242" s="119"/>
      <c r="Q242" s="119">
        <f t="shared" si="4"/>
        <v>232619148.56</v>
      </c>
      <c r="R242" s="115"/>
      <c r="S242" s="116"/>
      <c r="T242" s="113"/>
      <c r="U242" s="119">
        <f>IF($E$5=Master!$D$4,E242,
IF($F$5=Master!$D$4,SUM(E242:F242),
IF($G$5=Master!$D$4,SUM(E242:G242),
IF($H$5=Master!$D$4,SUM(E242:H242),
IF($I$5=Master!$D$4,SUM(E242:I242),
IF($J$5=Master!$D$4,SUM(E242:J242),
IF($K$5=Master!$D$4,SUM(E242:K242),
IF($L$5=Master!$D$4,SUM(E242:L242),
IF($M$5=Master!$D$4,SUM(E242:M242),
IF($N$5=Master!$D$4,SUM(E242:N242),
IF($O$5=Master!$D$4,SUM(E242:O242),
IF($P$5=Master!$D$4,SUM(E242:P242),0))))))))))))</f>
        <v>232619148.56</v>
      </c>
      <c r="V242" s="115"/>
    </row>
    <row r="243" spans="2:22" x14ac:dyDescent="0.2">
      <c r="B243" s="113"/>
      <c r="C243" s="117" t="s">
        <v>266</v>
      </c>
      <c r="D243" s="118" t="s">
        <v>497</v>
      </c>
      <c r="E243" s="119">
        <v>0</v>
      </c>
      <c r="F243" s="119">
        <v>22900</v>
      </c>
      <c r="G243" s="119">
        <v>186350</v>
      </c>
      <c r="H243" s="119">
        <v>65150</v>
      </c>
      <c r="I243" s="119"/>
      <c r="J243" s="119"/>
      <c r="K243" s="119"/>
      <c r="L243" s="119"/>
      <c r="M243" s="119"/>
      <c r="N243" s="119"/>
      <c r="O243" s="119"/>
      <c r="P243" s="119"/>
      <c r="Q243" s="119">
        <f t="shared" si="4"/>
        <v>274400</v>
      </c>
      <c r="R243" s="115"/>
      <c r="S243" s="116"/>
      <c r="T243" s="113"/>
      <c r="U243" s="119">
        <f>IF($E$5=Master!$D$4,E243,
IF($F$5=Master!$D$4,SUM(E243:F243),
IF($G$5=Master!$D$4,SUM(E243:G243),
IF($H$5=Master!$D$4,SUM(E243:H243),
IF($I$5=Master!$D$4,SUM(E243:I243),
IF($J$5=Master!$D$4,SUM(E243:J243),
IF($K$5=Master!$D$4,SUM(E243:K243),
IF($L$5=Master!$D$4,SUM(E243:L243),
IF($M$5=Master!$D$4,SUM(E243:M243),
IF($N$5=Master!$D$4,SUM(E243:N243),
IF($O$5=Master!$D$4,SUM(E243:O243),
IF($P$5=Master!$D$4,SUM(E243:P243),0))))))))))))</f>
        <v>274400</v>
      </c>
      <c r="V243" s="115"/>
    </row>
    <row r="244" spans="2:22" ht="25.5" x14ac:dyDescent="0.2">
      <c r="B244" s="113"/>
      <c r="C244" s="117" t="s">
        <v>267</v>
      </c>
      <c r="D244" s="118" t="s">
        <v>498</v>
      </c>
      <c r="E244" s="119">
        <v>203544.83000000002</v>
      </c>
      <c r="F244" s="119">
        <v>303020.05</v>
      </c>
      <c r="G244" s="119">
        <v>332625.83999999997</v>
      </c>
      <c r="H244" s="119">
        <v>273018.48000000004</v>
      </c>
      <c r="I244" s="119"/>
      <c r="J244" s="119"/>
      <c r="K244" s="119"/>
      <c r="L244" s="119"/>
      <c r="M244" s="119"/>
      <c r="N244" s="119"/>
      <c r="O244" s="119"/>
      <c r="P244" s="119"/>
      <c r="Q244" s="119">
        <f t="shared" si="4"/>
        <v>1112209.2</v>
      </c>
      <c r="R244" s="115"/>
      <c r="S244" s="116"/>
      <c r="T244" s="113"/>
      <c r="U244" s="119">
        <f>IF($E$5=Master!$D$4,E244,
IF($F$5=Master!$D$4,SUM(E244:F244),
IF($G$5=Master!$D$4,SUM(E244:G244),
IF($H$5=Master!$D$4,SUM(E244:H244),
IF($I$5=Master!$D$4,SUM(E244:I244),
IF($J$5=Master!$D$4,SUM(E244:J244),
IF($K$5=Master!$D$4,SUM(E244:K244),
IF($L$5=Master!$D$4,SUM(E244:L244),
IF($M$5=Master!$D$4,SUM(E244:M244),
IF($N$5=Master!$D$4,SUM(E244:N244),
IF($O$5=Master!$D$4,SUM(E244:O244),
IF($P$5=Master!$D$4,SUM(E244:P244),0))))))))))))</f>
        <v>1112209.2</v>
      </c>
      <c r="V244" s="115"/>
    </row>
    <row r="245" spans="2:22" x14ac:dyDescent="0.2">
      <c r="B245" s="113"/>
      <c r="C245" s="117" t="s">
        <v>268</v>
      </c>
      <c r="D245" s="118" t="s">
        <v>499</v>
      </c>
      <c r="E245" s="119">
        <v>0</v>
      </c>
      <c r="F245" s="119">
        <v>0</v>
      </c>
      <c r="G245" s="119">
        <v>0</v>
      </c>
      <c r="H245" s="119">
        <v>0</v>
      </c>
      <c r="I245" s="119"/>
      <c r="J245" s="119"/>
      <c r="K245" s="119"/>
      <c r="L245" s="119"/>
      <c r="M245" s="119"/>
      <c r="N245" s="119"/>
      <c r="O245" s="119"/>
      <c r="P245" s="119"/>
      <c r="Q245" s="119">
        <f t="shared" si="4"/>
        <v>0</v>
      </c>
      <c r="R245" s="115"/>
      <c r="S245" s="116"/>
      <c r="T245" s="113"/>
      <c r="U245" s="119">
        <f>IF($E$5=Master!$D$4,E245,
IF($F$5=Master!$D$4,SUM(E245:F245),
IF($G$5=Master!$D$4,SUM(E245:G245),
IF($H$5=Master!$D$4,SUM(E245:H245),
IF($I$5=Master!$D$4,SUM(E245:I245),
IF($J$5=Master!$D$4,SUM(E245:J245),
IF($K$5=Master!$D$4,SUM(E245:K245),
IF($L$5=Master!$D$4,SUM(E245:L245),
IF($M$5=Master!$D$4,SUM(E245:M245),
IF($N$5=Master!$D$4,SUM(E245:N245),
IF($O$5=Master!$D$4,SUM(E245:O245),
IF($P$5=Master!$D$4,SUM(E245:P245),0))))))))))))</f>
        <v>0</v>
      </c>
      <c r="V245" s="115"/>
    </row>
    <row r="246" spans="2:22" x14ac:dyDescent="0.2">
      <c r="B246" s="113"/>
      <c r="C246" s="117" t="s">
        <v>269</v>
      </c>
      <c r="D246" s="118" t="s">
        <v>500</v>
      </c>
      <c r="E246" s="119">
        <v>1192731.43</v>
      </c>
      <c r="F246" s="119">
        <v>1115280.3400000003</v>
      </c>
      <c r="G246" s="119">
        <v>1159978.5299999998</v>
      </c>
      <c r="H246" s="119">
        <v>1311378.4700000009</v>
      </c>
      <c r="I246" s="119"/>
      <c r="J246" s="119"/>
      <c r="K246" s="119"/>
      <c r="L246" s="119"/>
      <c r="M246" s="119"/>
      <c r="N246" s="119"/>
      <c r="O246" s="119"/>
      <c r="P246" s="119"/>
      <c r="Q246" s="119">
        <f t="shared" si="4"/>
        <v>4779368.7700000014</v>
      </c>
      <c r="R246" s="115"/>
      <c r="S246" s="116"/>
      <c r="T246" s="113"/>
      <c r="U246" s="119">
        <f>IF($E$5=Master!$D$4,E246,
IF($F$5=Master!$D$4,SUM(E246:F246),
IF($G$5=Master!$D$4,SUM(E246:G246),
IF($H$5=Master!$D$4,SUM(E246:H246),
IF($I$5=Master!$D$4,SUM(E246:I246),
IF($J$5=Master!$D$4,SUM(E246:J246),
IF($K$5=Master!$D$4,SUM(E246:K246),
IF($L$5=Master!$D$4,SUM(E246:L246),
IF($M$5=Master!$D$4,SUM(E246:M246),
IF($N$5=Master!$D$4,SUM(E246:N246),
IF($O$5=Master!$D$4,SUM(E246:O246),
IF($P$5=Master!$D$4,SUM(E246:P246),0))))))))))))</f>
        <v>4779368.7700000014</v>
      </c>
      <c r="V246" s="115"/>
    </row>
    <row r="247" spans="2:22" x14ac:dyDescent="0.2">
      <c r="B247" s="113"/>
      <c r="C247" s="117" t="s">
        <v>270</v>
      </c>
      <c r="D247" s="118" t="s">
        <v>501</v>
      </c>
      <c r="E247" s="119">
        <v>17245657.359999999</v>
      </c>
      <c r="F247" s="119">
        <v>18106708.800000001</v>
      </c>
      <c r="G247" s="119">
        <v>17700704.399999999</v>
      </c>
      <c r="H247" s="119">
        <v>19124053.890000001</v>
      </c>
      <c r="I247" s="119"/>
      <c r="J247" s="119"/>
      <c r="K247" s="119"/>
      <c r="L247" s="119"/>
      <c r="M247" s="119"/>
      <c r="N247" s="119"/>
      <c r="O247" s="119"/>
      <c r="P247" s="119"/>
      <c r="Q247" s="119">
        <f t="shared" si="4"/>
        <v>72177124.449999988</v>
      </c>
      <c r="R247" s="115"/>
      <c r="S247" s="116"/>
      <c r="T247" s="113"/>
      <c r="U247" s="119">
        <f>IF($E$5=Master!$D$4,E247,
IF($F$5=Master!$D$4,SUM(E247:F247),
IF($G$5=Master!$D$4,SUM(E247:G247),
IF($H$5=Master!$D$4,SUM(E247:H247),
IF($I$5=Master!$D$4,SUM(E247:I247),
IF($J$5=Master!$D$4,SUM(E247:J247),
IF($K$5=Master!$D$4,SUM(E247:K247),
IF($L$5=Master!$D$4,SUM(E247:L247),
IF($M$5=Master!$D$4,SUM(E247:M247),
IF($N$5=Master!$D$4,SUM(E247:N247),
IF($O$5=Master!$D$4,SUM(E247:O247),
IF($P$5=Master!$D$4,SUM(E247:P247),0))))))))))))</f>
        <v>72177124.449999988</v>
      </c>
      <c r="V247" s="115"/>
    </row>
    <row r="248" spans="2:22" x14ac:dyDescent="0.2">
      <c r="B248" s="113"/>
      <c r="C248" s="117" t="s">
        <v>271</v>
      </c>
      <c r="D248" s="118" t="s">
        <v>502</v>
      </c>
      <c r="E248" s="119">
        <v>1537.35</v>
      </c>
      <c r="F248" s="119">
        <v>4548.55</v>
      </c>
      <c r="G248" s="119">
        <v>4697.8300000000008</v>
      </c>
      <c r="H248" s="119">
        <v>4326.9500000000007</v>
      </c>
      <c r="I248" s="119"/>
      <c r="J248" s="119"/>
      <c r="K248" s="119"/>
      <c r="L248" s="119"/>
      <c r="M248" s="119"/>
      <c r="N248" s="119"/>
      <c r="O248" s="119"/>
      <c r="P248" s="119"/>
      <c r="Q248" s="119">
        <f t="shared" si="4"/>
        <v>15110.68</v>
      </c>
      <c r="R248" s="115"/>
      <c r="S248" s="116"/>
      <c r="T248" s="113"/>
      <c r="U248" s="119">
        <f>IF($E$5=Master!$D$4,E248,
IF($F$5=Master!$D$4,SUM(E248:F248),
IF($G$5=Master!$D$4,SUM(E248:G248),
IF($H$5=Master!$D$4,SUM(E248:H248),
IF($I$5=Master!$D$4,SUM(E248:I248),
IF($J$5=Master!$D$4,SUM(E248:J248),
IF($K$5=Master!$D$4,SUM(E248:K248),
IF($L$5=Master!$D$4,SUM(E248:L248),
IF($M$5=Master!$D$4,SUM(E248:M248),
IF($N$5=Master!$D$4,SUM(E248:N248),
IF($O$5=Master!$D$4,SUM(E248:O248),
IF($P$5=Master!$D$4,SUM(E248:P248),0))))))))))))</f>
        <v>15110.68</v>
      </c>
      <c r="V248" s="115"/>
    </row>
    <row r="249" spans="2:22" x14ac:dyDescent="0.2">
      <c r="B249" s="113"/>
      <c r="C249" s="117" t="s">
        <v>272</v>
      </c>
      <c r="D249" s="118" t="s">
        <v>503</v>
      </c>
      <c r="E249" s="119">
        <v>25565.360000000001</v>
      </c>
      <c r="F249" s="119">
        <v>25483.570000000007</v>
      </c>
      <c r="G249" s="119">
        <v>25482.93</v>
      </c>
      <c r="H249" s="119">
        <v>30694.750000000011</v>
      </c>
      <c r="I249" s="119"/>
      <c r="J249" s="119"/>
      <c r="K249" s="119"/>
      <c r="L249" s="119"/>
      <c r="M249" s="119"/>
      <c r="N249" s="119"/>
      <c r="O249" s="119"/>
      <c r="P249" s="119"/>
      <c r="Q249" s="119">
        <f t="shared" si="4"/>
        <v>107226.61000000003</v>
      </c>
      <c r="R249" s="115"/>
      <c r="S249" s="116"/>
      <c r="T249" s="113"/>
      <c r="U249" s="119">
        <f>IF($E$5=Master!$D$4,E249,
IF($F$5=Master!$D$4,SUM(E249:F249),
IF($G$5=Master!$D$4,SUM(E249:G249),
IF($H$5=Master!$D$4,SUM(E249:H249),
IF($I$5=Master!$D$4,SUM(E249:I249),
IF($J$5=Master!$D$4,SUM(E249:J249),
IF($K$5=Master!$D$4,SUM(E249:K249),
IF($L$5=Master!$D$4,SUM(E249:L249),
IF($M$5=Master!$D$4,SUM(E249:M249),
IF($N$5=Master!$D$4,SUM(E249:N249),
IF($O$5=Master!$D$4,SUM(E249:O249),
IF($P$5=Master!$D$4,SUM(E249:P249),0))))))))))))</f>
        <v>107226.61000000003</v>
      </c>
      <c r="V249" s="115"/>
    </row>
    <row r="250" spans="2:22" x14ac:dyDescent="0.2">
      <c r="B250" s="113"/>
      <c r="C250" s="117" t="s">
        <v>273</v>
      </c>
      <c r="D250" s="118" t="s">
        <v>504</v>
      </c>
      <c r="E250" s="119">
        <v>0</v>
      </c>
      <c r="F250" s="119">
        <v>0</v>
      </c>
      <c r="G250" s="119">
        <v>113212.2</v>
      </c>
      <c r="H250" s="119">
        <v>156105.68</v>
      </c>
      <c r="I250" s="119"/>
      <c r="J250" s="119"/>
      <c r="K250" s="119"/>
      <c r="L250" s="119"/>
      <c r="M250" s="119"/>
      <c r="N250" s="119"/>
      <c r="O250" s="119"/>
      <c r="P250" s="119"/>
      <c r="Q250" s="119">
        <f t="shared" si="4"/>
        <v>269317.88</v>
      </c>
      <c r="R250" s="115"/>
      <c r="S250" s="116"/>
      <c r="T250" s="113"/>
      <c r="U250" s="119">
        <f>IF($E$5=Master!$D$4,E250,
IF($F$5=Master!$D$4,SUM(E250:F250),
IF($G$5=Master!$D$4,SUM(E250:G250),
IF($H$5=Master!$D$4,SUM(E250:H250),
IF($I$5=Master!$D$4,SUM(E250:I250),
IF($J$5=Master!$D$4,SUM(E250:J250),
IF($K$5=Master!$D$4,SUM(E250:K250),
IF($L$5=Master!$D$4,SUM(E250:L250),
IF($M$5=Master!$D$4,SUM(E250:M250),
IF($N$5=Master!$D$4,SUM(E250:N250),
IF($O$5=Master!$D$4,SUM(E250:O250),
IF($P$5=Master!$D$4,SUM(E250:P250),0))))))))))))</f>
        <v>269317.88</v>
      </c>
      <c r="V250" s="115"/>
    </row>
    <row r="251" spans="2:22" ht="25.5" x14ac:dyDescent="0.2">
      <c r="B251" s="113"/>
      <c r="C251" s="117" t="s">
        <v>274</v>
      </c>
      <c r="D251" s="118" t="s">
        <v>395</v>
      </c>
      <c r="E251" s="119">
        <v>71869.110000000015</v>
      </c>
      <c r="F251" s="119">
        <v>100063.01999999997</v>
      </c>
      <c r="G251" s="119">
        <v>133522.77000000002</v>
      </c>
      <c r="H251" s="119">
        <v>125454.67000000004</v>
      </c>
      <c r="I251" s="119"/>
      <c r="J251" s="119"/>
      <c r="K251" s="119"/>
      <c r="L251" s="119"/>
      <c r="M251" s="119"/>
      <c r="N251" s="119"/>
      <c r="O251" s="119"/>
      <c r="P251" s="119"/>
      <c r="Q251" s="119">
        <f t="shared" si="4"/>
        <v>430909.57000000007</v>
      </c>
      <c r="R251" s="115"/>
      <c r="S251" s="116"/>
      <c r="T251" s="113"/>
      <c r="U251" s="119">
        <f>IF($E$5=Master!$D$4,E251,
IF($F$5=Master!$D$4,SUM(E251:F251),
IF($G$5=Master!$D$4,SUM(E251:G251),
IF($H$5=Master!$D$4,SUM(E251:H251),
IF($I$5=Master!$D$4,SUM(E251:I251),
IF($J$5=Master!$D$4,SUM(E251:J251),
IF($K$5=Master!$D$4,SUM(E251:K251),
IF($L$5=Master!$D$4,SUM(E251:L251),
IF($M$5=Master!$D$4,SUM(E251:M251),
IF($N$5=Master!$D$4,SUM(E251:N251),
IF($O$5=Master!$D$4,SUM(E251:O251),
IF($P$5=Master!$D$4,SUM(E251:P251),0))))))))))))</f>
        <v>430909.57000000007</v>
      </c>
      <c r="V251" s="115"/>
    </row>
    <row r="252" spans="2:22" ht="13.5" thickBot="1" x14ac:dyDescent="0.25">
      <c r="B252" s="88"/>
      <c r="C252" s="120"/>
      <c r="D252" s="121"/>
      <c r="E252" s="122"/>
      <c r="F252" s="122"/>
      <c r="G252" s="122"/>
      <c r="H252" s="122"/>
      <c r="I252" s="122"/>
      <c r="J252" s="122"/>
      <c r="K252" s="122"/>
      <c r="L252" s="122"/>
      <c r="M252" s="122"/>
      <c r="N252" s="122"/>
      <c r="O252" s="122"/>
      <c r="P252" s="122"/>
      <c r="Q252" s="122"/>
      <c r="R252" s="94"/>
      <c r="S252" s="116"/>
      <c r="T252" s="88"/>
      <c r="U252" s="122"/>
      <c r="V252" s="94"/>
    </row>
    <row r="253" spans="2:22" ht="13.5" thickTop="1" x14ac:dyDescent="0.2"/>
    <row r="255" spans="2:22" ht="13.5" thickBot="1" x14ac:dyDescent="0.25"/>
    <row r="256" spans="2:22" s="106" customFormat="1" ht="14.25" thickTop="1" thickBot="1" x14ac:dyDescent="0.25">
      <c r="B256" s="33"/>
      <c r="C256" s="35"/>
      <c r="D256" s="35"/>
      <c r="E256" s="104"/>
      <c r="F256" s="104"/>
      <c r="G256" s="104"/>
      <c r="H256" s="104"/>
      <c r="I256" s="104"/>
      <c r="J256" s="104"/>
      <c r="K256" s="104"/>
      <c r="L256" s="104"/>
      <c r="M256" s="104"/>
      <c r="N256" s="104"/>
      <c r="O256" s="104"/>
      <c r="P256" s="104"/>
      <c r="Q256" s="104"/>
      <c r="R256" s="39"/>
      <c r="S256" s="105"/>
      <c r="T256" s="33"/>
      <c r="U256" s="104"/>
      <c r="V256" s="39"/>
    </row>
    <row r="257" spans="2:22" s="106" customFormat="1" ht="19.5" thickBot="1" x14ac:dyDescent="0.25">
      <c r="B257" s="50"/>
      <c r="C257" s="52"/>
      <c r="D257" s="52"/>
      <c r="E257" s="165" t="s">
        <v>537</v>
      </c>
      <c r="F257" s="166"/>
      <c r="G257" s="166"/>
      <c r="H257" s="166"/>
      <c r="I257" s="166"/>
      <c r="J257" s="166"/>
      <c r="K257" s="166"/>
      <c r="L257" s="166"/>
      <c r="M257" s="166"/>
      <c r="N257" s="166"/>
      <c r="O257" s="166"/>
      <c r="P257" s="166"/>
      <c r="Q257" s="167"/>
      <c r="R257" s="54"/>
      <c r="S257" s="105"/>
      <c r="T257" s="50"/>
      <c r="V257" s="54"/>
    </row>
    <row r="258" spans="2:22" s="106" customFormat="1" x14ac:dyDescent="0.2">
      <c r="B258" s="50"/>
      <c r="C258" s="52"/>
      <c r="D258" s="52"/>
      <c r="E258" s="107" t="s">
        <v>4</v>
      </c>
      <c r="F258" s="107" t="s">
        <v>15</v>
      </c>
      <c r="G258" s="107" t="s">
        <v>16</v>
      </c>
      <c r="H258" s="107" t="s">
        <v>17</v>
      </c>
      <c r="I258" s="107" t="s">
        <v>18</v>
      </c>
      <c r="J258" s="107" t="s">
        <v>19</v>
      </c>
      <c r="K258" s="107" t="s">
        <v>20</v>
      </c>
      <c r="L258" s="107" t="s">
        <v>21</v>
      </c>
      <c r="M258" s="107" t="s">
        <v>22</v>
      </c>
      <c r="N258" s="107" t="s">
        <v>23</v>
      </c>
      <c r="O258" s="107" t="s">
        <v>24</v>
      </c>
      <c r="P258" s="107" t="s">
        <v>25</v>
      </c>
      <c r="Q258" s="107" t="s">
        <v>26</v>
      </c>
      <c r="R258" s="54"/>
      <c r="S258" s="105"/>
      <c r="T258" s="50"/>
      <c r="U258" s="107" t="s">
        <v>26</v>
      </c>
      <c r="V258" s="54"/>
    </row>
    <row r="259" spans="2:22" s="112" customFormat="1" ht="13.5" thickBot="1" x14ac:dyDescent="0.3">
      <c r="B259" s="66"/>
      <c r="C259" s="108" t="s">
        <v>508</v>
      </c>
      <c r="D259" s="109" t="s">
        <v>27</v>
      </c>
      <c r="E259" s="110"/>
      <c r="F259" s="110"/>
      <c r="G259" s="110"/>
      <c r="H259" s="110"/>
      <c r="I259" s="110"/>
      <c r="J259" s="110"/>
      <c r="K259" s="110"/>
      <c r="L259" s="110"/>
      <c r="M259" s="110"/>
      <c r="N259" s="110"/>
      <c r="O259" s="110"/>
      <c r="P259" s="110"/>
      <c r="Q259" s="110"/>
      <c r="R259" s="71"/>
      <c r="S259" s="111"/>
      <c r="T259" s="66"/>
      <c r="U259" s="110"/>
      <c r="V259" s="71"/>
    </row>
    <row r="260" spans="2:22" ht="13.5" thickBot="1" x14ac:dyDescent="0.25">
      <c r="B260" s="113"/>
      <c r="C260" s="171" t="s">
        <v>31</v>
      </c>
      <c r="D260" s="172"/>
      <c r="E260" s="114">
        <f t="shared" ref="E260:Q260" si="5">SUM(E261:E504)</f>
        <v>220549624.65499997</v>
      </c>
      <c r="F260" s="114">
        <f t="shared" si="5"/>
        <v>240827035.125</v>
      </c>
      <c r="G260" s="114">
        <f t="shared" si="5"/>
        <v>298713109.98499978</v>
      </c>
      <c r="H260" s="114">
        <f t="shared" si="5"/>
        <v>366263013.08500004</v>
      </c>
      <c r="I260" s="114">
        <f t="shared" si="5"/>
        <v>297850653.23500007</v>
      </c>
      <c r="J260" s="114">
        <f t="shared" si="5"/>
        <v>288578204.78499985</v>
      </c>
      <c r="K260" s="114">
        <f t="shared" si="5"/>
        <v>301315311.41499978</v>
      </c>
      <c r="L260" s="114">
        <f t="shared" si="5"/>
        <v>239873123.24499995</v>
      </c>
      <c r="M260" s="114">
        <f t="shared" si="5"/>
        <v>288322330.47499996</v>
      </c>
      <c r="N260" s="114">
        <f t="shared" si="5"/>
        <v>264260569.02499989</v>
      </c>
      <c r="O260" s="114">
        <f t="shared" si="5"/>
        <v>319040780.38499975</v>
      </c>
      <c r="P260" s="114">
        <f t="shared" si="5"/>
        <v>352772023.45500022</v>
      </c>
      <c r="Q260" s="114">
        <f t="shared" si="5"/>
        <v>3478365778.8699994</v>
      </c>
      <c r="R260" s="115"/>
      <c r="S260" s="116"/>
      <c r="T260" s="113"/>
      <c r="U260" s="114">
        <f>SUM(U261:U504)</f>
        <v>1126352782.8499994</v>
      </c>
      <c r="V260" s="115"/>
    </row>
    <row r="261" spans="2:22" x14ac:dyDescent="0.2">
      <c r="B261" s="113"/>
      <c r="C261" s="117" t="s">
        <v>45</v>
      </c>
      <c r="D261" s="118" t="s">
        <v>275</v>
      </c>
      <c r="E261" s="119">
        <v>42388.400000000009</v>
      </c>
      <c r="F261" s="119">
        <v>41448.400000000009</v>
      </c>
      <c r="G261" s="119">
        <v>41448.400000000009</v>
      </c>
      <c r="H261" s="119">
        <v>41448.400000000009</v>
      </c>
      <c r="I261" s="119">
        <v>41448.400000000009</v>
      </c>
      <c r="J261" s="119">
        <v>41448.400000000009</v>
      </c>
      <c r="K261" s="119">
        <v>41448.400000000009</v>
      </c>
      <c r="L261" s="119">
        <v>40508.400000000009</v>
      </c>
      <c r="M261" s="119">
        <v>41448.400000000009</v>
      </c>
      <c r="N261" s="119">
        <v>41448.400000000009</v>
      </c>
      <c r="O261" s="119">
        <v>41448.400000000009</v>
      </c>
      <c r="P261" s="119">
        <v>41448.600000000006</v>
      </c>
      <c r="Q261" s="119">
        <f t="shared" ref="Q261:Q324" si="6">SUM(E261:P261)</f>
        <v>497381.00000000023</v>
      </c>
      <c r="R261" s="115"/>
      <c r="S261" s="116"/>
      <c r="T261" s="113"/>
      <c r="U261" s="119">
        <f>IF($E$5=Master!$D$4,E261,
IF($F$5=Master!$D$4,SUM(E261:F261),
IF($G$5=Master!$D$4,SUM(E261:G261),
IF($H$5=Master!$D$4,SUM(E261:H261),
IF($I$5=Master!$D$4,SUM(E261:I261),
IF($J$5=Master!$D$4,SUM(E261:J261),
IF($K$5=Master!$D$4,SUM(E261:K261),
IF($L$5=Master!$D$4,SUM(E261:L261),
IF($M$5=Master!$D$4,SUM(E261:M261),
IF($N$5=Master!$D$4,SUM(E261:N261),
IF($O$5=Master!$D$4,SUM(E261:O261),
IF($P$5=Master!$D$4,SUM(E261:P261),0))))))))))))</f>
        <v>166733.60000000003</v>
      </c>
      <c r="V261" s="115"/>
    </row>
    <row r="262" spans="2:22" ht="25.5" x14ac:dyDescent="0.2">
      <c r="B262" s="113"/>
      <c r="C262" s="117" t="s">
        <v>46</v>
      </c>
      <c r="D262" s="118" t="s">
        <v>276</v>
      </c>
      <c r="E262" s="119">
        <v>3658.42</v>
      </c>
      <c r="F262" s="119">
        <v>3658.42</v>
      </c>
      <c r="G262" s="119">
        <v>3658.42</v>
      </c>
      <c r="H262" s="119">
        <v>3658.42</v>
      </c>
      <c r="I262" s="119">
        <v>3658.42</v>
      </c>
      <c r="J262" s="119">
        <v>3658.42</v>
      </c>
      <c r="K262" s="119">
        <v>3658.42</v>
      </c>
      <c r="L262" s="119">
        <v>3658.42</v>
      </c>
      <c r="M262" s="119">
        <v>3658.42</v>
      </c>
      <c r="N262" s="119">
        <v>3658.42</v>
      </c>
      <c r="O262" s="119">
        <v>3658.42</v>
      </c>
      <c r="P262" s="119">
        <v>3658.38</v>
      </c>
      <c r="Q262" s="119">
        <f t="shared" si="6"/>
        <v>43900.999999999985</v>
      </c>
      <c r="R262" s="115"/>
      <c r="S262" s="116"/>
      <c r="T262" s="113"/>
      <c r="U262" s="119">
        <f>IF($E$5=Master!$D$4,E262,
IF($F$5=Master!$D$4,SUM(E262:F262),
IF($G$5=Master!$D$4,SUM(E262:G262),
IF($H$5=Master!$D$4,SUM(E262:H262),
IF($I$5=Master!$D$4,SUM(E262:I262),
IF($J$5=Master!$D$4,SUM(E262:J262),
IF($K$5=Master!$D$4,SUM(E262:K262),
IF($L$5=Master!$D$4,SUM(E262:L262),
IF($M$5=Master!$D$4,SUM(E262:M262),
IF($N$5=Master!$D$4,SUM(E262:N262),
IF($O$5=Master!$D$4,SUM(E262:O262),
IF($P$5=Master!$D$4,SUM(E262:P262),0))))))))))))</f>
        <v>14633.68</v>
      </c>
      <c r="V262" s="115"/>
    </row>
    <row r="263" spans="2:22" x14ac:dyDescent="0.2">
      <c r="B263" s="113"/>
      <c r="C263" s="117" t="s">
        <v>47</v>
      </c>
      <c r="D263" s="118" t="s">
        <v>277</v>
      </c>
      <c r="E263" s="119">
        <v>94149.450000000012</v>
      </c>
      <c r="F263" s="119">
        <v>136945.93</v>
      </c>
      <c r="G263" s="119">
        <v>132173.91999999998</v>
      </c>
      <c r="H263" s="119">
        <v>155772.57999999993</v>
      </c>
      <c r="I263" s="119">
        <v>133048.08999999997</v>
      </c>
      <c r="J263" s="119">
        <v>131737.24</v>
      </c>
      <c r="K263" s="119">
        <v>162521.52999999997</v>
      </c>
      <c r="L263" s="119">
        <v>122853.31</v>
      </c>
      <c r="M263" s="119">
        <v>142797.43</v>
      </c>
      <c r="N263" s="119">
        <v>216676.50999999995</v>
      </c>
      <c r="O263" s="119">
        <v>111295.61</v>
      </c>
      <c r="P263" s="119">
        <v>262983.67</v>
      </c>
      <c r="Q263" s="119">
        <f t="shared" si="6"/>
        <v>1802955.2699999998</v>
      </c>
      <c r="R263" s="115"/>
      <c r="S263" s="116"/>
      <c r="T263" s="113"/>
      <c r="U263" s="119">
        <f>IF($E$5=Master!$D$4,E263,
IF($F$5=Master!$D$4,SUM(E263:F263),
IF($G$5=Master!$D$4,SUM(E263:G263),
IF($H$5=Master!$D$4,SUM(E263:H263),
IF($I$5=Master!$D$4,SUM(E263:I263),
IF($J$5=Master!$D$4,SUM(E263:J263),
IF($K$5=Master!$D$4,SUM(E263:K263),
IF($L$5=Master!$D$4,SUM(E263:L263),
IF($M$5=Master!$D$4,SUM(E263:M263),
IF($N$5=Master!$D$4,SUM(E263:N263),
IF($O$5=Master!$D$4,SUM(E263:O263),
IF($P$5=Master!$D$4,SUM(E263:P263),0))))))))))))</f>
        <v>519041.87999999989</v>
      </c>
      <c r="V263" s="115"/>
    </row>
    <row r="264" spans="2:22" x14ac:dyDescent="0.2">
      <c r="B264" s="113"/>
      <c r="C264" s="117" t="s">
        <v>48</v>
      </c>
      <c r="D264" s="118" t="s">
        <v>278</v>
      </c>
      <c r="E264" s="119">
        <v>44744.090000000026</v>
      </c>
      <c r="F264" s="119">
        <v>45693.680000000022</v>
      </c>
      <c r="G264" s="119">
        <v>43064.360000000015</v>
      </c>
      <c r="H264" s="119">
        <v>42433.810000000027</v>
      </c>
      <c r="I264" s="119">
        <v>42722.230000000025</v>
      </c>
      <c r="J264" s="119">
        <v>44875.000000000022</v>
      </c>
      <c r="K264" s="119">
        <v>40741.110000000022</v>
      </c>
      <c r="L264" s="119">
        <v>38695.650000000031</v>
      </c>
      <c r="M264" s="119">
        <v>35666.300000000025</v>
      </c>
      <c r="N264" s="119">
        <v>65757.890000000014</v>
      </c>
      <c r="O264" s="119">
        <v>44984.090000000026</v>
      </c>
      <c r="P264" s="119">
        <v>53911.780000000006</v>
      </c>
      <c r="Q264" s="119">
        <f t="shared" si="6"/>
        <v>543289.99000000022</v>
      </c>
      <c r="R264" s="115"/>
      <c r="S264" s="116"/>
      <c r="T264" s="113"/>
      <c r="U264" s="119">
        <f>IF($E$5=Master!$D$4,E264,
IF($F$5=Master!$D$4,SUM(E264:F264),
IF($G$5=Master!$D$4,SUM(E264:G264),
IF($H$5=Master!$D$4,SUM(E264:H264),
IF($I$5=Master!$D$4,SUM(E264:I264),
IF($J$5=Master!$D$4,SUM(E264:J264),
IF($K$5=Master!$D$4,SUM(E264:K264),
IF($L$5=Master!$D$4,SUM(E264:L264),
IF($M$5=Master!$D$4,SUM(E264:M264),
IF($N$5=Master!$D$4,SUM(E264:N264),
IF($O$5=Master!$D$4,SUM(E264:O264),
IF($P$5=Master!$D$4,SUM(E264:P264),0))))))))))))</f>
        <v>175935.94000000009</v>
      </c>
      <c r="V264" s="115"/>
    </row>
    <row r="265" spans="2:22" x14ac:dyDescent="0.2">
      <c r="B265" s="113"/>
      <c r="C265" s="117" t="s">
        <v>49</v>
      </c>
      <c r="D265" s="118" t="s">
        <v>279</v>
      </c>
      <c r="E265" s="119">
        <v>179307.72000000003</v>
      </c>
      <c r="F265" s="119">
        <v>181969.72000000003</v>
      </c>
      <c r="G265" s="119">
        <v>182990.72000000003</v>
      </c>
      <c r="H265" s="119">
        <v>195582.72000000003</v>
      </c>
      <c r="I265" s="119">
        <v>195682.72000000003</v>
      </c>
      <c r="J265" s="119">
        <v>179888.32000000004</v>
      </c>
      <c r="K265" s="119">
        <v>177417.49000000002</v>
      </c>
      <c r="L265" s="119">
        <v>174552.05000000005</v>
      </c>
      <c r="M265" s="119">
        <v>174316.72000000003</v>
      </c>
      <c r="N265" s="119">
        <v>174236.72000000003</v>
      </c>
      <c r="O265" s="119">
        <v>174236.72000000003</v>
      </c>
      <c r="P265" s="119">
        <v>174229.96000000002</v>
      </c>
      <c r="Q265" s="119">
        <f t="shared" si="6"/>
        <v>2164411.58</v>
      </c>
      <c r="R265" s="115"/>
      <c r="S265" s="116"/>
      <c r="T265" s="113"/>
      <c r="U265" s="119">
        <f>IF($E$5=Master!$D$4,E265,
IF($F$5=Master!$D$4,SUM(E265:F265),
IF($G$5=Master!$D$4,SUM(E265:G265),
IF($H$5=Master!$D$4,SUM(E265:H265),
IF($I$5=Master!$D$4,SUM(E265:I265),
IF($J$5=Master!$D$4,SUM(E265:J265),
IF($K$5=Master!$D$4,SUM(E265:K265),
IF($L$5=Master!$D$4,SUM(E265:L265),
IF($M$5=Master!$D$4,SUM(E265:M265),
IF($N$5=Master!$D$4,SUM(E265:N265),
IF($O$5=Master!$D$4,SUM(E265:O265),
IF($P$5=Master!$D$4,SUM(E265:P265),0))))))))))))</f>
        <v>739850.88000000012</v>
      </c>
      <c r="V265" s="115"/>
    </row>
    <row r="266" spans="2:22" x14ac:dyDescent="0.2">
      <c r="B266" s="113"/>
      <c r="C266" s="117" t="s">
        <v>50</v>
      </c>
      <c r="D266" s="118" t="s">
        <v>280</v>
      </c>
      <c r="E266" s="119">
        <v>556734.89</v>
      </c>
      <c r="F266" s="119">
        <v>601818.71</v>
      </c>
      <c r="G266" s="119">
        <v>596579.24999999988</v>
      </c>
      <c r="H266" s="119">
        <v>597295.97000000009</v>
      </c>
      <c r="I266" s="119">
        <v>595759.24999999988</v>
      </c>
      <c r="J266" s="119">
        <v>616096.56999999995</v>
      </c>
      <c r="K266" s="119">
        <v>617595.05999999982</v>
      </c>
      <c r="L266" s="119">
        <v>617142.07000000007</v>
      </c>
      <c r="M266" s="119">
        <v>675940.52</v>
      </c>
      <c r="N266" s="119">
        <v>603410.23999999987</v>
      </c>
      <c r="O266" s="119">
        <v>589901.51</v>
      </c>
      <c r="P266" s="119">
        <v>599181.82999999996</v>
      </c>
      <c r="Q266" s="119">
        <f t="shared" si="6"/>
        <v>7267455.870000001</v>
      </c>
      <c r="R266" s="115"/>
      <c r="S266" s="116"/>
      <c r="T266" s="113"/>
      <c r="U266" s="119">
        <f>IF($E$5=Master!$D$4,E266,
IF($F$5=Master!$D$4,SUM(E266:F266),
IF($G$5=Master!$D$4,SUM(E266:G266),
IF($H$5=Master!$D$4,SUM(E266:H266),
IF($I$5=Master!$D$4,SUM(E266:I266),
IF($J$5=Master!$D$4,SUM(E266:J266),
IF($K$5=Master!$D$4,SUM(E266:K266),
IF($L$5=Master!$D$4,SUM(E266:L266),
IF($M$5=Master!$D$4,SUM(E266:M266),
IF($N$5=Master!$D$4,SUM(E266:N266),
IF($O$5=Master!$D$4,SUM(E266:O266),
IF($P$5=Master!$D$4,SUM(E266:P266),0))))))))))))</f>
        <v>2352428.8200000003</v>
      </c>
      <c r="V266" s="115"/>
    </row>
    <row r="267" spans="2:22" ht="25.5" x14ac:dyDescent="0.2">
      <c r="B267" s="113"/>
      <c r="C267" s="117" t="s">
        <v>51</v>
      </c>
      <c r="D267" s="118" t="s">
        <v>281</v>
      </c>
      <c r="E267" s="119">
        <v>80427.090000000011</v>
      </c>
      <c r="F267" s="119">
        <v>81966.41</v>
      </c>
      <c r="G267" s="119">
        <v>124277.51</v>
      </c>
      <c r="H267" s="119">
        <v>81884.62999999999</v>
      </c>
      <c r="I267" s="119">
        <v>90807</v>
      </c>
      <c r="J267" s="119">
        <v>116507.45000000003</v>
      </c>
      <c r="K267" s="119">
        <v>105456.6</v>
      </c>
      <c r="L267" s="119">
        <v>81900.37000000001</v>
      </c>
      <c r="M267" s="119">
        <v>104342.20000000001</v>
      </c>
      <c r="N267" s="119">
        <v>91442.76</v>
      </c>
      <c r="O267" s="119">
        <v>77854.439999999988</v>
      </c>
      <c r="P267" s="119">
        <v>214939.54000000004</v>
      </c>
      <c r="Q267" s="119">
        <f t="shared" si="6"/>
        <v>1251806</v>
      </c>
      <c r="R267" s="115"/>
      <c r="S267" s="116"/>
      <c r="T267" s="113"/>
      <c r="U267" s="119">
        <f>IF($E$5=Master!$D$4,E267,
IF($F$5=Master!$D$4,SUM(E267:F267),
IF($G$5=Master!$D$4,SUM(E267:G267),
IF($H$5=Master!$D$4,SUM(E267:H267),
IF($I$5=Master!$D$4,SUM(E267:I267),
IF($J$5=Master!$D$4,SUM(E267:J267),
IF($K$5=Master!$D$4,SUM(E267:K267),
IF($L$5=Master!$D$4,SUM(E267:L267),
IF($M$5=Master!$D$4,SUM(E267:M267),
IF($N$5=Master!$D$4,SUM(E267:N267),
IF($O$5=Master!$D$4,SUM(E267:O267),
IF($P$5=Master!$D$4,SUM(E267:P267),0))))))))))))</f>
        <v>368555.64</v>
      </c>
      <c r="V267" s="115"/>
    </row>
    <row r="268" spans="2:22" x14ac:dyDescent="0.2">
      <c r="B268" s="113"/>
      <c r="C268" s="117" t="s">
        <v>52</v>
      </c>
      <c r="D268" s="118" t="s">
        <v>282</v>
      </c>
      <c r="E268" s="119">
        <v>86158.970000000016</v>
      </c>
      <c r="F268" s="119">
        <v>85364.52</v>
      </c>
      <c r="G268" s="119">
        <v>128660.18000000001</v>
      </c>
      <c r="H268" s="119">
        <v>126839.44</v>
      </c>
      <c r="I268" s="119">
        <v>129772.18000000001</v>
      </c>
      <c r="J268" s="119">
        <v>131363.34000000003</v>
      </c>
      <c r="K268" s="119">
        <v>92565.11</v>
      </c>
      <c r="L268" s="119">
        <v>86331.87000000001</v>
      </c>
      <c r="M268" s="119">
        <v>99107.680000000008</v>
      </c>
      <c r="N268" s="119">
        <v>87439.51999999999</v>
      </c>
      <c r="O268" s="119">
        <v>81472.12000000001</v>
      </c>
      <c r="P268" s="119">
        <v>83119.070000000007</v>
      </c>
      <c r="Q268" s="119">
        <f t="shared" si="6"/>
        <v>1218194.0000000002</v>
      </c>
      <c r="R268" s="115"/>
      <c r="S268" s="116"/>
      <c r="T268" s="113"/>
      <c r="U268" s="119">
        <f>IF($E$5=Master!$D$4,E268,
IF($F$5=Master!$D$4,SUM(E268:F268),
IF($G$5=Master!$D$4,SUM(E268:G268),
IF($H$5=Master!$D$4,SUM(E268:H268),
IF($I$5=Master!$D$4,SUM(E268:I268),
IF($J$5=Master!$D$4,SUM(E268:J268),
IF($K$5=Master!$D$4,SUM(E268:K268),
IF($L$5=Master!$D$4,SUM(E268:L268),
IF($M$5=Master!$D$4,SUM(E268:M268),
IF($N$5=Master!$D$4,SUM(E268:N268),
IF($O$5=Master!$D$4,SUM(E268:O268),
IF($P$5=Master!$D$4,SUM(E268:P268),0))))))))))))</f>
        <v>427023.11000000004</v>
      </c>
      <c r="V268" s="115"/>
    </row>
    <row r="269" spans="2:22" x14ac:dyDescent="0.2">
      <c r="B269" s="113"/>
      <c r="C269" s="117" t="s">
        <v>53</v>
      </c>
      <c r="D269" s="118" t="s">
        <v>283</v>
      </c>
      <c r="E269" s="119">
        <v>0</v>
      </c>
      <c r="F269" s="119">
        <v>18214.559999999998</v>
      </c>
      <c r="G269" s="119">
        <v>13514.56</v>
      </c>
      <c r="H269" s="119">
        <v>29643.69</v>
      </c>
      <c r="I269" s="119">
        <v>13214.56</v>
      </c>
      <c r="J269" s="119">
        <v>13214.56</v>
      </c>
      <c r="K269" s="119">
        <v>17321.84</v>
      </c>
      <c r="L269" s="119">
        <v>17321.84</v>
      </c>
      <c r="M269" s="119">
        <v>17321.84</v>
      </c>
      <c r="N269" s="119">
        <v>17321.849999999999</v>
      </c>
      <c r="O269" s="119">
        <v>13214.56</v>
      </c>
      <c r="P269" s="119">
        <v>6996.14</v>
      </c>
      <c r="Q269" s="119">
        <f t="shared" si="6"/>
        <v>177300</v>
      </c>
      <c r="R269" s="115"/>
      <c r="S269" s="116"/>
      <c r="T269" s="113"/>
      <c r="U269" s="119">
        <f>IF($E$5=Master!$D$4,E269,
IF($F$5=Master!$D$4,SUM(E269:F269),
IF($G$5=Master!$D$4,SUM(E269:G269),
IF($H$5=Master!$D$4,SUM(E269:H269),
IF($I$5=Master!$D$4,SUM(E269:I269),
IF($J$5=Master!$D$4,SUM(E269:J269),
IF($K$5=Master!$D$4,SUM(E269:K269),
IF($L$5=Master!$D$4,SUM(E269:L269),
IF($M$5=Master!$D$4,SUM(E269:M269),
IF($N$5=Master!$D$4,SUM(E269:N269),
IF($O$5=Master!$D$4,SUM(E269:O269),
IF($P$5=Master!$D$4,SUM(E269:P269),0))))))))))))</f>
        <v>61372.81</v>
      </c>
      <c r="V269" s="115"/>
    </row>
    <row r="270" spans="2:22" x14ac:dyDescent="0.2">
      <c r="B270" s="113"/>
      <c r="C270" s="117" t="s">
        <v>54</v>
      </c>
      <c r="D270" s="118" t="s">
        <v>284</v>
      </c>
      <c r="E270" s="119">
        <v>151345.94999999995</v>
      </c>
      <c r="F270" s="119">
        <v>124714.14</v>
      </c>
      <c r="G270" s="119">
        <v>126799.80000000002</v>
      </c>
      <c r="H270" s="119">
        <v>127578.19000000002</v>
      </c>
      <c r="I270" s="119">
        <v>127715.28000000001</v>
      </c>
      <c r="J270" s="119">
        <v>110297.80000000002</v>
      </c>
      <c r="K270" s="119">
        <v>111537.70000000001</v>
      </c>
      <c r="L270" s="119">
        <v>115067.20000000001</v>
      </c>
      <c r="M270" s="119">
        <v>112202.80000000002</v>
      </c>
      <c r="N270" s="119">
        <v>117061.50000000001</v>
      </c>
      <c r="O270" s="119">
        <v>112822.41000000002</v>
      </c>
      <c r="P270" s="119">
        <v>118696.58999999998</v>
      </c>
      <c r="Q270" s="119">
        <f t="shared" si="6"/>
        <v>1455839.36</v>
      </c>
      <c r="R270" s="115"/>
      <c r="S270" s="116"/>
      <c r="T270" s="113"/>
      <c r="U270" s="119">
        <f>IF($E$5=Master!$D$4,E270,
IF($F$5=Master!$D$4,SUM(E270:F270),
IF($G$5=Master!$D$4,SUM(E270:G270),
IF($H$5=Master!$D$4,SUM(E270:H270),
IF($I$5=Master!$D$4,SUM(E270:I270),
IF($J$5=Master!$D$4,SUM(E270:J270),
IF($K$5=Master!$D$4,SUM(E270:K270),
IF($L$5=Master!$D$4,SUM(E270:L270),
IF($M$5=Master!$D$4,SUM(E270:M270),
IF($N$5=Master!$D$4,SUM(E270:N270),
IF($O$5=Master!$D$4,SUM(E270:O270),
IF($P$5=Master!$D$4,SUM(E270:P270),0))))))))))))</f>
        <v>530438.08000000007</v>
      </c>
      <c r="V270" s="115"/>
    </row>
    <row r="271" spans="2:22" ht="25.5" x14ac:dyDescent="0.2">
      <c r="B271" s="113"/>
      <c r="C271" s="117" t="s">
        <v>55</v>
      </c>
      <c r="D271" s="118" t="s">
        <v>285</v>
      </c>
      <c r="E271" s="119">
        <v>410560.74999999994</v>
      </c>
      <c r="F271" s="119">
        <v>489705.53</v>
      </c>
      <c r="G271" s="119">
        <v>503250.77000000008</v>
      </c>
      <c r="H271" s="119">
        <v>588013.71000000008</v>
      </c>
      <c r="I271" s="119">
        <v>442557.44</v>
      </c>
      <c r="J271" s="119">
        <v>519121.71</v>
      </c>
      <c r="K271" s="119">
        <v>498716.47000000009</v>
      </c>
      <c r="L271" s="119">
        <v>504378.20000000007</v>
      </c>
      <c r="M271" s="119">
        <v>358654.88</v>
      </c>
      <c r="N271" s="119">
        <v>372531.77000000008</v>
      </c>
      <c r="O271" s="119">
        <v>363932.63000000006</v>
      </c>
      <c r="P271" s="119">
        <v>427120.58000000007</v>
      </c>
      <c r="Q271" s="119">
        <f t="shared" si="6"/>
        <v>5478544.4400000013</v>
      </c>
      <c r="R271" s="115"/>
      <c r="S271" s="116"/>
      <c r="T271" s="113"/>
      <c r="U271" s="119">
        <f>IF($E$5=Master!$D$4,E271,
IF($F$5=Master!$D$4,SUM(E271:F271),
IF($G$5=Master!$D$4,SUM(E271:G271),
IF($H$5=Master!$D$4,SUM(E271:H271),
IF($I$5=Master!$D$4,SUM(E271:I271),
IF($J$5=Master!$D$4,SUM(E271:J271),
IF($K$5=Master!$D$4,SUM(E271:K271),
IF($L$5=Master!$D$4,SUM(E271:L271),
IF($M$5=Master!$D$4,SUM(E271:M271),
IF($N$5=Master!$D$4,SUM(E271:N271),
IF($O$5=Master!$D$4,SUM(E271:O271),
IF($P$5=Master!$D$4,SUM(E271:P271),0))))))))))))</f>
        <v>1991530.7600000002</v>
      </c>
      <c r="V271" s="115"/>
    </row>
    <row r="272" spans="2:22" x14ac:dyDescent="0.2">
      <c r="B272" s="113"/>
      <c r="C272" s="117" t="s">
        <v>56</v>
      </c>
      <c r="D272" s="118" t="s">
        <v>286</v>
      </c>
      <c r="E272" s="119">
        <v>396629.57999999996</v>
      </c>
      <c r="F272" s="119">
        <v>741794.69000000006</v>
      </c>
      <c r="G272" s="119">
        <v>536550.07999999984</v>
      </c>
      <c r="H272" s="119">
        <v>437329.91</v>
      </c>
      <c r="I272" s="119">
        <v>469969.72999999992</v>
      </c>
      <c r="J272" s="119">
        <v>478165.43</v>
      </c>
      <c r="K272" s="119">
        <v>452464.07999999996</v>
      </c>
      <c r="L272" s="119">
        <v>521577.31000000006</v>
      </c>
      <c r="M272" s="119">
        <v>494329.36</v>
      </c>
      <c r="N272" s="119">
        <v>464036.25</v>
      </c>
      <c r="O272" s="119">
        <v>430318.54</v>
      </c>
      <c r="P272" s="119">
        <v>488933.62000000011</v>
      </c>
      <c r="Q272" s="119">
        <f t="shared" si="6"/>
        <v>5912098.5800000001</v>
      </c>
      <c r="R272" s="115"/>
      <c r="S272" s="116"/>
      <c r="T272" s="113"/>
      <c r="U272" s="119">
        <f>IF($E$5=Master!$D$4,E272,
IF($F$5=Master!$D$4,SUM(E272:F272),
IF($G$5=Master!$D$4,SUM(E272:G272),
IF($H$5=Master!$D$4,SUM(E272:H272),
IF($I$5=Master!$D$4,SUM(E272:I272),
IF($J$5=Master!$D$4,SUM(E272:J272),
IF($K$5=Master!$D$4,SUM(E272:K272),
IF($L$5=Master!$D$4,SUM(E272:L272),
IF($M$5=Master!$D$4,SUM(E272:M272),
IF($N$5=Master!$D$4,SUM(E272:N272),
IF($O$5=Master!$D$4,SUM(E272:O272),
IF($P$5=Master!$D$4,SUM(E272:P272),0))))))))))))</f>
        <v>2112304.2599999998</v>
      </c>
      <c r="V272" s="115"/>
    </row>
    <row r="273" spans="2:22" x14ac:dyDescent="0.2">
      <c r="B273" s="113"/>
      <c r="C273" s="117" t="s">
        <v>57</v>
      </c>
      <c r="D273" s="118" t="s">
        <v>287</v>
      </c>
      <c r="E273" s="119">
        <v>511325.79</v>
      </c>
      <c r="F273" s="119">
        <v>513730.49999999988</v>
      </c>
      <c r="G273" s="119">
        <v>509390.78999999986</v>
      </c>
      <c r="H273" s="119">
        <v>500499.45999999985</v>
      </c>
      <c r="I273" s="119">
        <v>514242.41999999993</v>
      </c>
      <c r="J273" s="119">
        <v>518719.98999999993</v>
      </c>
      <c r="K273" s="119">
        <v>428069.46999999986</v>
      </c>
      <c r="L273" s="119">
        <v>422647.91999999981</v>
      </c>
      <c r="M273" s="119">
        <v>430202.76999999979</v>
      </c>
      <c r="N273" s="119">
        <v>422888.49999999983</v>
      </c>
      <c r="O273" s="119">
        <v>421664.74999999983</v>
      </c>
      <c r="P273" s="119">
        <v>429621.98</v>
      </c>
      <c r="Q273" s="119">
        <f t="shared" si="6"/>
        <v>5623004.339999998</v>
      </c>
      <c r="R273" s="115"/>
      <c r="S273" s="116"/>
      <c r="T273" s="113"/>
      <c r="U273" s="119">
        <f>IF($E$5=Master!$D$4,E273,
IF($F$5=Master!$D$4,SUM(E273:F273),
IF($G$5=Master!$D$4,SUM(E273:G273),
IF($H$5=Master!$D$4,SUM(E273:H273),
IF($I$5=Master!$D$4,SUM(E273:I273),
IF($J$5=Master!$D$4,SUM(E273:J273),
IF($K$5=Master!$D$4,SUM(E273:K273),
IF($L$5=Master!$D$4,SUM(E273:L273),
IF($M$5=Master!$D$4,SUM(E273:M273),
IF($N$5=Master!$D$4,SUM(E273:N273),
IF($O$5=Master!$D$4,SUM(E273:O273),
IF($P$5=Master!$D$4,SUM(E273:P273),0))))))))))))</f>
        <v>2034946.5399999996</v>
      </c>
      <c r="V273" s="115"/>
    </row>
    <row r="274" spans="2:22" ht="25.5" x14ac:dyDescent="0.2">
      <c r="B274" s="113"/>
      <c r="C274" s="117" t="s">
        <v>58</v>
      </c>
      <c r="D274" s="118" t="s">
        <v>288</v>
      </c>
      <c r="E274" s="119">
        <v>15476.849999999999</v>
      </c>
      <c r="F274" s="119">
        <v>15113.5</v>
      </c>
      <c r="G274" s="119">
        <v>14881.82</v>
      </c>
      <c r="H274" s="119">
        <v>14881.82</v>
      </c>
      <c r="I274" s="119">
        <v>14831.82</v>
      </c>
      <c r="J274" s="119">
        <v>14631.82</v>
      </c>
      <c r="K274" s="119">
        <v>13349.01</v>
      </c>
      <c r="L274" s="119">
        <v>13249.01</v>
      </c>
      <c r="M274" s="119">
        <v>13249.01</v>
      </c>
      <c r="N274" s="119">
        <v>13249.01</v>
      </c>
      <c r="O274" s="119">
        <v>13249.01</v>
      </c>
      <c r="P274" s="119">
        <v>13249.380000000003</v>
      </c>
      <c r="Q274" s="119">
        <f t="shared" si="6"/>
        <v>169412.06</v>
      </c>
      <c r="R274" s="115"/>
      <c r="S274" s="116"/>
      <c r="T274" s="113"/>
      <c r="U274" s="119">
        <f>IF($E$5=Master!$D$4,E274,
IF($F$5=Master!$D$4,SUM(E274:F274),
IF($G$5=Master!$D$4,SUM(E274:G274),
IF($H$5=Master!$D$4,SUM(E274:H274),
IF($I$5=Master!$D$4,SUM(E274:I274),
IF($J$5=Master!$D$4,SUM(E274:J274),
IF($K$5=Master!$D$4,SUM(E274:K274),
IF($L$5=Master!$D$4,SUM(E274:L274),
IF($M$5=Master!$D$4,SUM(E274:M274),
IF($N$5=Master!$D$4,SUM(E274:N274),
IF($O$5=Master!$D$4,SUM(E274:O274),
IF($P$5=Master!$D$4,SUM(E274:P274),0))))))))))))</f>
        <v>60353.99</v>
      </c>
      <c r="V274" s="115"/>
    </row>
    <row r="275" spans="2:22" x14ac:dyDescent="0.2">
      <c r="B275" s="113"/>
      <c r="C275" s="117" t="s">
        <v>59</v>
      </c>
      <c r="D275" s="118" t="s">
        <v>289</v>
      </c>
      <c r="E275" s="119">
        <v>1377.3199999999997</v>
      </c>
      <c r="F275" s="119">
        <v>1377.3199999999997</v>
      </c>
      <c r="G275" s="119">
        <v>1377.3199999999997</v>
      </c>
      <c r="H275" s="119">
        <v>1377.3199999999997</v>
      </c>
      <c r="I275" s="119">
        <v>1377.3199999999997</v>
      </c>
      <c r="J275" s="119">
        <v>1377.3199999999997</v>
      </c>
      <c r="K275" s="119">
        <v>777.32000000000016</v>
      </c>
      <c r="L275" s="119">
        <v>577.32000000000016</v>
      </c>
      <c r="M275" s="119">
        <v>577.32000000000016</v>
      </c>
      <c r="N275" s="119">
        <v>577.32000000000016</v>
      </c>
      <c r="O275" s="119">
        <v>577.32000000000016</v>
      </c>
      <c r="P275" s="119">
        <v>577.38</v>
      </c>
      <c r="Q275" s="119">
        <f t="shared" si="6"/>
        <v>11927.899999999996</v>
      </c>
      <c r="R275" s="115"/>
      <c r="S275" s="116"/>
      <c r="T275" s="113"/>
      <c r="U275" s="119">
        <f>IF($E$5=Master!$D$4,E275,
IF($F$5=Master!$D$4,SUM(E275:F275),
IF($G$5=Master!$D$4,SUM(E275:G275),
IF($H$5=Master!$D$4,SUM(E275:H275),
IF($I$5=Master!$D$4,SUM(E275:I275),
IF($J$5=Master!$D$4,SUM(E275:J275),
IF($K$5=Master!$D$4,SUM(E275:K275),
IF($L$5=Master!$D$4,SUM(E275:L275),
IF($M$5=Master!$D$4,SUM(E275:M275),
IF($N$5=Master!$D$4,SUM(E275:N275),
IF($O$5=Master!$D$4,SUM(E275:O275),
IF($P$5=Master!$D$4,SUM(E275:P275),0))))))))))))</f>
        <v>5509.2799999999988</v>
      </c>
      <c r="V275" s="115"/>
    </row>
    <row r="276" spans="2:22" x14ac:dyDescent="0.2">
      <c r="B276" s="113"/>
      <c r="C276" s="117" t="s">
        <v>60</v>
      </c>
      <c r="D276" s="118" t="s">
        <v>290</v>
      </c>
      <c r="E276" s="119">
        <v>108411.95000000001</v>
      </c>
      <c r="F276" s="119">
        <v>102473.06000000001</v>
      </c>
      <c r="G276" s="119">
        <v>102361.96</v>
      </c>
      <c r="H276" s="119">
        <v>103703.03000000001</v>
      </c>
      <c r="I276" s="119">
        <v>172651.18000000002</v>
      </c>
      <c r="J276" s="119">
        <v>92521.82</v>
      </c>
      <c r="K276" s="119">
        <v>92521.810000000012</v>
      </c>
      <c r="L276" s="119">
        <v>92410.700000000012</v>
      </c>
      <c r="M276" s="119">
        <v>92014.310000000012</v>
      </c>
      <c r="N276" s="119">
        <v>92014.3</v>
      </c>
      <c r="O276" s="119">
        <v>92014.29</v>
      </c>
      <c r="P276" s="119">
        <v>92014.26</v>
      </c>
      <c r="Q276" s="119">
        <f t="shared" si="6"/>
        <v>1235112.6700000002</v>
      </c>
      <c r="R276" s="115"/>
      <c r="S276" s="116"/>
      <c r="T276" s="113"/>
      <c r="U276" s="119">
        <f>IF($E$5=Master!$D$4,E276,
IF($F$5=Master!$D$4,SUM(E276:F276),
IF($G$5=Master!$D$4,SUM(E276:G276),
IF($H$5=Master!$D$4,SUM(E276:H276),
IF($I$5=Master!$D$4,SUM(E276:I276),
IF($J$5=Master!$D$4,SUM(E276:J276),
IF($K$5=Master!$D$4,SUM(E276:K276),
IF($L$5=Master!$D$4,SUM(E276:L276),
IF($M$5=Master!$D$4,SUM(E276:M276),
IF($N$5=Master!$D$4,SUM(E276:N276),
IF($O$5=Master!$D$4,SUM(E276:O276),
IF($P$5=Master!$D$4,SUM(E276:P276),0))))))))))))</f>
        <v>416950.00000000006</v>
      </c>
      <c r="V276" s="115"/>
    </row>
    <row r="277" spans="2:22" x14ac:dyDescent="0.2">
      <c r="B277" s="113"/>
      <c r="C277" s="117" t="s">
        <v>61</v>
      </c>
      <c r="D277" s="118" t="s">
        <v>291</v>
      </c>
      <c r="E277" s="119">
        <v>78858.33</v>
      </c>
      <c r="F277" s="119">
        <v>60042.03</v>
      </c>
      <c r="G277" s="119">
        <v>30495.070000000003</v>
      </c>
      <c r="H277" s="119">
        <v>33955.07</v>
      </c>
      <c r="I277" s="119">
        <v>30150.720000000001</v>
      </c>
      <c r="J277" s="119">
        <v>27524.370000000003</v>
      </c>
      <c r="K277" s="119">
        <v>30150.720000000001</v>
      </c>
      <c r="L277" s="119">
        <v>39167.86</v>
      </c>
      <c r="M277" s="119">
        <v>31938.870000000003</v>
      </c>
      <c r="N277" s="119">
        <v>32585.97</v>
      </c>
      <c r="O277" s="119">
        <v>41123.550000000003</v>
      </c>
      <c r="P277" s="119">
        <v>82508.44</v>
      </c>
      <c r="Q277" s="119">
        <f t="shared" si="6"/>
        <v>518501</v>
      </c>
      <c r="R277" s="115"/>
      <c r="S277" s="116"/>
      <c r="T277" s="113"/>
      <c r="U277" s="119">
        <f>IF($E$5=Master!$D$4,E277,
IF($F$5=Master!$D$4,SUM(E277:F277),
IF($G$5=Master!$D$4,SUM(E277:G277),
IF($H$5=Master!$D$4,SUM(E277:H277),
IF($I$5=Master!$D$4,SUM(E277:I277),
IF($J$5=Master!$D$4,SUM(E277:J277),
IF($K$5=Master!$D$4,SUM(E277:K277),
IF($L$5=Master!$D$4,SUM(E277:L277),
IF($M$5=Master!$D$4,SUM(E277:M277),
IF($N$5=Master!$D$4,SUM(E277:N277),
IF($O$5=Master!$D$4,SUM(E277:O277),
IF($P$5=Master!$D$4,SUM(E277:P277),0))))))))))))</f>
        <v>203350.5</v>
      </c>
      <c r="V277" s="115"/>
    </row>
    <row r="278" spans="2:22" x14ac:dyDescent="0.2">
      <c r="B278" s="113"/>
      <c r="C278" s="117" t="s">
        <v>62</v>
      </c>
      <c r="D278" s="118" t="s">
        <v>292</v>
      </c>
      <c r="E278" s="119">
        <v>34764.879999999997</v>
      </c>
      <c r="F278" s="119">
        <v>35768.600000000006</v>
      </c>
      <c r="G278" s="119">
        <v>43458.159999999996</v>
      </c>
      <c r="H278" s="119">
        <v>35433.22</v>
      </c>
      <c r="I278" s="119">
        <v>35354.009999999987</v>
      </c>
      <c r="J278" s="119">
        <v>38014.570000000007</v>
      </c>
      <c r="K278" s="119">
        <v>43746.98</v>
      </c>
      <c r="L278" s="119">
        <v>34846.149999999994</v>
      </c>
      <c r="M278" s="119">
        <v>38776.25</v>
      </c>
      <c r="N278" s="119">
        <v>47211.79</v>
      </c>
      <c r="O278" s="119">
        <v>35706.800000000003</v>
      </c>
      <c r="P278" s="119">
        <v>41814.230000000003</v>
      </c>
      <c r="Q278" s="119">
        <f t="shared" si="6"/>
        <v>464895.6399999999</v>
      </c>
      <c r="R278" s="115"/>
      <c r="S278" s="116"/>
      <c r="T278" s="113"/>
      <c r="U278" s="119">
        <f>IF($E$5=Master!$D$4,E278,
IF($F$5=Master!$D$4,SUM(E278:F278),
IF($G$5=Master!$D$4,SUM(E278:G278),
IF($H$5=Master!$D$4,SUM(E278:H278),
IF($I$5=Master!$D$4,SUM(E278:I278),
IF($J$5=Master!$D$4,SUM(E278:J278),
IF($K$5=Master!$D$4,SUM(E278:K278),
IF($L$5=Master!$D$4,SUM(E278:L278),
IF($M$5=Master!$D$4,SUM(E278:M278),
IF($N$5=Master!$D$4,SUM(E278:N278),
IF($O$5=Master!$D$4,SUM(E278:O278),
IF($P$5=Master!$D$4,SUM(E278:P278),0))))))))))))</f>
        <v>149424.86000000002</v>
      </c>
      <c r="V278" s="115"/>
    </row>
    <row r="279" spans="2:22" x14ac:dyDescent="0.2">
      <c r="B279" s="113"/>
      <c r="C279" s="117" t="s">
        <v>63</v>
      </c>
      <c r="D279" s="118" t="s">
        <v>293</v>
      </c>
      <c r="E279" s="119">
        <v>3253.9700000000003</v>
      </c>
      <c r="F279" s="119">
        <v>3273.7300000000005</v>
      </c>
      <c r="G279" s="119">
        <v>3273.7300000000005</v>
      </c>
      <c r="H279" s="119">
        <v>3273.7300000000005</v>
      </c>
      <c r="I279" s="119">
        <v>3323.11</v>
      </c>
      <c r="J279" s="119">
        <v>3323.11</v>
      </c>
      <c r="K279" s="119">
        <v>3323.11</v>
      </c>
      <c r="L279" s="119">
        <v>3271.7400000000002</v>
      </c>
      <c r="M279" s="119">
        <v>3253.9700000000003</v>
      </c>
      <c r="N279" s="119">
        <v>3326.0800000000004</v>
      </c>
      <c r="O279" s="119">
        <v>3253.9700000000003</v>
      </c>
      <c r="P279" s="119">
        <v>3397.2500000000005</v>
      </c>
      <c r="Q279" s="119">
        <f t="shared" si="6"/>
        <v>39547.500000000007</v>
      </c>
      <c r="R279" s="115"/>
      <c r="S279" s="116"/>
      <c r="T279" s="113"/>
      <c r="U279" s="119">
        <f>IF($E$5=Master!$D$4,E279,
IF($F$5=Master!$D$4,SUM(E279:F279),
IF($G$5=Master!$D$4,SUM(E279:G279),
IF($H$5=Master!$D$4,SUM(E279:H279),
IF($I$5=Master!$D$4,SUM(E279:I279),
IF($J$5=Master!$D$4,SUM(E279:J279),
IF($K$5=Master!$D$4,SUM(E279:K279),
IF($L$5=Master!$D$4,SUM(E279:L279),
IF($M$5=Master!$D$4,SUM(E279:M279),
IF($N$5=Master!$D$4,SUM(E279:N279),
IF($O$5=Master!$D$4,SUM(E279:O279),
IF($P$5=Master!$D$4,SUM(E279:P279),0))))))))))))</f>
        <v>13075.16</v>
      </c>
      <c r="V279" s="115"/>
    </row>
    <row r="280" spans="2:22" x14ac:dyDescent="0.2">
      <c r="B280" s="113"/>
      <c r="C280" s="117" t="s">
        <v>64</v>
      </c>
      <c r="D280" s="118" t="s">
        <v>294</v>
      </c>
      <c r="E280" s="119">
        <v>1050</v>
      </c>
      <c r="F280" s="119">
        <v>1050</v>
      </c>
      <c r="G280" s="119">
        <v>1050</v>
      </c>
      <c r="H280" s="119">
        <v>1050</v>
      </c>
      <c r="I280" s="119">
        <v>1050</v>
      </c>
      <c r="J280" s="119">
        <v>1050</v>
      </c>
      <c r="K280" s="119">
        <v>1050</v>
      </c>
      <c r="L280" s="119">
        <v>1050</v>
      </c>
      <c r="M280" s="119">
        <v>1050</v>
      </c>
      <c r="N280" s="119">
        <v>1050</v>
      </c>
      <c r="O280" s="119">
        <v>1050</v>
      </c>
      <c r="P280" s="119">
        <v>1050</v>
      </c>
      <c r="Q280" s="119">
        <f t="shared" si="6"/>
        <v>12600</v>
      </c>
      <c r="R280" s="115"/>
      <c r="S280" s="116"/>
      <c r="T280" s="113"/>
      <c r="U280" s="119">
        <f>IF($E$5=Master!$D$4,E280,
IF($F$5=Master!$D$4,SUM(E280:F280),
IF($G$5=Master!$D$4,SUM(E280:G280),
IF($H$5=Master!$D$4,SUM(E280:H280),
IF($I$5=Master!$D$4,SUM(E280:I280),
IF($J$5=Master!$D$4,SUM(E280:J280),
IF($K$5=Master!$D$4,SUM(E280:K280),
IF($L$5=Master!$D$4,SUM(E280:L280),
IF($M$5=Master!$D$4,SUM(E280:M280),
IF($N$5=Master!$D$4,SUM(E280:N280),
IF($O$5=Master!$D$4,SUM(E280:O280),
IF($P$5=Master!$D$4,SUM(E280:P280),0))))))))))))</f>
        <v>4200</v>
      </c>
      <c r="V280" s="115"/>
    </row>
    <row r="281" spans="2:22" x14ac:dyDescent="0.2">
      <c r="B281" s="113"/>
      <c r="C281" s="117" t="s">
        <v>65</v>
      </c>
      <c r="D281" s="118" t="s">
        <v>295</v>
      </c>
      <c r="E281" s="119">
        <v>635708.34000000008</v>
      </c>
      <c r="F281" s="119">
        <v>635708.34000000008</v>
      </c>
      <c r="G281" s="119">
        <v>635708.34000000008</v>
      </c>
      <c r="H281" s="119">
        <v>635708.34000000008</v>
      </c>
      <c r="I281" s="119">
        <v>635708.34000000008</v>
      </c>
      <c r="J281" s="119">
        <v>635708.34000000008</v>
      </c>
      <c r="K281" s="119">
        <v>635708.34000000008</v>
      </c>
      <c r="L281" s="119">
        <v>635708.34000000008</v>
      </c>
      <c r="M281" s="119">
        <v>635708.34000000008</v>
      </c>
      <c r="N281" s="119">
        <v>635708.34000000008</v>
      </c>
      <c r="O281" s="119">
        <v>635708.34000000008</v>
      </c>
      <c r="P281" s="119">
        <v>635708.26</v>
      </c>
      <c r="Q281" s="119">
        <f t="shared" si="6"/>
        <v>7628499.9999999991</v>
      </c>
      <c r="R281" s="115"/>
      <c r="S281" s="116"/>
      <c r="T281" s="113"/>
      <c r="U281" s="119">
        <f>IF($E$5=Master!$D$4,E281,
IF($F$5=Master!$D$4,SUM(E281:F281),
IF($G$5=Master!$D$4,SUM(E281:G281),
IF($H$5=Master!$D$4,SUM(E281:H281),
IF($I$5=Master!$D$4,SUM(E281:I281),
IF($J$5=Master!$D$4,SUM(E281:J281),
IF($K$5=Master!$D$4,SUM(E281:K281),
IF($L$5=Master!$D$4,SUM(E281:L281),
IF($M$5=Master!$D$4,SUM(E281:M281),
IF($N$5=Master!$D$4,SUM(E281:N281),
IF($O$5=Master!$D$4,SUM(E281:O281),
IF($P$5=Master!$D$4,SUM(E281:P281),0))))))))))))</f>
        <v>2542833.3600000003</v>
      </c>
      <c r="V281" s="115"/>
    </row>
    <row r="282" spans="2:22" x14ac:dyDescent="0.2">
      <c r="B282" s="113"/>
      <c r="C282" s="117" t="s">
        <v>66</v>
      </c>
      <c r="D282" s="118" t="s">
        <v>296</v>
      </c>
      <c r="E282" s="119">
        <v>1326981.8900000006</v>
      </c>
      <c r="F282" s="119">
        <v>1183982.5499999998</v>
      </c>
      <c r="G282" s="119">
        <v>1201324.1399999999</v>
      </c>
      <c r="H282" s="119">
        <v>1225162.8600000001</v>
      </c>
      <c r="I282" s="119">
        <v>1192029.04</v>
      </c>
      <c r="J282" s="119">
        <v>1218961.05</v>
      </c>
      <c r="K282" s="119">
        <v>1220565.6200000001</v>
      </c>
      <c r="L282" s="119">
        <v>1238597.9900000005</v>
      </c>
      <c r="M282" s="119">
        <v>1218598.1500000001</v>
      </c>
      <c r="N282" s="119">
        <v>1196727.6000000001</v>
      </c>
      <c r="O282" s="119">
        <v>1201991.1800000004</v>
      </c>
      <c r="P282" s="119">
        <v>1432946.7500000002</v>
      </c>
      <c r="Q282" s="119">
        <f t="shared" si="6"/>
        <v>14857868.82</v>
      </c>
      <c r="R282" s="115"/>
      <c r="S282" s="116"/>
      <c r="T282" s="113"/>
      <c r="U282" s="119">
        <f>IF($E$5=Master!$D$4,E282,
IF($F$5=Master!$D$4,SUM(E282:F282),
IF($G$5=Master!$D$4,SUM(E282:G282),
IF($H$5=Master!$D$4,SUM(E282:H282),
IF($I$5=Master!$D$4,SUM(E282:I282),
IF($J$5=Master!$D$4,SUM(E282:J282),
IF($K$5=Master!$D$4,SUM(E282:K282),
IF($L$5=Master!$D$4,SUM(E282:L282),
IF($M$5=Master!$D$4,SUM(E282:M282),
IF($N$5=Master!$D$4,SUM(E282:N282),
IF($O$5=Master!$D$4,SUM(E282:O282),
IF($P$5=Master!$D$4,SUM(E282:P282),0))))))))))))</f>
        <v>4937451.4400000004</v>
      </c>
      <c r="V282" s="115"/>
    </row>
    <row r="283" spans="2:22" x14ac:dyDescent="0.2">
      <c r="B283" s="113"/>
      <c r="C283" s="117" t="s">
        <v>67</v>
      </c>
      <c r="D283" s="118" t="s">
        <v>297</v>
      </c>
      <c r="E283" s="119">
        <v>461151.05999999994</v>
      </c>
      <c r="F283" s="119">
        <v>456459.25999999995</v>
      </c>
      <c r="G283" s="119">
        <v>443294</v>
      </c>
      <c r="H283" s="119">
        <v>400442.11</v>
      </c>
      <c r="I283" s="119">
        <v>265828.31999999995</v>
      </c>
      <c r="J283" s="119">
        <v>503739.98</v>
      </c>
      <c r="K283" s="119">
        <v>240309.92999999991</v>
      </c>
      <c r="L283" s="119">
        <v>256029.21999999991</v>
      </c>
      <c r="M283" s="119">
        <v>206384.36999999991</v>
      </c>
      <c r="N283" s="119">
        <v>444586.54999999993</v>
      </c>
      <c r="O283" s="119">
        <v>234951.71999999988</v>
      </c>
      <c r="P283" s="119">
        <v>454493.33</v>
      </c>
      <c r="Q283" s="119">
        <f t="shared" si="6"/>
        <v>4367669.8499999987</v>
      </c>
      <c r="R283" s="115"/>
      <c r="S283" s="116"/>
      <c r="T283" s="113"/>
      <c r="U283" s="119">
        <f>IF($E$5=Master!$D$4,E283,
IF($F$5=Master!$D$4,SUM(E283:F283),
IF($G$5=Master!$D$4,SUM(E283:G283),
IF($H$5=Master!$D$4,SUM(E283:H283),
IF($I$5=Master!$D$4,SUM(E283:I283),
IF($J$5=Master!$D$4,SUM(E283:J283),
IF($K$5=Master!$D$4,SUM(E283:K283),
IF($L$5=Master!$D$4,SUM(E283:L283),
IF($M$5=Master!$D$4,SUM(E283:M283),
IF($N$5=Master!$D$4,SUM(E283:N283),
IF($O$5=Master!$D$4,SUM(E283:O283),
IF($P$5=Master!$D$4,SUM(E283:P283),0))))))))))))</f>
        <v>1761346.4299999997</v>
      </c>
      <c r="V283" s="115"/>
    </row>
    <row r="284" spans="2:22" x14ac:dyDescent="0.2">
      <c r="B284" s="113"/>
      <c r="C284" s="117" t="s">
        <v>68</v>
      </c>
      <c r="D284" s="118" t="s">
        <v>298</v>
      </c>
      <c r="E284" s="119">
        <v>44960.75</v>
      </c>
      <c r="F284" s="119">
        <v>43058</v>
      </c>
      <c r="G284" s="119">
        <v>50037.490000000005</v>
      </c>
      <c r="H284" s="119">
        <v>48623.030000000006</v>
      </c>
      <c r="I284" s="119">
        <v>53021</v>
      </c>
      <c r="J284" s="119">
        <v>268679.67999999999</v>
      </c>
      <c r="K284" s="119">
        <v>98261.289999999979</v>
      </c>
      <c r="L284" s="119">
        <v>88558.439999999988</v>
      </c>
      <c r="M284" s="119">
        <v>75039.780000000013</v>
      </c>
      <c r="N284" s="119">
        <v>74437.14</v>
      </c>
      <c r="O284" s="119">
        <v>68810.16</v>
      </c>
      <c r="P284" s="119">
        <v>57413.23000000001</v>
      </c>
      <c r="Q284" s="119">
        <f t="shared" si="6"/>
        <v>970899.99</v>
      </c>
      <c r="R284" s="115"/>
      <c r="S284" s="116"/>
      <c r="T284" s="113"/>
      <c r="U284" s="119">
        <f>IF($E$5=Master!$D$4,E284,
IF($F$5=Master!$D$4,SUM(E284:F284),
IF($G$5=Master!$D$4,SUM(E284:G284),
IF($H$5=Master!$D$4,SUM(E284:H284),
IF($I$5=Master!$D$4,SUM(E284:I284),
IF($J$5=Master!$D$4,SUM(E284:J284),
IF($K$5=Master!$D$4,SUM(E284:K284),
IF($L$5=Master!$D$4,SUM(E284:L284),
IF($M$5=Master!$D$4,SUM(E284:M284),
IF($N$5=Master!$D$4,SUM(E284:N284),
IF($O$5=Master!$D$4,SUM(E284:O284),
IF($P$5=Master!$D$4,SUM(E284:P284),0))))))))))))</f>
        <v>186679.27</v>
      </c>
      <c r="V284" s="115"/>
    </row>
    <row r="285" spans="2:22" ht="25.5" x14ac:dyDescent="0.2">
      <c r="B285" s="113"/>
      <c r="C285" s="117" t="s">
        <v>69</v>
      </c>
      <c r="D285" s="118" t="s">
        <v>299</v>
      </c>
      <c r="E285" s="119">
        <v>7.0000000000000007E-2</v>
      </c>
      <c r="F285" s="119">
        <v>7.0000000000000007E-2</v>
      </c>
      <c r="G285" s="119">
        <v>7.0000000000000007E-2</v>
      </c>
      <c r="H285" s="119">
        <v>7.0000000000000007E-2</v>
      </c>
      <c r="I285" s="119">
        <v>7.0000000000000007E-2</v>
      </c>
      <c r="J285" s="119">
        <v>7.0000000000000007E-2</v>
      </c>
      <c r="K285" s="119">
        <v>1000.0699999999999</v>
      </c>
      <c r="L285" s="119">
        <v>1000.0699999999999</v>
      </c>
      <c r="M285" s="119">
        <v>1000.0699999999999</v>
      </c>
      <c r="N285" s="119">
        <v>2000.0700000000002</v>
      </c>
      <c r="O285" s="119">
        <v>2000.0700000000002</v>
      </c>
      <c r="P285" s="119">
        <v>1900.12</v>
      </c>
      <c r="Q285" s="119">
        <f t="shared" si="6"/>
        <v>8900.89</v>
      </c>
      <c r="R285" s="115"/>
      <c r="S285" s="116"/>
      <c r="T285" s="113"/>
      <c r="U285" s="119">
        <f>IF($E$5=Master!$D$4,E285,
IF($F$5=Master!$D$4,SUM(E285:F285),
IF($G$5=Master!$D$4,SUM(E285:G285),
IF($H$5=Master!$D$4,SUM(E285:H285),
IF($I$5=Master!$D$4,SUM(E285:I285),
IF($J$5=Master!$D$4,SUM(E285:J285),
IF($K$5=Master!$D$4,SUM(E285:K285),
IF($L$5=Master!$D$4,SUM(E285:L285),
IF($M$5=Master!$D$4,SUM(E285:M285),
IF($N$5=Master!$D$4,SUM(E285:N285),
IF($O$5=Master!$D$4,SUM(E285:O285),
IF($P$5=Master!$D$4,SUM(E285:P285),0))))))))))))</f>
        <v>0.28000000000000003</v>
      </c>
      <c r="V285" s="115"/>
    </row>
    <row r="286" spans="2:22" x14ac:dyDescent="0.2">
      <c r="B286" s="113"/>
      <c r="C286" s="117" t="s">
        <v>510</v>
      </c>
      <c r="D286" s="118" t="s">
        <v>511</v>
      </c>
      <c r="E286" s="119">
        <v>0</v>
      </c>
      <c r="F286" s="119">
        <v>0</v>
      </c>
      <c r="G286" s="119">
        <v>0</v>
      </c>
      <c r="H286" s="119">
        <v>0</v>
      </c>
      <c r="I286" s="119">
        <v>0</v>
      </c>
      <c r="J286" s="119">
        <v>0</v>
      </c>
      <c r="K286" s="119">
        <v>7120</v>
      </c>
      <c r="L286" s="119">
        <v>0</v>
      </c>
      <c r="M286" s="119">
        <v>0</v>
      </c>
      <c r="N286" s="119">
        <v>0</v>
      </c>
      <c r="O286" s="119">
        <v>0</v>
      </c>
      <c r="P286" s="119">
        <v>1788.0100000000007</v>
      </c>
      <c r="Q286" s="119">
        <f t="shared" si="6"/>
        <v>8908.01</v>
      </c>
      <c r="R286" s="115"/>
      <c r="S286" s="116"/>
      <c r="T286" s="113"/>
      <c r="U286" s="119">
        <f>IF($E$5=Master!$D$4,E286,
IF($F$5=Master!$D$4,SUM(E286:F286),
IF($G$5=Master!$D$4,SUM(E286:G286),
IF($H$5=Master!$D$4,SUM(E286:H286),
IF($I$5=Master!$D$4,SUM(E286:I286),
IF($J$5=Master!$D$4,SUM(E286:J286),
IF($K$5=Master!$D$4,SUM(E286:K286),
IF($L$5=Master!$D$4,SUM(E286:L286),
IF($M$5=Master!$D$4,SUM(E286:M286),
IF($N$5=Master!$D$4,SUM(E286:N286),
IF($O$5=Master!$D$4,SUM(E286:O286),
IF($P$5=Master!$D$4,SUM(E286:P286),0))))))))))))</f>
        <v>0</v>
      </c>
      <c r="V286" s="115"/>
    </row>
    <row r="287" spans="2:22" x14ac:dyDescent="0.2">
      <c r="B287" s="113"/>
      <c r="C287" s="117" t="s">
        <v>70</v>
      </c>
      <c r="D287" s="118" t="s">
        <v>300</v>
      </c>
      <c r="E287" s="119">
        <v>225143.83000000002</v>
      </c>
      <c r="F287" s="119">
        <v>223989.95</v>
      </c>
      <c r="G287" s="119">
        <v>2575836.1199999996</v>
      </c>
      <c r="H287" s="119">
        <v>284406.33</v>
      </c>
      <c r="I287" s="119">
        <v>253846.79000000004</v>
      </c>
      <c r="J287" s="119">
        <v>823409.8600000001</v>
      </c>
      <c r="K287" s="119">
        <v>220562.72000000003</v>
      </c>
      <c r="L287" s="119">
        <v>219757.25</v>
      </c>
      <c r="M287" s="119">
        <v>1618193.5</v>
      </c>
      <c r="N287" s="119">
        <v>224033.77000000002</v>
      </c>
      <c r="O287" s="119">
        <v>222890.7</v>
      </c>
      <c r="P287" s="119">
        <v>725959.70000000007</v>
      </c>
      <c r="Q287" s="119">
        <f t="shared" si="6"/>
        <v>7618030.5199999996</v>
      </c>
      <c r="R287" s="115"/>
      <c r="S287" s="116"/>
      <c r="T287" s="113"/>
      <c r="U287" s="119">
        <f>IF($E$5=Master!$D$4,E287,
IF($F$5=Master!$D$4,SUM(E287:F287),
IF($G$5=Master!$D$4,SUM(E287:G287),
IF($H$5=Master!$D$4,SUM(E287:H287),
IF($I$5=Master!$D$4,SUM(E287:I287),
IF($J$5=Master!$D$4,SUM(E287:J287),
IF($K$5=Master!$D$4,SUM(E287:K287),
IF($L$5=Master!$D$4,SUM(E287:L287),
IF($M$5=Master!$D$4,SUM(E287:M287),
IF($N$5=Master!$D$4,SUM(E287:N287),
IF($O$5=Master!$D$4,SUM(E287:O287),
IF($P$5=Master!$D$4,SUM(E287:P287),0))))))))))))</f>
        <v>3309376.2299999995</v>
      </c>
      <c r="V287" s="115"/>
    </row>
    <row r="288" spans="2:22" x14ac:dyDescent="0.2">
      <c r="B288" s="113"/>
      <c r="C288" s="117" t="s">
        <v>71</v>
      </c>
      <c r="D288" s="118" t="s">
        <v>301</v>
      </c>
      <c r="E288" s="119">
        <v>18749.989999999998</v>
      </c>
      <c r="F288" s="119">
        <v>37840.9</v>
      </c>
      <c r="G288" s="119">
        <v>66940.09</v>
      </c>
      <c r="H288" s="119">
        <v>66926.45</v>
      </c>
      <c r="I288" s="119">
        <v>50772.740000000005</v>
      </c>
      <c r="J288" s="119">
        <v>47340.9</v>
      </c>
      <c r="K288" s="119">
        <v>47340.9</v>
      </c>
      <c r="L288" s="119">
        <v>47340.9</v>
      </c>
      <c r="M288" s="119">
        <v>62936.28</v>
      </c>
      <c r="N288" s="119">
        <v>52090.9</v>
      </c>
      <c r="O288" s="119">
        <v>52059.3</v>
      </c>
      <c r="P288" s="119">
        <v>354950.65</v>
      </c>
      <c r="Q288" s="119">
        <f t="shared" si="6"/>
        <v>905290.00000000012</v>
      </c>
      <c r="R288" s="115"/>
      <c r="S288" s="116"/>
      <c r="T288" s="113"/>
      <c r="U288" s="119">
        <f>IF($E$5=Master!$D$4,E288,
IF($F$5=Master!$D$4,SUM(E288:F288),
IF($G$5=Master!$D$4,SUM(E288:G288),
IF($H$5=Master!$D$4,SUM(E288:H288),
IF($I$5=Master!$D$4,SUM(E288:I288),
IF($J$5=Master!$D$4,SUM(E288:J288),
IF($K$5=Master!$D$4,SUM(E288:K288),
IF($L$5=Master!$D$4,SUM(E288:L288),
IF($M$5=Master!$D$4,SUM(E288:M288),
IF($N$5=Master!$D$4,SUM(E288:N288),
IF($O$5=Master!$D$4,SUM(E288:O288),
IF($P$5=Master!$D$4,SUM(E288:P288),0))))))))))))</f>
        <v>190457.43</v>
      </c>
      <c r="V288" s="115"/>
    </row>
    <row r="289" spans="2:22" x14ac:dyDescent="0.2">
      <c r="B289" s="113"/>
      <c r="C289" s="117" t="s">
        <v>72</v>
      </c>
      <c r="D289" s="118" t="s">
        <v>304</v>
      </c>
      <c r="E289" s="119">
        <v>1559476.36</v>
      </c>
      <c r="F289" s="119">
        <v>1559476.36</v>
      </c>
      <c r="G289" s="119">
        <v>1559476.36</v>
      </c>
      <c r="H289" s="119">
        <v>1559476.36</v>
      </c>
      <c r="I289" s="119">
        <v>1559476.36</v>
      </c>
      <c r="J289" s="119">
        <v>1559476.36</v>
      </c>
      <c r="K289" s="119">
        <v>1559476.36</v>
      </c>
      <c r="L289" s="119">
        <v>1559476.36</v>
      </c>
      <c r="M289" s="119">
        <v>1559476.36</v>
      </c>
      <c r="N289" s="119">
        <v>1559476.36</v>
      </c>
      <c r="O289" s="119">
        <v>1559476.36</v>
      </c>
      <c r="P289" s="119">
        <v>49260.04</v>
      </c>
      <c r="Q289" s="119">
        <f t="shared" si="6"/>
        <v>17203499.999999996</v>
      </c>
      <c r="R289" s="115"/>
      <c r="S289" s="116"/>
      <c r="T289" s="113"/>
      <c r="U289" s="119">
        <f>IF($E$5=Master!$D$4,E289,
IF($F$5=Master!$D$4,SUM(E289:F289),
IF($G$5=Master!$D$4,SUM(E289:G289),
IF($H$5=Master!$D$4,SUM(E289:H289),
IF($I$5=Master!$D$4,SUM(E289:I289),
IF($J$5=Master!$D$4,SUM(E289:J289),
IF($K$5=Master!$D$4,SUM(E289:K289),
IF($L$5=Master!$D$4,SUM(E289:L289),
IF($M$5=Master!$D$4,SUM(E289:M289),
IF($N$5=Master!$D$4,SUM(E289:N289),
IF($O$5=Master!$D$4,SUM(E289:O289),
IF($P$5=Master!$D$4,SUM(E289:P289),0))))))))))))</f>
        <v>6237905.4400000004</v>
      </c>
      <c r="V289" s="115"/>
    </row>
    <row r="290" spans="2:22" x14ac:dyDescent="0.2">
      <c r="B290" s="113"/>
      <c r="C290" s="117" t="s">
        <v>73</v>
      </c>
      <c r="D290" s="118" t="s">
        <v>302</v>
      </c>
      <c r="E290" s="119">
        <v>224500.55</v>
      </c>
      <c r="F290" s="119">
        <v>229524.66999999998</v>
      </c>
      <c r="G290" s="119">
        <v>273435.79000000004</v>
      </c>
      <c r="H290" s="119">
        <v>224572.13999999998</v>
      </c>
      <c r="I290" s="119">
        <v>224572.13999999998</v>
      </c>
      <c r="J290" s="119">
        <v>224572.13999999998</v>
      </c>
      <c r="K290" s="119">
        <v>224572.13999999998</v>
      </c>
      <c r="L290" s="119">
        <v>224572.13999999998</v>
      </c>
      <c r="M290" s="119">
        <v>224409.63999999998</v>
      </c>
      <c r="N290" s="119">
        <v>224222.13999999998</v>
      </c>
      <c r="O290" s="119">
        <v>223409.63999999998</v>
      </c>
      <c r="P290" s="119">
        <v>241593.59</v>
      </c>
      <c r="Q290" s="119">
        <f t="shared" si="6"/>
        <v>2763956.7199999997</v>
      </c>
      <c r="R290" s="115"/>
      <c r="S290" s="116"/>
      <c r="T290" s="113"/>
      <c r="U290" s="119">
        <f>IF($E$5=Master!$D$4,E290,
IF($F$5=Master!$D$4,SUM(E290:F290),
IF($G$5=Master!$D$4,SUM(E290:G290),
IF($H$5=Master!$D$4,SUM(E290:H290),
IF($I$5=Master!$D$4,SUM(E290:I290),
IF($J$5=Master!$D$4,SUM(E290:J290),
IF($K$5=Master!$D$4,SUM(E290:K290),
IF($L$5=Master!$D$4,SUM(E290:L290),
IF($M$5=Master!$D$4,SUM(E290:M290),
IF($N$5=Master!$D$4,SUM(E290:N290),
IF($O$5=Master!$D$4,SUM(E290:O290),
IF($P$5=Master!$D$4,SUM(E290:P290),0))))))))))))</f>
        <v>952033.15</v>
      </c>
      <c r="V290" s="115"/>
    </row>
    <row r="291" spans="2:22" x14ac:dyDescent="0.2">
      <c r="B291" s="113"/>
      <c r="C291" s="117" t="s">
        <v>74</v>
      </c>
      <c r="D291" s="118" t="s">
        <v>305</v>
      </c>
      <c r="E291" s="119">
        <v>102110.24000000002</v>
      </c>
      <c r="F291" s="119">
        <v>102360.56000000001</v>
      </c>
      <c r="G291" s="119">
        <v>105731.20000000004</v>
      </c>
      <c r="H291" s="119">
        <v>98455.340000000011</v>
      </c>
      <c r="I291" s="119">
        <v>108214.08000000003</v>
      </c>
      <c r="J291" s="119">
        <v>94879.070000000022</v>
      </c>
      <c r="K291" s="119">
        <v>97481.080000000016</v>
      </c>
      <c r="L291" s="119">
        <v>92604.370000000024</v>
      </c>
      <c r="M291" s="119">
        <v>86589.940000000017</v>
      </c>
      <c r="N291" s="119">
        <v>96839.820000000036</v>
      </c>
      <c r="O291" s="119">
        <v>96038.110000000015</v>
      </c>
      <c r="P291" s="119">
        <v>177517.58999999994</v>
      </c>
      <c r="Q291" s="119">
        <f t="shared" si="6"/>
        <v>1258821.4000000004</v>
      </c>
      <c r="R291" s="115"/>
      <c r="S291" s="116"/>
      <c r="T291" s="113"/>
      <c r="U291" s="119">
        <f>IF($E$5=Master!$D$4,E291,
IF($F$5=Master!$D$4,SUM(E291:F291),
IF($G$5=Master!$D$4,SUM(E291:G291),
IF($H$5=Master!$D$4,SUM(E291:H291),
IF($I$5=Master!$D$4,SUM(E291:I291),
IF($J$5=Master!$D$4,SUM(E291:J291),
IF($K$5=Master!$D$4,SUM(E291:K291),
IF($L$5=Master!$D$4,SUM(E291:L291),
IF($M$5=Master!$D$4,SUM(E291:M291),
IF($N$5=Master!$D$4,SUM(E291:N291),
IF($O$5=Master!$D$4,SUM(E291:O291),
IF($P$5=Master!$D$4,SUM(E291:P291),0))))))))))))</f>
        <v>408657.34000000014</v>
      </c>
      <c r="V291" s="115"/>
    </row>
    <row r="292" spans="2:22" x14ac:dyDescent="0.2">
      <c r="B292" s="113"/>
      <c r="C292" s="117" t="s">
        <v>75</v>
      </c>
      <c r="D292" s="118" t="s">
        <v>303</v>
      </c>
      <c r="E292" s="119">
        <v>136504.34999999998</v>
      </c>
      <c r="F292" s="119">
        <v>149482.34999999995</v>
      </c>
      <c r="G292" s="119">
        <v>343221.33</v>
      </c>
      <c r="H292" s="119">
        <v>492153.99999999994</v>
      </c>
      <c r="I292" s="119">
        <v>339133.86</v>
      </c>
      <c r="J292" s="119">
        <v>338872.57</v>
      </c>
      <c r="K292" s="119">
        <v>336692.72</v>
      </c>
      <c r="L292" s="119">
        <v>333004.68</v>
      </c>
      <c r="M292" s="119">
        <v>338830.66999999993</v>
      </c>
      <c r="N292" s="119">
        <v>332204.61</v>
      </c>
      <c r="O292" s="119">
        <v>333113.23</v>
      </c>
      <c r="P292" s="119">
        <v>336569.44999999995</v>
      </c>
      <c r="Q292" s="119">
        <f t="shared" si="6"/>
        <v>3809783.8200000003</v>
      </c>
      <c r="R292" s="115"/>
      <c r="S292" s="116"/>
      <c r="T292" s="113"/>
      <c r="U292" s="119">
        <f>IF($E$5=Master!$D$4,E292,
IF($F$5=Master!$D$4,SUM(E292:F292),
IF($G$5=Master!$D$4,SUM(E292:G292),
IF($H$5=Master!$D$4,SUM(E292:H292),
IF($I$5=Master!$D$4,SUM(E292:I292),
IF($J$5=Master!$D$4,SUM(E292:J292),
IF($K$5=Master!$D$4,SUM(E292:K292),
IF($L$5=Master!$D$4,SUM(E292:L292),
IF($M$5=Master!$D$4,SUM(E292:M292),
IF($N$5=Master!$D$4,SUM(E292:N292),
IF($O$5=Master!$D$4,SUM(E292:O292),
IF($P$5=Master!$D$4,SUM(E292:P292),0))))))))))))</f>
        <v>1121362.03</v>
      </c>
      <c r="V292" s="115"/>
    </row>
    <row r="293" spans="2:22" x14ac:dyDescent="0.2">
      <c r="B293" s="113"/>
      <c r="C293" s="117" t="s">
        <v>76</v>
      </c>
      <c r="D293" s="118" t="s">
        <v>306</v>
      </c>
      <c r="E293" s="119">
        <v>105671.11000000002</v>
      </c>
      <c r="F293" s="119">
        <v>109402.79000000001</v>
      </c>
      <c r="G293" s="119">
        <v>105253.45000000001</v>
      </c>
      <c r="H293" s="119">
        <v>105245.45000000001</v>
      </c>
      <c r="I293" s="119">
        <v>106713.63</v>
      </c>
      <c r="J293" s="119">
        <v>105178.55</v>
      </c>
      <c r="K293" s="119">
        <v>110102.45999999999</v>
      </c>
      <c r="L293" s="119">
        <v>106252.95999999999</v>
      </c>
      <c r="M293" s="119">
        <v>111092.45999999999</v>
      </c>
      <c r="N293" s="119">
        <v>109990.45999999999</v>
      </c>
      <c r="O293" s="119">
        <v>109990.45999999999</v>
      </c>
      <c r="P293" s="119">
        <v>109884.72999999998</v>
      </c>
      <c r="Q293" s="119">
        <f t="shared" si="6"/>
        <v>1294778.51</v>
      </c>
      <c r="R293" s="115"/>
      <c r="S293" s="116"/>
      <c r="T293" s="113"/>
      <c r="U293" s="119">
        <f>IF($E$5=Master!$D$4,E293,
IF($F$5=Master!$D$4,SUM(E293:F293),
IF($G$5=Master!$D$4,SUM(E293:G293),
IF($H$5=Master!$D$4,SUM(E293:H293),
IF($I$5=Master!$D$4,SUM(E293:I293),
IF($J$5=Master!$D$4,SUM(E293:J293),
IF($K$5=Master!$D$4,SUM(E293:K293),
IF($L$5=Master!$D$4,SUM(E293:L293),
IF($M$5=Master!$D$4,SUM(E293:M293),
IF($N$5=Master!$D$4,SUM(E293:N293),
IF($O$5=Master!$D$4,SUM(E293:O293),
IF($P$5=Master!$D$4,SUM(E293:P293),0))))))))))))</f>
        <v>425572.80000000005</v>
      </c>
      <c r="V293" s="115"/>
    </row>
    <row r="294" spans="2:22" x14ac:dyDescent="0.2">
      <c r="B294" s="113"/>
      <c r="C294" s="117" t="s">
        <v>77</v>
      </c>
      <c r="D294" s="118" t="s">
        <v>307</v>
      </c>
      <c r="E294" s="119">
        <v>245649.44999999984</v>
      </c>
      <c r="F294" s="119">
        <v>239699.46999999983</v>
      </c>
      <c r="G294" s="119">
        <v>248719.88999999975</v>
      </c>
      <c r="H294" s="119">
        <v>236241.92999999979</v>
      </c>
      <c r="I294" s="119">
        <v>248042.98999999985</v>
      </c>
      <c r="J294" s="119">
        <v>241386.1299999998</v>
      </c>
      <c r="K294" s="119">
        <v>256477.36999999982</v>
      </c>
      <c r="L294" s="119">
        <v>231720.56999999983</v>
      </c>
      <c r="M294" s="119">
        <v>243496.29999999981</v>
      </c>
      <c r="N294" s="119">
        <v>242654.33999999979</v>
      </c>
      <c r="O294" s="119">
        <v>239410.66999999984</v>
      </c>
      <c r="P294" s="119">
        <v>276722.09999999998</v>
      </c>
      <c r="Q294" s="119">
        <f t="shared" si="6"/>
        <v>2950221.2099999986</v>
      </c>
      <c r="R294" s="115"/>
      <c r="S294" s="116"/>
      <c r="T294" s="113"/>
      <c r="U294" s="119">
        <f>IF($E$5=Master!$D$4,E294,
IF($F$5=Master!$D$4,SUM(E294:F294),
IF($G$5=Master!$D$4,SUM(E294:G294),
IF($H$5=Master!$D$4,SUM(E294:H294),
IF($I$5=Master!$D$4,SUM(E294:I294),
IF($J$5=Master!$D$4,SUM(E294:J294),
IF($K$5=Master!$D$4,SUM(E294:K294),
IF($L$5=Master!$D$4,SUM(E294:L294),
IF($M$5=Master!$D$4,SUM(E294:M294),
IF($N$5=Master!$D$4,SUM(E294:N294),
IF($O$5=Master!$D$4,SUM(E294:O294),
IF($P$5=Master!$D$4,SUM(E294:P294),0))))))))))))</f>
        <v>970310.73999999929</v>
      </c>
      <c r="V294" s="115"/>
    </row>
    <row r="295" spans="2:22" x14ac:dyDescent="0.2">
      <c r="B295" s="113"/>
      <c r="C295" s="117" t="s">
        <v>78</v>
      </c>
      <c r="D295" s="118" t="s">
        <v>308</v>
      </c>
      <c r="E295" s="119">
        <v>245721.41999999978</v>
      </c>
      <c r="F295" s="119">
        <v>226492.62999999974</v>
      </c>
      <c r="G295" s="119">
        <v>242640.35999999975</v>
      </c>
      <c r="H295" s="119">
        <v>239531.0999999998</v>
      </c>
      <c r="I295" s="119">
        <v>247208.85999999972</v>
      </c>
      <c r="J295" s="119">
        <v>238473.38999999981</v>
      </c>
      <c r="K295" s="119">
        <v>237853.65999999974</v>
      </c>
      <c r="L295" s="119">
        <v>232606.13999999978</v>
      </c>
      <c r="M295" s="119">
        <v>234435.50999999975</v>
      </c>
      <c r="N295" s="119">
        <v>398893.01999999984</v>
      </c>
      <c r="O295" s="119">
        <v>232358.56999999975</v>
      </c>
      <c r="P295" s="119">
        <v>235265.44999999995</v>
      </c>
      <c r="Q295" s="119">
        <f t="shared" si="6"/>
        <v>3011480.1099999975</v>
      </c>
      <c r="R295" s="115"/>
      <c r="S295" s="116"/>
      <c r="T295" s="113"/>
      <c r="U295" s="119">
        <f>IF($E$5=Master!$D$4,E295,
IF($F$5=Master!$D$4,SUM(E295:F295),
IF($G$5=Master!$D$4,SUM(E295:G295),
IF($H$5=Master!$D$4,SUM(E295:H295),
IF($I$5=Master!$D$4,SUM(E295:I295),
IF($J$5=Master!$D$4,SUM(E295:J295),
IF($K$5=Master!$D$4,SUM(E295:K295),
IF($L$5=Master!$D$4,SUM(E295:L295),
IF($M$5=Master!$D$4,SUM(E295:M295),
IF($N$5=Master!$D$4,SUM(E295:N295),
IF($O$5=Master!$D$4,SUM(E295:O295),
IF($P$5=Master!$D$4,SUM(E295:P295),0))))))))))))</f>
        <v>954385.50999999908</v>
      </c>
      <c r="V295" s="115"/>
    </row>
    <row r="296" spans="2:22" x14ac:dyDescent="0.2">
      <c r="B296" s="113"/>
      <c r="C296" s="117" t="s">
        <v>79</v>
      </c>
      <c r="D296" s="118" t="s">
        <v>309</v>
      </c>
      <c r="E296" s="119">
        <v>407171.85000000009</v>
      </c>
      <c r="F296" s="119">
        <v>435107.37000000023</v>
      </c>
      <c r="G296" s="119">
        <v>429873.79000000015</v>
      </c>
      <c r="H296" s="119">
        <v>413527.8000000001</v>
      </c>
      <c r="I296" s="119">
        <v>421251.06000000023</v>
      </c>
      <c r="J296" s="119">
        <v>429613.27000000014</v>
      </c>
      <c r="K296" s="119">
        <v>418064.58000000013</v>
      </c>
      <c r="L296" s="119">
        <v>467962.26000000013</v>
      </c>
      <c r="M296" s="119">
        <v>412718.19000000006</v>
      </c>
      <c r="N296" s="119">
        <v>413715.02000000014</v>
      </c>
      <c r="O296" s="119">
        <v>402755.68000000011</v>
      </c>
      <c r="P296" s="119">
        <v>423053.34</v>
      </c>
      <c r="Q296" s="119">
        <f t="shared" si="6"/>
        <v>5074814.2100000009</v>
      </c>
      <c r="R296" s="115"/>
      <c r="S296" s="116"/>
      <c r="T296" s="113"/>
      <c r="U296" s="119">
        <f>IF($E$5=Master!$D$4,E296,
IF($F$5=Master!$D$4,SUM(E296:F296),
IF($G$5=Master!$D$4,SUM(E296:G296),
IF($H$5=Master!$D$4,SUM(E296:H296),
IF($I$5=Master!$D$4,SUM(E296:I296),
IF($J$5=Master!$D$4,SUM(E296:J296),
IF($K$5=Master!$D$4,SUM(E296:K296),
IF($L$5=Master!$D$4,SUM(E296:L296),
IF($M$5=Master!$D$4,SUM(E296:M296),
IF($N$5=Master!$D$4,SUM(E296:N296),
IF($O$5=Master!$D$4,SUM(E296:O296),
IF($P$5=Master!$D$4,SUM(E296:P296),0))))))))))))</f>
        <v>1685680.8100000005</v>
      </c>
      <c r="V296" s="115"/>
    </row>
    <row r="297" spans="2:22" x14ac:dyDescent="0.2">
      <c r="B297" s="113"/>
      <c r="C297" s="117" t="s">
        <v>80</v>
      </c>
      <c r="D297" s="118" t="s">
        <v>310</v>
      </c>
      <c r="E297" s="119">
        <v>1057988.5799999968</v>
      </c>
      <c r="F297" s="119">
        <v>1120099.4299999978</v>
      </c>
      <c r="G297" s="119">
        <v>1108374.9799999991</v>
      </c>
      <c r="H297" s="119">
        <v>1093866.2699999984</v>
      </c>
      <c r="I297" s="119">
        <v>1088462.3199999977</v>
      </c>
      <c r="J297" s="119">
        <v>1075993.2199999974</v>
      </c>
      <c r="K297" s="119">
        <v>1062518.9299999971</v>
      </c>
      <c r="L297" s="119">
        <v>980320.45999999647</v>
      </c>
      <c r="M297" s="119">
        <v>1069480.0499999975</v>
      </c>
      <c r="N297" s="119">
        <v>1106584.8799999978</v>
      </c>
      <c r="O297" s="119">
        <v>1108930.4599999983</v>
      </c>
      <c r="P297" s="119">
        <v>1173467.3900000008</v>
      </c>
      <c r="Q297" s="119">
        <f t="shared" si="6"/>
        <v>13046086.969999975</v>
      </c>
      <c r="R297" s="115"/>
      <c r="S297" s="116"/>
      <c r="T297" s="113"/>
      <c r="U297" s="119">
        <f>IF($E$5=Master!$D$4,E297,
IF($F$5=Master!$D$4,SUM(E297:F297),
IF($G$5=Master!$D$4,SUM(E297:G297),
IF($H$5=Master!$D$4,SUM(E297:H297),
IF($I$5=Master!$D$4,SUM(E297:I297),
IF($J$5=Master!$D$4,SUM(E297:J297),
IF($K$5=Master!$D$4,SUM(E297:K297),
IF($L$5=Master!$D$4,SUM(E297:L297),
IF($M$5=Master!$D$4,SUM(E297:M297),
IF($N$5=Master!$D$4,SUM(E297:N297),
IF($O$5=Master!$D$4,SUM(E297:O297),
IF($P$5=Master!$D$4,SUM(E297:P297),0))))))))))))</f>
        <v>4380329.2599999923</v>
      </c>
      <c r="V297" s="115"/>
    </row>
    <row r="298" spans="2:22" x14ac:dyDescent="0.2">
      <c r="B298" s="113"/>
      <c r="C298" s="117" t="s">
        <v>81</v>
      </c>
      <c r="D298" s="118" t="s">
        <v>311</v>
      </c>
      <c r="E298" s="119">
        <v>484205.11000000045</v>
      </c>
      <c r="F298" s="119">
        <v>452674.83000000037</v>
      </c>
      <c r="G298" s="119">
        <v>432701.81000000046</v>
      </c>
      <c r="H298" s="119">
        <v>445003.63000000041</v>
      </c>
      <c r="I298" s="119">
        <v>429750.78000000038</v>
      </c>
      <c r="J298" s="119">
        <v>441085.22000000038</v>
      </c>
      <c r="K298" s="119">
        <v>447175.49000000046</v>
      </c>
      <c r="L298" s="119">
        <v>508455.9300000004</v>
      </c>
      <c r="M298" s="119">
        <v>496057.54000000044</v>
      </c>
      <c r="N298" s="119">
        <v>433712.94000000035</v>
      </c>
      <c r="O298" s="119">
        <v>463830.61000000051</v>
      </c>
      <c r="P298" s="119">
        <v>456730.68999999994</v>
      </c>
      <c r="Q298" s="119">
        <f t="shared" si="6"/>
        <v>5491384.5800000038</v>
      </c>
      <c r="R298" s="115"/>
      <c r="S298" s="116"/>
      <c r="T298" s="113"/>
      <c r="U298" s="119">
        <f>IF($E$5=Master!$D$4,E298,
IF($F$5=Master!$D$4,SUM(E298:F298),
IF($G$5=Master!$D$4,SUM(E298:G298),
IF($H$5=Master!$D$4,SUM(E298:H298),
IF($I$5=Master!$D$4,SUM(E298:I298),
IF($J$5=Master!$D$4,SUM(E298:J298),
IF($K$5=Master!$D$4,SUM(E298:K298),
IF($L$5=Master!$D$4,SUM(E298:L298),
IF($M$5=Master!$D$4,SUM(E298:M298),
IF($N$5=Master!$D$4,SUM(E298:N298),
IF($O$5=Master!$D$4,SUM(E298:O298),
IF($P$5=Master!$D$4,SUM(E298:P298),0))))))))))))</f>
        <v>1814585.3800000018</v>
      </c>
      <c r="V298" s="115"/>
    </row>
    <row r="299" spans="2:22" x14ac:dyDescent="0.2">
      <c r="B299" s="113"/>
      <c r="C299" s="117" t="s">
        <v>82</v>
      </c>
      <c r="D299" s="118" t="s">
        <v>312</v>
      </c>
      <c r="E299" s="119">
        <v>553101.49000000011</v>
      </c>
      <c r="F299" s="119">
        <v>477263.13000000082</v>
      </c>
      <c r="G299" s="119">
        <v>545975.81000000017</v>
      </c>
      <c r="H299" s="119">
        <v>497103.42000000097</v>
      </c>
      <c r="I299" s="119">
        <v>487696.8600000008</v>
      </c>
      <c r="J299" s="119">
        <v>555352.77</v>
      </c>
      <c r="K299" s="119">
        <v>490398.20000000083</v>
      </c>
      <c r="L299" s="119">
        <v>505511.62000000075</v>
      </c>
      <c r="M299" s="119">
        <v>568770.09000000032</v>
      </c>
      <c r="N299" s="119">
        <v>540870.39</v>
      </c>
      <c r="O299" s="119">
        <v>546943.7200000002</v>
      </c>
      <c r="P299" s="119">
        <v>739848.48000000033</v>
      </c>
      <c r="Q299" s="119">
        <f t="shared" si="6"/>
        <v>6508835.9800000042</v>
      </c>
      <c r="R299" s="115"/>
      <c r="S299" s="116"/>
      <c r="T299" s="113"/>
      <c r="U299" s="119">
        <f>IF($E$5=Master!$D$4,E299,
IF($F$5=Master!$D$4,SUM(E299:F299),
IF($G$5=Master!$D$4,SUM(E299:G299),
IF($H$5=Master!$D$4,SUM(E299:H299),
IF($I$5=Master!$D$4,SUM(E299:I299),
IF($J$5=Master!$D$4,SUM(E299:J299),
IF($K$5=Master!$D$4,SUM(E299:K299),
IF($L$5=Master!$D$4,SUM(E299:L299),
IF($M$5=Master!$D$4,SUM(E299:M299),
IF($N$5=Master!$D$4,SUM(E299:N299),
IF($O$5=Master!$D$4,SUM(E299:O299),
IF($P$5=Master!$D$4,SUM(E299:P299),0))))))))))))</f>
        <v>2073443.850000002</v>
      </c>
      <c r="V299" s="115"/>
    </row>
    <row r="300" spans="2:22" x14ac:dyDescent="0.2">
      <c r="B300" s="113"/>
      <c r="C300" s="117" t="s">
        <v>83</v>
      </c>
      <c r="D300" s="118" t="s">
        <v>313</v>
      </c>
      <c r="E300" s="119">
        <v>134441.22</v>
      </c>
      <c r="F300" s="119">
        <v>135612.54999999999</v>
      </c>
      <c r="G300" s="119">
        <v>148683.63000000003</v>
      </c>
      <c r="H300" s="119">
        <v>138029.38999999998</v>
      </c>
      <c r="I300" s="119">
        <v>132636.32</v>
      </c>
      <c r="J300" s="119">
        <v>170483.11999999994</v>
      </c>
      <c r="K300" s="119">
        <v>142757.84999999998</v>
      </c>
      <c r="L300" s="119">
        <v>132178.58999999997</v>
      </c>
      <c r="M300" s="119">
        <v>153464.68999999989</v>
      </c>
      <c r="N300" s="119">
        <v>145952.94000000003</v>
      </c>
      <c r="O300" s="119">
        <v>164241.13999999993</v>
      </c>
      <c r="P300" s="119">
        <v>194946.90999999995</v>
      </c>
      <c r="Q300" s="119">
        <f t="shared" si="6"/>
        <v>1793428.3499999996</v>
      </c>
      <c r="R300" s="115"/>
      <c r="S300" s="116"/>
      <c r="T300" s="113"/>
      <c r="U300" s="119">
        <f>IF($E$5=Master!$D$4,E300,
IF($F$5=Master!$D$4,SUM(E300:F300),
IF($G$5=Master!$D$4,SUM(E300:G300),
IF($H$5=Master!$D$4,SUM(E300:H300),
IF($I$5=Master!$D$4,SUM(E300:I300),
IF($J$5=Master!$D$4,SUM(E300:J300),
IF($K$5=Master!$D$4,SUM(E300:K300),
IF($L$5=Master!$D$4,SUM(E300:L300),
IF($M$5=Master!$D$4,SUM(E300:M300),
IF($N$5=Master!$D$4,SUM(E300:N300),
IF($O$5=Master!$D$4,SUM(E300:O300),
IF($P$5=Master!$D$4,SUM(E300:P300),0))))))))))))</f>
        <v>556766.79</v>
      </c>
      <c r="V300" s="115"/>
    </row>
    <row r="301" spans="2:22" x14ac:dyDescent="0.2">
      <c r="B301" s="113"/>
      <c r="C301" s="117" t="s">
        <v>84</v>
      </c>
      <c r="D301" s="118" t="s">
        <v>314</v>
      </c>
      <c r="E301" s="119">
        <v>212202.15999999997</v>
      </c>
      <c r="F301" s="119">
        <v>310396.30000000005</v>
      </c>
      <c r="G301" s="119">
        <v>223117.77</v>
      </c>
      <c r="H301" s="119">
        <v>227512.45999999996</v>
      </c>
      <c r="I301" s="119">
        <v>201851.95999999996</v>
      </c>
      <c r="J301" s="119">
        <v>241716.93999999992</v>
      </c>
      <c r="K301" s="119">
        <v>203904.90999999997</v>
      </c>
      <c r="L301" s="119">
        <v>228200.44</v>
      </c>
      <c r="M301" s="119">
        <v>283963.12</v>
      </c>
      <c r="N301" s="119">
        <v>237859.07</v>
      </c>
      <c r="O301" s="119">
        <v>224851.08</v>
      </c>
      <c r="P301" s="119">
        <v>353651.84</v>
      </c>
      <c r="Q301" s="119">
        <f t="shared" si="6"/>
        <v>2949228.0499999993</v>
      </c>
      <c r="R301" s="115"/>
      <c r="S301" s="116"/>
      <c r="T301" s="113"/>
      <c r="U301" s="119">
        <f>IF($E$5=Master!$D$4,E301,
IF($F$5=Master!$D$4,SUM(E301:F301),
IF($G$5=Master!$D$4,SUM(E301:G301),
IF($H$5=Master!$D$4,SUM(E301:H301),
IF($I$5=Master!$D$4,SUM(E301:I301),
IF($J$5=Master!$D$4,SUM(E301:J301),
IF($K$5=Master!$D$4,SUM(E301:K301),
IF($L$5=Master!$D$4,SUM(E301:L301),
IF($M$5=Master!$D$4,SUM(E301:M301),
IF($N$5=Master!$D$4,SUM(E301:N301),
IF($O$5=Master!$D$4,SUM(E301:O301),
IF($P$5=Master!$D$4,SUM(E301:P301),0))))))))))))</f>
        <v>973228.69</v>
      </c>
      <c r="V301" s="115"/>
    </row>
    <row r="302" spans="2:22" x14ac:dyDescent="0.2">
      <c r="B302" s="113"/>
      <c r="C302" s="117" t="s">
        <v>85</v>
      </c>
      <c r="D302" s="118" t="s">
        <v>315</v>
      </c>
      <c r="E302" s="119">
        <v>104765.46000000002</v>
      </c>
      <c r="F302" s="119">
        <v>105891.13000000003</v>
      </c>
      <c r="G302" s="119">
        <v>118284.37</v>
      </c>
      <c r="H302" s="119">
        <v>104859.38000000002</v>
      </c>
      <c r="I302" s="119">
        <v>107803.73000000004</v>
      </c>
      <c r="J302" s="119">
        <v>114985.39000000003</v>
      </c>
      <c r="K302" s="119">
        <v>99846.940000000017</v>
      </c>
      <c r="L302" s="119">
        <v>104009.11000000004</v>
      </c>
      <c r="M302" s="119">
        <v>124406.78</v>
      </c>
      <c r="N302" s="119">
        <v>103115.69000000003</v>
      </c>
      <c r="O302" s="119">
        <v>107875.12000000002</v>
      </c>
      <c r="P302" s="119">
        <v>138567.43</v>
      </c>
      <c r="Q302" s="119">
        <f t="shared" si="6"/>
        <v>1334410.5300000003</v>
      </c>
      <c r="R302" s="115"/>
      <c r="S302" s="116"/>
      <c r="T302" s="113"/>
      <c r="U302" s="119">
        <f>IF($E$5=Master!$D$4,E302,
IF($F$5=Master!$D$4,SUM(E302:F302),
IF($G$5=Master!$D$4,SUM(E302:G302),
IF($H$5=Master!$D$4,SUM(E302:H302),
IF($I$5=Master!$D$4,SUM(E302:I302),
IF($J$5=Master!$D$4,SUM(E302:J302),
IF($K$5=Master!$D$4,SUM(E302:K302),
IF($L$5=Master!$D$4,SUM(E302:L302),
IF($M$5=Master!$D$4,SUM(E302:M302),
IF($N$5=Master!$D$4,SUM(E302:N302),
IF($O$5=Master!$D$4,SUM(E302:O302),
IF($P$5=Master!$D$4,SUM(E302:P302),0))))))))))))</f>
        <v>433800.34000000008</v>
      </c>
      <c r="V302" s="115"/>
    </row>
    <row r="303" spans="2:22" x14ac:dyDescent="0.2">
      <c r="B303" s="113"/>
      <c r="C303" s="117" t="s">
        <v>86</v>
      </c>
      <c r="D303" s="118" t="s">
        <v>316</v>
      </c>
      <c r="E303" s="119">
        <v>1452247.2000000004</v>
      </c>
      <c r="F303" s="119">
        <v>1492773.6700000002</v>
      </c>
      <c r="G303" s="119">
        <v>1408350.3700000006</v>
      </c>
      <c r="H303" s="119">
        <v>1144914.1500000004</v>
      </c>
      <c r="I303" s="119">
        <v>1160642.3300000003</v>
      </c>
      <c r="J303" s="119">
        <v>1204278.1200000001</v>
      </c>
      <c r="K303" s="119">
        <v>1370547.6700000004</v>
      </c>
      <c r="L303" s="119">
        <v>1303749.2200000002</v>
      </c>
      <c r="M303" s="119">
        <v>1179325.4300000002</v>
      </c>
      <c r="N303" s="119">
        <v>1185541.1700000004</v>
      </c>
      <c r="O303" s="119">
        <v>1252426.6000000006</v>
      </c>
      <c r="P303" s="119">
        <v>1410250.11</v>
      </c>
      <c r="Q303" s="119">
        <f t="shared" si="6"/>
        <v>15565046.040000003</v>
      </c>
      <c r="R303" s="115"/>
      <c r="S303" s="116"/>
      <c r="T303" s="113"/>
      <c r="U303" s="119">
        <f>IF($E$5=Master!$D$4,E303,
IF($F$5=Master!$D$4,SUM(E303:F303),
IF($G$5=Master!$D$4,SUM(E303:G303),
IF($H$5=Master!$D$4,SUM(E303:H303),
IF($I$5=Master!$D$4,SUM(E303:I303),
IF($J$5=Master!$D$4,SUM(E303:J303),
IF($K$5=Master!$D$4,SUM(E303:K303),
IF($L$5=Master!$D$4,SUM(E303:L303),
IF($M$5=Master!$D$4,SUM(E303:M303),
IF($N$5=Master!$D$4,SUM(E303:N303),
IF($O$5=Master!$D$4,SUM(E303:O303),
IF($P$5=Master!$D$4,SUM(E303:P303),0))))))))))))</f>
        <v>5498285.3900000015</v>
      </c>
      <c r="V303" s="115"/>
    </row>
    <row r="304" spans="2:22" ht="25.5" x14ac:dyDescent="0.2">
      <c r="B304" s="113"/>
      <c r="C304" s="117" t="s">
        <v>87</v>
      </c>
      <c r="D304" s="118" t="s">
        <v>317</v>
      </c>
      <c r="E304" s="119">
        <v>260298.12</v>
      </c>
      <c r="F304" s="119">
        <v>256644.79</v>
      </c>
      <c r="G304" s="119">
        <v>258816.85</v>
      </c>
      <c r="H304" s="119">
        <v>258802.53</v>
      </c>
      <c r="I304" s="119">
        <v>255211.87</v>
      </c>
      <c r="J304" s="119">
        <v>257146.27</v>
      </c>
      <c r="K304" s="119">
        <v>261599.49</v>
      </c>
      <c r="L304" s="119">
        <v>253857.29</v>
      </c>
      <c r="M304" s="119">
        <v>259389.88</v>
      </c>
      <c r="N304" s="119">
        <v>259209.04</v>
      </c>
      <c r="O304" s="119">
        <v>259145.61</v>
      </c>
      <c r="P304" s="119">
        <v>262751.8</v>
      </c>
      <c r="Q304" s="119">
        <f t="shared" si="6"/>
        <v>3102873.54</v>
      </c>
      <c r="R304" s="115"/>
      <c r="S304" s="116"/>
      <c r="T304" s="113"/>
      <c r="U304" s="119">
        <f>IF($E$5=Master!$D$4,E304,
IF($F$5=Master!$D$4,SUM(E304:F304),
IF($G$5=Master!$D$4,SUM(E304:G304),
IF($H$5=Master!$D$4,SUM(E304:H304),
IF($I$5=Master!$D$4,SUM(E304:I304),
IF($J$5=Master!$D$4,SUM(E304:J304),
IF($K$5=Master!$D$4,SUM(E304:K304),
IF($L$5=Master!$D$4,SUM(E304:L304),
IF($M$5=Master!$D$4,SUM(E304:M304),
IF($N$5=Master!$D$4,SUM(E304:N304),
IF($O$5=Master!$D$4,SUM(E304:O304),
IF($P$5=Master!$D$4,SUM(E304:P304),0))))))))))))</f>
        <v>1034562.29</v>
      </c>
      <c r="V304" s="115"/>
    </row>
    <row r="305" spans="2:22" x14ac:dyDescent="0.2">
      <c r="B305" s="113"/>
      <c r="C305" s="117" t="s">
        <v>88</v>
      </c>
      <c r="D305" s="118" t="s">
        <v>318</v>
      </c>
      <c r="E305" s="119">
        <v>60062.820000000007</v>
      </c>
      <c r="F305" s="119">
        <v>68106.740000000005</v>
      </c>
      <c r="G305" s="119">
        <v>66117.88</v>
      </c>
      <c r="H305" s="119">
        <v>63716.490000000013</v>
      </c>
      <c r="I305" s="119">
        <v>68500.650000000009</v>
      </c>
      <c r="J305" s="119">
        <v>76203.12999999999</v>
      </c>
      <c r="K305" s="119">
        <v>79028.259999999995</v>
      </c>
      <c r="L305" s="119">
        <v>61712.340000000004</v>
      </c>
      <c r="M305" s="119">
        <v>67239.690000000017</v>
      </c>
      <c r="N305" s="119">
        <v>73068.950000000012</v>
      </c>
      <c r="O305" s="119">
        <v>84394.76999999999</v>
      </c>
      <c r="P305" s="119">
        <v>102591.85999999997</v>
      </c>
      <c r="Q305" s="119">
        <f t="shared" si="6"/>
        <v>870743.58000000019</v>
      </c>
      <c r="R305" s="115"/>
      <c r="S305" s="116"/>
      <c r="T305" s="113"/>
      <c r="U305" s="119">
        <f>IF($E$5=Master!$D$4,E305,
IF($F$5=Master!$D$4,SUM(E305:F305),
IF($G$5=Master!$D$4,SUM(E305:G305),
IF($H$5=Master!$D$4,SUM(E305:H305),
IF($I$5=Master!$D$4,SUM(E305:I305),
IF($J$5=Master!$D$4,SUM(E305:J305),
IF($K$5=Master!$D$4,SUM(E305:K305),
IF($L$5=Master!$D$4,SUM(E305:L305),
IF($M$5=Master!$D$4,SUM(E305:M305),
IF($N$5=Master!$D$4,SUM(E305:N305),
IF($O$5=Master!$D$4,SUM(E305:O305),
IF($P$5=Master!$D$4,SUM(E305:P305),0))))))))))))</f>
        <v>258003.93000000002</v>
      </c>
      <c r="V305" s="115"/>
    </row>
    <row r="306" spans="2:22" ht="25.5" x14ac:dyDescent="0.2">
      <c r="B306" s="113"/>
      <c r="C306" s="117" t="s">
        <v>89</v>
      </c>
      <c r="D306" s="118" t="s">
        <v>319</v>
      </c>
      <c r="E306" s="119">
        <v>64571.51</v>
      </c>
      <c r="F306" s="119">
        <v>65937.05</v>
      </c>
      <c r="G306" s="119">
        <v>69876.44</v>
      </c>
      <c r="H306" s="119">
        <v>67162.360000000015</v>
      </c>
      <c r="I306" s="119">
        <v>67259.099999999991</v>
      </c>
      <c r="J306" s="119">
        <v>67395.080000000016</v>
      </c>
      <c r="K306" s="119">
        <v>66947.350000000006</v>
      </c>
      <c r="L306" s="119">
        <v>73733.03</v>
      </c>
      <c r="M306" s="119">
        <v>67019.590000000011</v>
      </c>
      <c r="N306" s="119">
        <v>75180.190000000017</v>
      </c>
      <c r="O306" s="119">
        <v>82170.950000000012</v>
      </c>
      <c r="P306" s="119">
        <v>73490.98000000001</v>
      </c>
      <c r="Q306" s="119">
        <f t="shared" si="6"/>
        <v>840743.63000000012</v>
      </c>
      <c r="R306" s="115"/>
      <c r="S306" s="116"/>
      <c r="T306" s="113"/>
      <c r="U306" s="119">
        <f>IF($E$5=Master!$D$4,E306,
IF($F$5=Master!$D$4,SUM(E306:F306),
IF($G$5=Master!$D$4,SUM(E306:G306),
IF($H$5=Master!$D$4,SUM(E306:H306),
IF($I$5=Master!$D$4,SUM(E306:I306),
IF($J$5=Master!$D$4,SUM(E306:J306),
IF($K$5=Master!$D$4,SUM(E306:K306),
IF($L$5=Master!$D$4,SUM(E306:L306),
IF($M$5=Master!$D$4,SUM(E306:M306),
IF($N$5=Master!$D$4,SUM(E306:N306),
IF($O$5=Master!$D$4,SUM(E306:O306),
IF($P$5=Master!$D$4,SUM(E306:P306),0))))))))))))</f>
        <v>267547.36</v>
      </c>
      <c r="V306" s="115"/>
    </row>
    <row r="307" spans="2:22" x14ac:dyDescent="0.2">
      <c r="B307" s="113"/>
      <c r="C307" s="117" t="s">
        <v>90</v>
      </c>
      <c r="D307" s="118" t="s">
        <v>320</v>
      </c>
      <c r="E307" s="119">
        <v>161942.21000000002</v>
      </c>
      <c r="F307" s="119">
        <v>371314.88000000006</v>
      </c>
      <c r="G307" s="119">
        <v>377193.60000000003</v>
      </c>
      <c r="H307" s="119">
        <v>212967.07000000004</v>
      </c>
      <c r="I307" s="119">
        <v>195226.51000000004</v>
      </c>
      <c r="J307" s="119">
        <v>169065.60000000001</v>
      </c>
      <c r="K307" s="119">
        <v>287835.66000000003</v>
      </c>
      <c r="L307" s="119">
        <v>276999.42000000004</v>
      </c>
      <c r="M307" s="119">
        <v>274079.18000000005</v>
      </c>
      <c r="N307" s="119">
        <v>272237.48</v>
      </c>
      <c r="O307" s="119">
        <v>277631.11</v>
      </c>
      <c r="P307" s="119">
        <v>338960.32</v>
      </c>
      <c r="Q307" s="119">
        <f t="shared" si="6"/>
        <v>3215453.04</v>
      </c>
      <c r="R307" s="115"/>
      <c r="S307" s="116"/>
      <c r="T307" s="113"/>
      <c r="U307" s="119">
        <f>IF($E$5=Master!$D$4,E307,
IF($F$5=Master!$D$4,SUM(E307:F307),
IF($G$5=Master!$D$4,SUM(E307:G307),
IF($H$5=Master!$D$4,SUM(E307:H307),
IF($I$5=Master!$D$4,SUM(E307:I307),
IF($J$5=Master!$D$4,SUM(E307:J307),
IF($K$5=Master!$D$4,SUM(E307:K307),
IF($L$5=Master!$D$4,SUM(E307:L307),
IF($M$5=Master!$D$4,SUM(E307:M307),
IF($N$5=Master!$D$4,SUM(E307:N307),
IF($O$5=Master!$D$4,SUM(E307:O307),
IF($P$5=Master!$D$4,SUM(E307:P307),0))))))))))))</f>
        <v>1123417.7600000002</v>
      </c>
      <c r="V307" s="115"/>
    </row>
    <row r="308" spans="2:22" x14ac:dyDescent="0.2">
      <c r="B308" s="113"/>
      <c r="C308" s="117" t="s">
        <v>91</v>
      </c>
      <c r="D308" s="118" t="s">
        <v>321</v>
      </c>
      <c r="E308" s="119">
        <v>260883.99999999997</v>
      </c>
      <c r="F308" s="119">
        <v>259689.95</v>
      </c>
      <c r="G308" s="119">
        <v>281995.21999999997</v>
      </c>
      <c r="H308" s="119">
        <v>261761.65999999997</v>
      </c>
      <c r="I308" s="119">
        <v>261878.01</v>
      </c>
      <c r="J308" s="119">
        <v>258350.44</v>
      </c>
      <c r="K308" s="119">
        <v>258158.52</v>
      </c>
      <c r="L308" s="119">
        <v>258141.65999999997</v>
      </c>
      <c r="M308" s="119">
        <v>258204.68</v>
      </c>
      <c r="N308" s="119">
        <v>258663.88999999998</v>
      </c>
      <c r="O308" s="119">
        <v>262512.73</v>
      </c>
      <c r="P308" s="119">
        <v>265676.32</v>
      </c>
      <c r="Q308" s="119">
        <f t="shared" si="6"/>
        <v>3145917.08</v>
      </c>
      <c r="R308" s="115"/>
      <c r="S308" s="116"/>
      <c r="T308" s="113"/>
      <c r="U308" s="119">
        <f>IF($E$5=Master!$D$4,E308,
IF($F$5=Master!$D$4,SUM(E308:F308),
IF($G$5=Master!$D$4,SUM(E308:G308),
IF($H$5=Master!$D$4,SUM(E308:H308),
IF($I$5=Master!$D$4,SUM(E308:I308),
IF($J$5=Master!$D$4,SUM(E308:J308),
IF($K$5=Master!$D$4,SUM(E308:K308),
IF($L$5=Master!$D$4,SUM(E308:L308),
IF($M$5=Master!$D$4,SUM(E308:M308),
IF($N$5=Master!$D$4,SUM(E308:N308),
IF($O$5=Master!$D$4,SUM(E308:O308),
IF($P$5=Master!$D$4,SUM(E308:P308),0))))))))))))</f>
        <v>1064330.8299999998</v>
      </c>
      <c r="V308" s="115"/>
    </row>
    <row r="309" spans="2:22" x14ac:dyDescent="0.2">
      <c r="B309" s="113"/>
      <c r="C309" s="117" t="s">
        <v>92</v>
      </c>
      <c r="D309" s="118" t="s">
        <v>322</v>
      </c>
      <c r="E309" s="119">
        <v>52241.59</v>
      </c>
      <c r="F309" s="119">
        <v>53110.779999999992</v>
      </c>
      <c r="G309" s="119">
        <v>46378.62</v>
      </c>
      <c r="H309" s="119">
        <v>46146.48</v>
      </c>
      <c r="I309" s="119">
        <v>57654.030000000006</v>
      </c>
      <c r="J309" s="119">
        <v>49748.94</v>
      </c>
      <c r="K309" s="119">
        <v>45938.079999999994</v>
      </c>
      <c r="L309" s="119">
        <v>46771.27</v>
      </c>
      <c r="M309" s="119">
        <v>49179.89</v>
      </c>
      <c r="N309" s="119">
        <v>46609.87999999999</v>
      </c>
      <c r="O309" s="119">
        <v>126026.15000000001</v>
      </c>
      <c r="P309" s="119">
        <v>172303.93</v>
      </c>
      <c r="Q309" s="119">
        <f t="shared" si="6"/>
        <v>792109.64000000013</v>
      </c>
      <c r="R309" s="115"/>
      <c r="S309" s="116"/>
      <c r="T309" s="113"/>
      <c r="U309" s="119">
        <f>IF($E$5=Master!$D$4,E309,
IF($F$5=Master!$D$4,SUM(E309:F309),
IF($G$5=Master!$D$4,SUM(E309:G309),
IF($H$5=Master!$D$4,SUM(E309:H309),
IF($I$5=Master!$D$4,SUM(E309:I309),
IF($J$5=Master!$D$4,SUM(E309:J309),
IF($K$5=Master!$D$4,SUM(E309:K309),
IF($L$5=Master!$D$4,SUM(E309:L309),
IF($M$5=Master!$D$4,SUM(E309:M309),
IF($N$5=Master!$D$4,SUM(E309:N309),
IF($O$5=Master!$D$4,SUM(E309:O309),
IF($P$5=Master!$D$4,SUM(E309:P309),0))))))))))))</f>
        <v>197877.47</v>
      </c>
      <c r="V309" s="115"/>
    </row>
    <row r="310" spans="2:22" x14ac:dyDescent="0.2">
      <c r="B310" s="113"/>
      <c r="C310" s="117" t="s">
        <v>93</v>
      </c>
      <c r="D310" s="118" t="s">
        <v>323</v>
      </c>
      <c r="E310" s="119">
        <v>54236.520000000011</v>
      </c>
      <c r="F310" s="119">
        <v>63323.270000000011</v>
      </c>
      <c r="G310" s="119">
        <v>86332.87999999999</v>
      </c>
      <c r="H310" s="119">
        <v>63482.780000000006</v>
      </c>
      <c r="I310" s="119">
        <v>70159.87999999999</v>
      </c>
      <c r="J310" s="119">
        <v>72597.279999999999</v>
      </c>
      <c r="K310" s="119">
        <v>84400.53</v>
      </c>
      <c r="L310" s="119">
        <v>48455.860000000008</v>
      </c>
      <c r="M310" s="119">
        <v>49375.94</v>
      </c>
      <c r="N310" s="119">
        <v>73099.210000000006</v>
      </c>
      <c r="O310" s="119">
        <v>52735.009999999995</v>
      </c>
      <c r="P310" s="119">
        <v>80736.72</v>
      </c>
      <c r="Q310" s="119">
        <f t="shared" si="6"/>
        <v>798935.87999999989</v>
      </c>
      <c r="R310" s="115"/>
      <c r="S310" s="116"/>
      <c r="T310" s="113"/>
      <c r="U310" s="119">
        <f>IF($E$5=Master!$D$4,E310,
IF($F$5=Master!$D$4,SUM(E310:F310),
IF($G$5=Master!$D$4,SUM(E310:G310),
IF($H$5=Master!$D$4,SUM(E310:H310),
IF($I$5=Master!$D$4,SUM(E310:I310),
IF($J$5=Master!$D$4,SUM(E310:J310),
IF($K$5=Master!$D$4,SUM(E310:K310),
IF($L$5=Master!$D$4,SUM(E310:L310),
IF($M$5=Master!$D$4,SUM(E310:M310),
IF($N$5=Master!$D$4,SUM(E310:N310),
IF($O$5=Master!$D$4,SUM(E310:O310),
IF($P$5=Master!$D$4,SUM(E310:P310),0))))))))))))</f>
        <v>267375.45</v>
      </c>
      <c r="V310" s="115"/>
    </row>
    <row r="311" spans="2:22" ht="25.5" x14ac:dyDescent="0.2">
      <c r="B311" s="113"/>
      <c r="C311" s="117" t="s">
        <v>94</v>
      </c>
      <c r="D311" s="118" t="s">
        <v>324</v>
      </c>
      <c r="E311" s="119">
        <v>37270.490000000013</v>
      </c>
      <c r="F311" s="119">
        <v>64811.87000000001</v>
      </c>
      <c r="G311" s="119">
        <v>51052.160000000018</v>
      </c>
      <c r="H311" s="119">
        <v>59034.860000000015</v>
      </c>
      <c r="I311" s="119">
        <v>38419.830000000016</v>
      </c>
      <c r="J311" s="119">
        <v>34574.12000000001</v>
      </c>
      <c r="K311" s="119">
        <v>36641.590000000011</v>
      </c>
      <c r="L311" s="119">
        <v>32658.400000000012</v>
      </c>
      <c r="M311" s="119">
        <v>37914.740000000013</v>
      </c>
      <c r="N311" s="119">
        <v>35992.390000000014</v>
      </c>
      <c r="O311" s="119">
        <v>35999.060000000012</v>
      </c>
      <c r="P311" s="119">
        <v>33696.730000000003</v>
      </c>
      <c r="Q311" s="119">
        <f t="shared" si="6"/>
        <v>498066.24000000011</v>
      </c>
      <c r="R311" s="115"/>
      <c r="S311" s="116"/>
      <c r="T311" s="113"/>
      <c r="U311" s="119">
        <f>IF($E$5=Master!$D$4,E311,
IF($F$5=Master!$D$4,SUM(E311:F311),
IF($G$5=Master!$D$4,SUM(E311:G311),
IF($H$5=Master!$D$4,SUM(E311:H311),
IF($I$5=Master!$D$4,SUM(E311:I311),
IF($J$5=Master!$D$4,SUM(E311:J311),
IF($K$5=Master!$D$4,SUM(E311:K311),
IF($L$5=Master!$D$4,SUM(E311:L311),
IF($M$5=Master!$D$4,SUM(E311:M311),
IF($N$5=Master!$D$4,SUM(E311:N311),
IF($O$5=Master!$D$4,SUM(E311:O311),
IF($P$5=Master!$D$4,SUM(E311:P311),0))))))))))))</f>
        <v>212169.38000000003</v>
      </c>
      <c r="V311" s="115"/>
    </row>
    <row r="312" spans="2:22" x14ac:dyDescent="0.2">
      <c r="B312" s="113"/>
      <c r="C312" s="117" t="s">
        <v>95</v>
      </c>
      <c r="D312" s="118" t="s">
        <v>325</v>
      </c>
      <c r="E312" s="119">
        <v>46836.62</v>
      </c>
      <c r="F312" s="119">
        <v>22300.380000000005</v>
      </c>
      <c r="G312" s="119">
        <v>25199.040000000001</v>
      </c>
      <c r="H312" s="119">
        <v>19955.260000000002</v>
      </c>
      <c r="I312" s="119">
        <v>22180.28</v>
      </c>
      <c r="J312" s="119">
        <v>23233.53</v>
      </c>
      <c r="K312" s="119">
        <v>22582.670000000002</v>
      </c>
      <c r="L312" s="119">
        <v>22848.570000000003</v>
      </c>
      <c r="M312" s="119">
        <v>21111.13</v>
      </c>
      <c r="N312" s="119">
        <v>25889.29</v>
      </c>
      <c r="O312" s="119">
        <v>23672.79</v>
      </c>
      <c r="P312" s="119">
        <v>31383.749999999996</v>
      </c>
      <c r="Q312" s="119">
        <f t="shared" si="6"/>
        <v>307193.31000000006</v>
      </c>
      <c r="R312" s="115"/>
      <c r="S312" s="116"/>
      <c r="T312" s="113"/>
      <c r="U312" s="119">
        <f>IF($E$5=Master!$D$4,E312,
IF($F$5=Master!$D$4,SUM(E312:F312),
IF($G$5=Master!$D$4,SUM(E312:G312),
IF($H$5=Master!$D$4,SUM(E312:H312),
IF($I$5=Master!$D$4,SUM(E312:I312),
IF($J$5=Master!$D$4,SUM(E312:J312),
IF($K$5=Master!$D$4,SUM(E312:K312),
IF($L$5=Master!$D$4,SUM(E312:L312),
IF($M$5=Master!$D$4,SUM(E312:M312),
IF($N$5=Master!$D$4,SUM(E312:N312),
IF($O$5=Master!$D$4,SUM(E312:O312),
IF($P$5=Master!$D$4,SUM(E312:P312),0))))))))))))</f>
        <v>114291.30000000002</v>
      </c>
      <c r="V312" s="115"/>
    </row>
    <row r="313" spans="2:22" ht="25.5" x14ac:dyDescent="0.2">
      <c r="B313" s="113"/>
      <c r="C313" s="117" t="s">
        <v>96</v>
      </c>
      <c r="D313" s="118" t="s">
        <v>326</v>
      </c>
      <c r="E313" s="119">
        <v>7.42</v>
      </c>
      <c r="F313" s="119">
        <v>7.42</v>
      </c>
      <c r="G313" s="119">
        <v>7.42</v>
      </c>
      <c r="H313" s="119">
        <v>7.42</v>
      </c>
      <c r="I313" s="119">
        <v>7.42</v>
      </c>
      <c r="J313" s="119">
        <v>7.42</v>
      </c>
      <c r="K313" s="119">
        <v>7.42</v>
      </c>
      <c r="L313" s="119">
        <v>7.42</v>
      </c>
      <c r="M313" s="119">
        <v>4007.42</v>
      </c>
      <c r="N313" s="119">
        <v>4007.42</v>
      </c>
      <c r="O313" s="119">
        <v>4007.42</v>
      </c>
      <c r="P313" s="119">
        <v>5718.38</v>
      </c>
      <c r="Q313" s="119">
        <f t="shared" si="6"/>
        <v>17800</v>
      </c>
      <c r="R313" s="115"/>
      <c r="S313" s="116"/>
      <c r="T313" s="113"/>
      <c r="U313" s="119">
        <f>IF($E$5=Master!$D$4,E313,
IF($F$5=Master!$D$4,SUM(E313:F313),
IF($G$5=Master!$D$4,SUM(E313:G313),
IF($H$5=Master!$D$4,SUM(E313:H313),
IF($I$5=Master!$D$4,SUM(E313:I313),
IF($J$5=Master!$D$4,SUM(E313:J313),
IF($K$5=Master!$D$4,SUM(E313:K313),
IF($L$5=Master!$D$4,SUM(E313:L313),
IF($M$5=Master!$D$4,SUM(E313:M313),
IF($N$5=Master!$D$4,SUM(E313:N313),
IF($O$5=Master!$D$4,SUM(E313:O313),
IF($P$5=Master!$D$4,SUM(E313:P313),0))))))))))))</f>
        <v>29.68</v>
      </c>
      <c r="V313" s="115"/>
    </row>
    <row r="314" spans="2:22" x14ac:dyDescent="0.2">
      <c r="B314" s="113"/>
      <c r="C314" s="117" t="s">
        <v>97</v>
      </c>
      <c r="D314" s="118" t="s">
        <v>327</v>
      </c>
      <c r="E314" s="119">
        <v>0</v>
      </c>
      <c r="F314" s="119">
        <v>100000</v>
      </c>
      <c r="G314" s="119">
        <v>100000</v>
      </c>
      <c r="H314" s="119">
        <v>100000</v>
      </c>
      <c r="I314" s="119">
        <v>100000</v>
      </c>
      <c r="J314" s="119">
        <v>100000</v>
      </c>
      <c r="K314" s="119">
        <v>206426.12</v>
      </c>
      <c r="L314" s="119">
        <v>0</v>
      </c>
      <c r="M314" s="119">
        <v>0</v>
      </c>
      <c r="N314" s="119">
        <v>200000</v>
      </c>
      <c r="O314" s="119">
        <v>0</v>
      </c>
      <c r="P314" s="119">
        <v>152347.38</v>
      </c>
      <c r="Q314" s="119">
        <f t="shared" si="6"/>
        <v>1058773.5</v>
      </c>
      <c r="R314" s="115"/>
      <c r="S314" s="116"/>
      <c r="T314" s="113"/>
      <c r="U314" s="119">
        <f>IF($E$5=Master!$D$4,E314,
IF($F$5=Master!$D$4,SUM(E314:F314),
IF($G$5=Master!$D$4,SUM(E314:G314),
IF($H$5=Master!$D$4,SUM(E314:H314),
IF($I$5=Master!$D$4,SUM(E314:I314),
IF($J$5=Master!$D$4,SUM(E314:J314),
IF($K$5=Master!$D$4,SUM(E314:K314),
IF($L$5=Master!$D$4,SUM(E314:L314),
IF($M$5=Master!$D$4,SUM(E314:M314),
IF($N$5=Master!$D$4,SUM(E314:N314),
IF($O$5=Master!$D$4,SUM(E314:O314),
IF($P$5=Master!$D$4,SUM(E314:P314),0))))))))))))</f>
        <v>300000</v>
      </c>
      <c r="V314" s="115"/>
    </row>
    <row r="315" spans="2:22" x14ac:dyDescent="0.2">
      <c r="B315" s="113"/>
      <c r="C315" s="117" t="s">
        <v>98</v>
      </c>
      <c r="D315" s="118" t="s">
        <v>328</v>
      </c>
      <c r="E315" s="119">
        <v>150429.71000000002</v>
      </c>
      <c r="F315" s="119">
        <v>155345.54999999999</v>
      </c>
      <c r="G315" s="119">
        <v>156738.57</v>
      </c>
      <c r="H315" s="119">
        <v>155213.41000000003</v>
      </c>
      <c r="I315" s="119">
        <v>165381.13</v>
      </c>
      <c r="J315" s="119">
        <v>174689.24</v>
      </c>
      <c r="K315" s="119">
        <v>160402.89000000001</v>
      </c>
      <c r="L315" s="119">
        <v>147676.21000000002</v>
      </c>
      <c r="M315" s="119">
        <v>153328.47000000003</v>
      </c>
      <c r="N315" s="119">
        <v>151659.82</v>
      </c>
      <c r="O315" s="119">
        <v>155139.19</v>
      </c>
      <c r="P315" s="119">
        <v>166570.72999999998</v>
      </c>
      <c r="Q315" s="119">
        <f t="shared" si="6"/>
        <v>1892574.92</v>
      </c>
      <c r="R315" s="115"/>
      <c r="S315" s="116"/>
      <c r="T315" s="113"/>
      <c r="U315" s="119">
        <f>IF($E$5=Master!$D$4,E315,
IF($F$5=Master!$D$4,SUM(E315:F315),
IF($G$5=Master!$D$4,SUM(E315:G315),
IF($H$5=Master!$D$4,SUM(E315:H315),
IF($I$5=Master!$D$4,SUM(E315:I315),
IF($J$5=Master!$D$4,SUM(E315:J315),
IF($K$5=Master!$D$4,SUM(E315:K315),
IF($L$5=Master!$D$4,SUM(E315:L315),
IF($M$5=Master!$D$4,SUM(E315:M315),
IF($N$5=Master!$D$4,SUM(E315:N315),
IF($O$5=Master!$D$4,SUM(E315:O315),
IF($P$5=Master!$D$4,SUM(E315:P315),0))))))))))))</f>
        <v>617727.24</v>
      </c>
      <c r="V315" s="115"/>
    </row>
    <row r="316" spans="2:22" x14ac:dyDescent="0.2">
      <c r="B316" s="113"/>
      <c r="C316" s="117" t="s">
        <v>99</v>
      </c>
      <c r="D316" s="118" t="s">
        <v>329</v>
      </c>
      <c r="E316" s="119">
        <v>67644.549999999988</v>
      </c>
      <c r="F316" s="119">
        <v>40150.939999999995</v>
      </c>
      <c r="G316" s="119">
        <v>41542.729999999996</v>
      </c>
      <c r="H316" s="119">
        <v>826876.11</v>
      </c>
      <c r="I316" s="119">
        <v>432997.72999999992</v>
      </c>
      <c r="J316" s="119">
        <v>432707.56999999995</v>
      </c>
      <c r="K316" s="119">
        <v>39567.579999999994</v>
      </c>
      <c r="L316" s="119">
        <v>38384.079999999994</v>
      </c>
      <c r="M316" s="119">
        <v>39084.409999999996</v>
      </c>
      <c r="N316" s="119">
        <v>41935.609999999993</v>
      </c>
      <c r="O316" s="119">
        <v>41759.859999999993</v>
      </c>
      <c r="P316" s="119">
        <v>37848.829999999994</v>
      </c>
      <c r="Q316" s="119">
        <f t="shared" si="6"/>
        <v>2080500.0000000002</v>
      </c>
      <c r="R316" s="115"/>
      <c r="S316" s="116"/>
      <c r="T316" s="113"/>
      <c r="U316" s="119">
        <f>IF($E$5=Master!$D$4,E316,
IF($F$5=Master!$D$4,SUM(E316:F316),
IF($G$5=Master!$D$4,SUM(E316:G316),
IF($H$5=Master!$D$4,SUM(E316:H316),
IF($I$5=Master!$D$4,SUM(E316:I316),
IF($J$5=Master!$D$4,SUM(E316:J316),
IF($K$5=Master!$D$4,SUM(E316:K316),
IF($L$5=Master!$D$4,SUM(E316:L316),
IF($M$5=Master!$D$4,SUM(E316:M316),
IF($N$5=Master!$D$4,SUM(E316:N316),
IF($O$5=Master!$D$4,SUM(E316:O316),
IF($P$5=Master!$D$4,SUM(E316:P316),0))))))))))))</f>
        <v>976214.33</v>
      </c>
      <c r="V316" s="115"/>
    </row>
    <row r="317" spans="2:22" x14ac:dyDescent="0.2">
      <c r="B317" s="113"/>
      <c r="C317" s="117" t="s">
        <v>100</v>
      </c>
      <c r="D317" s="118" t="s">
        <v>330</v>
      </c>
      <c r="E317" s="119">
        <v>77708.13</v>
      </c>
      <c r="F317" s="119">
        <v>117997.34</v>
      </c>
      <c r="G317" s="119">
        <v>81727.380000000019</v>
      </c>
      <c r="H317" s="119">
        <v>582579.09</v>
      </c>
      <c r="I317" s="119">
        <v>83227.8</v>
      </c>
      <c r="J317" s="119">
        <v>81220.660000000018</v>
      </c>
      <c r="K317" s="119">
        <v>70587.010000000009</v>
      </c>
      <c r="L317" s="119">
        <v>65868.100000000006</v>
      </c>
      <c r="M317" s="119">
        <v>82310.439999999988</v>
      </c>
      <c r="N317" s="119">
        <v>66919.590000000011</v>
      </c>
      <c r="O317" s="119">
        <v>67372</v>
      </c>
      <c r="P317" s="119">
        <v>80120.760000000009</v>
      </c>
      <c r="Q317" s="119">
        <f t="shared" si="6"/>
        <v>1457638.3000000003</v>
      </c>
      <c r="R317" s="115"/>
      <c r="S317" s="116"/>
      <c r="T317" s="113"/>
      <c r="U317" s="119">
        <f>IF($E$5=Master!$D$4,E317,
IF($F$5=Master!$D$4,SUM(E317:F317),
IF($G$5=Master!$D$4,SUM(E317:G317),
IF($H$5=Master!$D$4,SUM(E317:H317),
IF($I$5=Master!$D$4,SUM(E317:I317),
IF($J$5=Master!$D$4,SUM(E317:J317),
IF($K$5=Master!$D$4,SUM(E317:K317),
IF($L$5=Master!$D$4,SUM(E317:L317),
IF($M$5=Master!$D$4,SUM(E317:M317),
IF($N$5=Master!$D$4,SUM(E317:N317),
IF($O$5=Master!$D$4,SUM(E317:O317),
IF($P$5=Master!$D$4,SUM(E317:P317),0))))))))))))</f>
        <v>860011.94</v>
      </c>
      <c r="V317" s="115"/>
    </row>
    <row r="318" spans="2:22" x14ac:dyDescent="0.2">
      <c r="B318" s="113"/>
      <c r="C318" s="117" t="s">
        <v>101</v>
      </c>
      <c r="D318" s="118" t="s">
        <v>331</v>
      </c>
      <c r="E318" s="119">
        <v>110785.8</v>
      </c>
      <c r="F318" s="119">
        <v>0.16</v>
      </c>
      <c r="G318" s="119">
        <v>0.16</v>
      </c>
      <c r="H318" s="119">
        <v>0.16</v>
      </c>
      <c r="I318" s="119">
        <v>0.16</v>
      </c>
      <c r="J318" s="119">
        <v>66857.790000000008</v>
      </c>
      <c r="K318" s="119">
        <v>0.16</v>
      </c>
      <c r="L318" s="119">
        <v>0.16</v>
      </c>
      <c r="M318" s="119">
        <v>81596.78</v>
      </c>
      <c r="N318" s="119">
        <v>0.16</v>
      </c>
      <c r="O318" s="119">
        <v>0.16</v>
      </c>
      <c r="P318" s="119">
        <v>20306.3</v>
      </c>
      <c r="Q318" s="119">
        <f t="shared" si="6"/>
        <v>279547.95000000007</v>
      </c>
      <c r="R318" s="115"/>
      <c r="S318" s="116"/>
      <c r="T318" s="113"/>
      <c r="U318" s="119">
        <f>IF($E$5=Master!$D$4,E318,
IF($F$5=Master!$D$4,SUM(E318:F318),
IF($G$5=Master!$D$4,SUM(E318:G318),
IF($H$5=Master!$D$4,SUM(E318:H318),
IF($I$5=Master!$D$4,SUM(E318:I318),
IF($J$5=Master!$D$4,SUM(E318:J318),
IF($K$5=Master!$D$4,SUM(E318:K318),
IF($L$5=Master!$D$4,SUM(E318:L318),
IF($M$5=Master!$D$4,SUM(E318:M318),
IF($N$5=Master!$D$4,SUM(E318:N318),
IF($O$5=Master!$D$4,SUM(E318:O318),
IF($P$5=Master!$D$4,SUM(E318:P318),0))))))))))))</f>
        <v>110786.28000000001</v>
      </c>
      <c r="V318" s="115"/>
    </row>
    <row r="319" spans="2:22" ht="25.5" x14ac:dyDescent="0.2">
      <c r="B319" s="113"/>
      <c r="C319" s="117" t="s">
        <v>102</v>
      </c>
      <c r="D319" s="118" t="s">
        <v>332</v>
      </c>
      <c r="E319" s="119">
        <v>352075.95999999996</v>
      </c>
      <c r="F319" s="119">
        <v>645558.27</v>
      </c>
      <c r="G319" s="119">
        <v>412137.22999999986</v>
      </c>
      <c r="H319" s="119">
        <v>511903.82000000007</v>
      </c>
      <c r="I319" s="119">
        <v>370144.02999999997</v>
      </c>
      <c r="J319" s="119">
        <v>416444.91000000003</v>
      </c>
      <c r="K319" s="119">
        <v>462019.69999999995</v>
      </c>
      <c r="L319" s="119">
        <v>458381.73</v>
      </c>
      <c r="M319" s="119">
        <v>332091.75</v>
      </c>
      <c r="N319" s="119">
        <v>622888.24999999988</v>
      </c>
      <c r="O319" s="119">
        <v>339455.05999999994</v>
      </c>
      <c r="P319" s="119">
        <v>1094586.7100000002</v>
      </c>
      <c r="Q319" s="119">
        <f t="shared" si="6"/>
        <v>6017687.419999999</v>
      </c>
      <c r="R319" s="115"/>
      <c r="S319" s="116"/>
      <c r="T319" s="113"/>
      <c r="U319" s="119">
        <f>IF($E$5=Master!$D$4,E319,
IF($F$5=Master!$D$4,SUM(E319:F319),
IF($G$5=Master!$D$4,SUM(E319:G319),
IF($H$5=Master!$D$4,SUM(E319:H319),
IF($I$5=Master!$D$4,SUM(E319:I319),
IF($J$5=Master!$D$4,SUM(E319:J319),
IF($K$5=Master!$D$4,SUM(E319:K319),
IF($L$5=Master!$D$4,SUM(E319:L319),
IF($M$5=Master!$D$4,SUM(E319:M319),
IF($N$5=Master!$D$4,SUM(E319:N319),
IF($O$5=Master!$D$4,SUM(E319:O319),
IF($P$5=Master!$D$4,SUM(E319:P319),0))))))))))))</f>
        <v>1921675.28</v>
      </c>
      <c r="V319" s="115"/>
    </row>
    <row r="320" spans="2:22" x14ac:dyDescent="0.2">
      <c r="B320" s="113"/>
      <c r="C320" s="117" t="s">
        <v>103</v>
      </c>
      <c r="D320" s="118" t="s">
        <v>333</v>
      </c>
      <c r="E320" s="119">
        <v>39494.570000000007</v>
      </c>
      <c r="F320" s="119">
        <v>69624.570000000007</v>
      </c>
      <c r="G320" s="119">
        <v>59742.170000000006</v>
      </c>
      <c r="H320" s="119">
        <v>35126.290000000008</v>
      </c>
      <c r="I320" s="119">
        <v>35860.290000000008</v>
      </c>
      <c r="J320" s="119">
        <v>35881.580000000009</v>
      </c>
      <c r="K320" s="119">
        <v>44261.530000000006</v>
      </c>
      <c r="L320" s="119">
        <v>63439.680000000008</v>
      </c>
      <c r="M320" s="119">
        <v>96318.470000000016</v>
      </c>
      <c r="N320" s="119">
        <v>142495.49999999997</v>
      </c>
      <c r="O320" s="119">
        <v>34937.840000000011</v>
      </c>
      <c r="P320" s="119">
        <v>38462.409999999996</v>
      </c>
      <c r="Q320" s="119">
        <f t="shared" si="6"/>
        <v>695644.9</v>
      </c>
      <c r="R320" s="115"/>
      <c r="S320" s="116"/>
      <c r="T320" s="113"/>
      <c r="U320" s="119">
        <f>IF($E$5=Master!$D$4,E320,
IF($F$5=Master!$D$4,SUM(E320:F320),
IF($G$5=Master!$D$4,SUM(E320:G320),
IF($H$5=Master!$D$4,SUM(E320:H320),
IF($I$5=Master!$D$4,SUM(E320:I320),
IF($J$5=Master!$D$4,SUM(E320:J320),
IF($K$5=Master!$D$4,SUM(E320:K320),
IF($L$5=Master!$D$4,SUM(E320:L320),
IF($M$5=Master!$D$4,SUM(E320:M320),
IF($N$5=Master!$D$4,SUM(E320:N320),
IF($O$5=Master!$D$4,SUM(E320:O320),
IF($P$5=Master!$D$4,SUM(E320:P320),0))))))))))))</f>
        <v>203987.60000000003</v>
      </c>
      <c r="V320" s="115"/>
    </row>
    <row r="321" spans="2:22" x14ac:dyDescent="0.2">
      <c r="B321" s="113"/>
      <c r="C321" s="117" t="s">
        <v>104</v>
      </c>
      <c r="D321" s="118" t="s">
        <v>334</v>
      </c>
      <c r="E321" s="119">
        <v>813803.28999999957</v>
      </c>
      <c r="F321" s="119">
        <v>967910.30999999947</v>
      </c>
      <c r="G321" s="119">
        <v>930380.78999999946</v>
      </c>
      <c r="H321" s="119">
        <v>1028595.7399999999</v>
      </c>
      <c r="I321" s="119">
        <v>986493.90999999968</v>
      </c>
      <c r="J321" s="119">
        <v>1062037.1899999997</v>
      </c>
      <c r="K321" s="119">
        <v>1160470.05</v>
      </c>
      <c r="L321" s="119">
        <v>1046468.8599999998</v>
      </c>
      <c r="M321" s="119">
        <v>1386708.5300000003</v>
      </c>
      <c r="N321" s="119">
        <v>1391439.8199999998</v>
      </c>
      <c r="O321" s="119">
        <v>1508578.2200000007</v>
      </c>
      <c r="P321" s="119">
        <v>3901699.0000000009</v>
      </c>
      <c r="Q321" s="119">
        <f t="shared" si="6"/>
        <v>16184585.710000001</v>
      </c>
      <c r="R321" s="115"/>
      <c r="S321" s="116"/>
      <c r="T321" s="113"/>
      <c r="U321" s="119">
        <f>IF($E$5=Master!$D$4,E321,
IF($F$5=Master!$D$4,SUM(E321:F321),
IF($G$5=Master!$D$4,SUM(E321:G321),
IF($H$5=Master!$D$4,SUM(E321:H321),
IF($I$5=Master!$D$4,SUM(E321:I321),
IF($J$5=Master!$D$4,SUM(E321:J321),
IF($K$5=Master!$D$4,SUM(E321:K321),
IF($L$5=Master!$D$4,SUM(E321:L321),
IF($M$5=Master!$D$4,SUM(E321:M321),
IF($N$5=Master!$D$4,SUM(E321:N321),
IF($O$5=Master!$D$4,SUM(E321:O321),
IF($P$5=Master!$D$4,SUM(E321:P321),0))))))))))))</f>
        <v>3740690.1299999985</v>
      </c>
      <c r="V321" s="115"/>
    </row>
    <row r="322" spans="2:22" ht="25.5" x14ac:dyDescent="0.2">
      <c r="B322" s="113"/>
      <c r="C322" s="117" t="s">
        <v>105</v>
      </c>
      <c r="D322" s="118" t="s">
        <v>335</v>
      </c>
      <c r="E322" s="119">
        <v>34135.670000000013</v>
      </c>
      <c r="F322" s="119">
        <v>41877.500000000007</v>
      </c>
      <c r="G322" s="119">
        <v>37714.49000000002</v>
      </c>
      <c r="H322" s="119">
        <v>37840.74000000002</v>
      </c>
      <c r="I322" s="119">
        <v>37880.74000000002</v>
      </c>
      <c r="J322" s="119">
        <v>37880.610000000022</v>
      </c>
      <c r="K322" s="119">
        <v>41249.850000000013</v>
      </c>
      <c r="L322" s="119">
        <v>41249.790000000008</v>
      </c>
      <c r="M322" s="119">
        <v>44376.49</v>
      </c>
      <c r="N322" s="119">
        <v>43789.330000000009</v>
      </c>
      <c r="O322" s="119">
        <v>43789.330000000009</v>
      </c>
      <c r="P322" s="119">
        <v>44399.700000000004</v>
      </c>
      <c r="Q322" s="119">
        <f t="shared" si="6"/>
        <v>486184.24000000017</v>
      </c>
      <c r="R322" s="115"/>
      <c r="S322" s="116"/>
      <c r="T322" s="113"/>
      <c r="U322" s="119">
        <f>IF($E$5=Master!$D$4,E322,
IF($F$5=Master!$D$4,SUM(E322:F322),
IF($G$5=Master!$D$4,SUM(E322:G322),
IF($H$5=Master!$D$4,SUM(E322:H322),
IF($I$5=Master!$D$4,SUM(E322:I322),
IF($J$5=Master!$D$4,SUM(E322:J322),
IF($K$5=Master!$D$4,SUM(E322:K322),
IF($L$5=Master!$D$4,SUM(E322:L322),
IF($M$5=Master!$D$4,SUM(E322:M322),
IF($N$5=Master!$D$4,SUM(E322:N322),
IF($O$5=Master!$D$4,SUM(E322:O322),
IF($P$5=Master!$D$4,SUM(E322:P322),0))))))))))))</f>
        <v>151568.40000000005</v>
      </c>
      <c r="V322" s="115"/>
    </row>
    <row r="323" spans="2:22" x14ac:dyDescent="0.2">
      <c r="B323" s="113"/>
      <c r="C323" s="117" t="s">
        <v>106</v>
      </c>
      <c r="D323" s="118" t="s">
        <v>336</v>
      </c>
      <c r="E323" s="119">
        <v>921860.63999999955</v>
      </c>
      <c r="F323" s="119">
        <v>836202.86999999965</v>
      </c>
      <c r="G323" s="119">
        <v>1639505.2200000002</v>
      </c>
      <c r="H323" s="119">
        <v>1212900.8299999998</v>
      </c>
      <c r="I323" s="119">
        <v>1434786.6799999997</v>
      </c>
      <c r="J323" s="119">
        <v>1564757.3899999994</v>
      </c>
      <c r="K323" s="119">
        <v>2124073.2899999996</v>
      </c>
      <c r="L323" s="119">
        <v>1170001.7899999996</v>
      </c>
      <c r="M323" s="119">
        <v>3277635.3900000006</v>
      </c>
      <c r="N323" s="119">
        <v>1422923.34</v>
      </c>
      <c r="O323" s="119">
        <v>901104.59999999963</v>
      </c>
      <c r="P323" s="119">
        <v>2008884.5999999999</v>
      </c>
      <c r="Q323" s="119">
        <f t="shared" si="6"/>
        <v>18514636.639999997</v>
      </c>
      <c r="R323" s="115"/>
      <c r="S323" s="116"/>
      <c r="T323" s="113"/>
      <c r="U323" s="119">
        <f>IF($E$5=Master!$D$4,E323,
IF($F$5=Master!$D$4,SUM(E323:F323),
IF($G$5=Master!$D$4,SUM(E323:G323),
IF($H$5=Master!$D$4,SUM(E323:H323),
IF($I$5=Master!$D$4,SUM(E323:I323),
IF($J$5=Master!$D$4,SUM(E323:J323),
IF($K$5=Master!$D$4,SUM(E323:K323),
IF($L$5=Master!$D$4,SUM(E323:L323),
IF($M$5=Master!$D$4,SUM(E323:M323),
IF($N$5=Master!$D$4,SUM(E323:N323),
IF($O$5=Master!$D$4,SUM(E323:O323),
IF($P$5=Master!$D$4,SUM(E323:P323),0))))))))))))</f>
        <v>4610469.5599999996</v>
      </c>
      <c r="V323" s="115"/>
    </row>
    <row r="324" spans="2:22" x14ac:dyDescent="0.2">
      <c r="B324" s="113"/>
      <c r="C324" s="117" t="s">
        <v>107</v>
      </c>
      <c r="D324" s="118" t="s">
        <v>338</v>
      </c>
      <c r="E324" s="119">
        <v>6719986.0400000038</v>
      </c>
      <c r="F324" s="119">
        <v>7331490.8200000003</v>
      </c>
      <c r="G324" s="119">
        <v>7811697.6900000013</v>
      </c>
      <c r="H324" s="119">
        <v>7195200.2199999988</v>
      </c>
      <c r="I324" s="119">
        <v>7466242.240000003</v>
      </c>
      <c r="J324" s="119">
        <v>7125189.1799999997</v>
      </c>
      <c r="K324" s="119">
        <v>7236163.9899999993</v>
      </c>
      <c r="L324" s="119">
        <v>7654600.7600000026</v>
      </c>
      <c r="M324" s="119">
        <v>7515351.0099999998</v>
      </c>
      <c r="N324" s="119">
        <v>7464452.8600000022</v>
      </c>
      <c r="O324" s="119">
        <v>7157032.9299999997</v>
      </c>
      <c r="P324" s="119">
        <v>8500723.200000003</v>
      </c>
      <c r="Q324" s="119">
        <f t="shared" si="6"/>
        <v>89178130.940000013</v>
      </c>
      <c r="R324" s="115"/>
      <c r="S324" s="116"/>
      <c r="T324" s="113"/>
      <c r="U324" s="119">
        <f>IF($E$5=Master!$D$4,E324,
IF($F$5=Master!$D$4,SUM(E324:F324),
IF($G$5=Master!$D$4,SUM(E324:G324),
IF($H$5=Master!$D$4,SUM(E324:H324),
IF($I$5=Master!$D$4,SUM(E324:I324),
IF($J$5=Master!$D$4,SUM(E324:J324),
IF($K$5=Master!$D$4,SUM(E324:K324),
IF($L$5=Master!$D$4,SUM(E324:L324),
IF($M$5=Master!$D$4,SUM(E324:M324),
IF($N$5=Master!$D$4,SUM(E324:N324),
IF($O$5=Master!$D$4,SUM(E324:O324),
IF($P$5=Master!$D$4,SUM(E324:P324),0))))))))))))</f>
        <v>29058374.770000003</v>
      </c>
      <c r="V324" s="115"/>
    </row>
    <row r="325" spans="2:22" ht="25.5" x14ac:dyDescent="0.2">
      <c r="B325" s="113"/>
      <c r="C325" s="117" t="s">
        <v>108</v>
      </c>
      <c r="D325" s="118" t="s">
        <v>339</v>
      </c>
      <c r="E325" s="119">
        <v>0</v>
      </c>
      <c r="F325" s="119">
        <v>0</v>
      </c>
      <c r="G325" s="119">
        <v>0</v>
      </c>
      <c r="H325" s="119">
        <v>0</v>
      </c>
      <c r="I325" s="119">
        <v>0</v>
      </c>
      <c r="J325" s="119">
        <v>0</v>
      </c>
      <c r="K325" s="119">
        <v>8000</v>
      </c>
      <c r="L325" s="119">
        <v>0</v>
      </c>
      <c r="M325" s="119">
        <v>0</v>
      </c>
      <c r="N325" s="119">
        <v>0</v>
      </c>
      <c r="O325" s="119">
        <v>0</v>
      </c>
      <c r="P325" s="119">
        <v>9800</v>
      </c>
      <c r="Q325" s="119">
        <f t="shared" ref="Q325:Q388" si="7">SUM(E325:P325)</f>
        <v>17800</v>
      </c>
      <c r="R325" s="115"/>
      <c r="S325" s="116"/>
      <c r="T325" s="113"/>
      <c r="U325" s="119">
        <f>IF($E$5=Master!$D$4,E325,
IF($F$5=Master!$D$4,SUM(E325:F325),
IF($G$5=Master!$D$4,SUM(E325:G325),
IF($H$5=Master!$D$4,SUM(E325:H325),
IF($I$5=Master!$D$4,SUM(E325:I325),
IF($J$5=Master!$D$4,SUM(E325:J325),
IF($K$5=Master!$D$4,SUM(E325:K325),
IF($L$5=Master!$D$4,SUM(E325:L325),
IF($M$5=Master!$D$4,SUM(E325:M325),
IF($N$5=Master!$D$4,SUM(E325:N325),
IF($O$5=Master!$D$4,SUM(E325:O325),
IF($P$5=Master!$D$4,SUM(E325:P325),0))))))))))))</f>
        <v>0</v>
      </c>
      <c r="V325" s="115"/>
    </row>
    <row r="326" spans="2:22" ht="25.5" x14ac:dyDescent="0.2">
      <c r="B326" s="113"/>
      <c r="C326" s="117" t="s">
        <v>109</v>
      </c>
      <c r="D326" s="118" t="s">
        <v>341</v>
      </c>
      <c r="E326" s="119">
        <v>5233.33</v>
      </c>
      <c r="F326" s="119">
        <v>678099.99</v>
      </c>
      <c r="G326" s="119">
        <v>616666.66</v>
      </c>
      <c r="H326" s="119">
        <v>616666.66</v>
      </c>
      <c r="I326" s="119">
        <v>699166.66</v>
      </c>
      <c r="J326" s="119">
        <v>689166.66</v>
      </c>
      <c r="K326" s="119">
        <v>913166.66</v>
      </c>
      <c r="L326" s="119">
        <v>1069166.6600000001</v>
      </c>
      <c r="M326" s="119">
        <v>1139166.6600000001</v>
      </c>
      <c r="N326" s="119">
        <v>1159166.6600000001</v>
      </c>
      <c r="O326" s="119">
        <v>1329166.6600000001</v>
      </c>
      <c r="P326" s="119">
        <v>1695166.74</v>
      </c>
      <c r="Q326" s="119">
        <f t="shared" si="7"/>
        <v>10610000.000000002</v>
      </c>
      <c r="R326" s="115"/>
      <c r="S326" s="116"/>
      <c r="T326" s="113"/>
      <c r="U326" s="119">
        <f>IF($E$5=Master!$D$4,E326,
IF($F$5=Master!$D$4,SUM(E326:F326),
IF($G$5=Master!$D$4,SUM(E326:G326),
IF($H$5=Master!$D$4,SUM(E326:H326),
IF($I$5=Master!$D$4,SUM(E326:I326),
IF($J$5=Master!$D$4,SUM(E326:J326),
IF($K$5=Master!$D$4,SUM(E326:K326),
IF($L$5=Master!$D$4,SUM(E326:L326),
IF($M$5=Master!$D$4,SUM(E326:M326),
IF($N$5=Master!$D$4,SUM(E326:N326),
IF($O$5=Master!$D$4,SUM(E326:O326),
IF($P$5=Master!$D$4,SUM(E326:P326),0))))))))))))</f>
        <v>1916666.6400000001</v>
      </c>
      <c r="V326" s="115"/>
    </row>
    <row r="327" spans="2:22" ht="25.5" x14ac:dyDescent="0.2">
      <c r="B327" s="113"/>
      <c r="C327" s="117" t="s">
        <v>110</v>
      </c>
      <c r="D327" s="118" t="s">
        <v>342</v>
      </c>
      <c r="E327" s="119">
        <v>449490</v>
      </c>
      <c r="F327" s="119">
        <v>1096057.2600000002</v>
      </c>
      <c r="G327" s="119">
        <v>857441.63</v>
      </c>
      <c r="H327" s="119">
        <v>469667.32</v>
      </c>
      <c r="I327" s="119">
        <v>679167.67</v>
      </c>
      <c r="J327" s="119">
        <v>535212.28999999992</v>
      </c>
      <c r="K327" s="119">
        <v>751447.63</v>
      </c>
      <c r="L327" s="119">
        <v>568272.73</v>
      </c>
      <c r="M327" s="119">
        <v>417645.14999999997</v>
      </c>
      <c r="N327" s="119">
        <v>579105.25999999989</v>
      </c>
      <c r="O327" s="119">
        <v>421557.95999999996</v>
      </c>
      <c r="P327" s="119">
        <v>459781.51000000007</v>
      </c>
      <c r="Q327" s="119">
        <f t="shared" si="7"/>
        <v>7284846.4099999992</v>
      </c>
      <c r="R327" s="115"/>
      <c r="S327" s="116"/>
      <c r="T327" s="113"/>
      <c r="U327" s="119">
        <f>IF($E$5=Master!$D$4,E327,
IF($F$5=Master!$D$4,SUM(E327:F327),
IF($G$5=Master!$D$4,SUM(E327:G327),
IF($H$5=Master!$D$4,SUM(E327:H327),
IF($I$5=Master!$D$4,SUM(E327:I327),
IF($J$5=Master!$D$4,SUM(E327:J327),
IF($K$5=Master!$D$4,SUM(E327:K327),
IF($L$5=Master!$D$4,SUM(E327:L327),
IF($M$5=Master!$D$4,SUM(E327:M327),
IF($N$5=Master!$D$4,SUM(E327:N327),
IF($O$5=Master!$D$4,SUM(E327:O327),
IF($P$5=Master!$D$4,SUM(E327:P327),0))))))))))))</f>
        <v>2872656.21</v>
      </c>
      <c r="V327" s="115"/>
    </row>
    <row r="328" spans="2:22" x14ac:dyDescent="0.2">
      <c r="B328" s="113"/>
      <c r="C328" s="117" t="s">
        <v>111</v>
      </c>
      <c r="D328" s="118" t="s">
        <v>337</v>
      </c>
      <c r="E328" s="119">
        <v>10000.08</v>
      </c>
      <c r="F328" s="119">
        <v>401487.17000000004</v>
      </c>
      <c r="G328" s="119">
        <v>388540.57000000007</v>
      </c>
      <c r="H328" s="119">
        <v>272706.42</v>
      </c>
      <c r="I328" s="119">
        <v>70403.540000000008</v>
      </c>
      <c r="J328" s="119">
        <v>47605.8</v>
      </c>
      <c r="K328" s="119">
        <v>79814.19</v>
      </c>
      <c r="L328" s="119">
        <v>20000.080000000002</v>
      </c>
      <c r="M328" s="119">
        <v>77074.73000000001</v>
      </c>
      <c r="N328" s="119">
        <v>45325.380000000005</v>
      </c>
      <c r="O328" s="119">
        <v>217650.24</v>
      </c>
      <c r="P328" s="119">
        <v>800874.77</v>
      </c>
      <c r="Q328" s="119">
        <f t="shared" si="7"/>
        <v>2431482.9699999997</v>
      </c>
      <c r="R328" s="115"/>
      <c r="S328" s="116"/>
      <c r="T328" s="113"/>
      <c r="U328" s="119">
        <f>IF($E$5=Master!$D$4,E328,
IF($F$5=Master!$D$4,SUM(E328:F328),
IF($G$5=Master!$D$4,SUM(E328:G328),
IF($H$5=Master!$D$4,SUM(E328:H328),
IF($I$5=Master!$D$4,SUM(E328:I328),
IF($J$5=Master!$D$4,SUM(E328:J328),
IF($K$5=Master!$D$4,SUM(E328:K328),
IF($L$5=Master!$D$4,SUM(E328:L328),
IF($M$5=Master!$D$4,SUM(E328:M328),
IF($N$5=Master!$D$4,SUM(E328:N328),
IF($O$5=Master!$D$4,SUM(E328:O328),
IF($P$5=Master!$D$4,SUM(E328:P328),0))))))))))))</f>
        <v>1072734.24</v>
      </c>
      <c r="V328" s="115"/>
    </row>
    <row r="329" spans="2:22" x14ac:dyDescent="0.2">
      <c r="B329" s="113"/>
      <c r="C329" s="117" t="s">
        <v>112</v>
      </c>
      <c r="D329" s="118" t="s">
        <v>340</v>
      </c>
      <c r="E329" s="119">
        <v>637622.32999999996</v>
      </c>
      <c r="F329" s="119">
        <v>644378.71999999986</v>
      </c>
      <c r="G329" s="119">
        <v>641228.85999999987</v>
      </c>
      <c r="H329" s="119">
        <v>619792.30999999982</v>
      </c>
      <c r="I329" s="119">
        <v>650291.43999999983</v>
      </c>
      <c r="J329" s="119">
        <v>631319.88999999978</v>
      </c>
      <c r="K329" s="119">
        <v>681417.95999999985</v>
      </c>
      <c r="L329" s="119">
        <v>692044.53999999992</v>
      </c>
      <c r="M329" s="119">
        <v>654209.54999999981</v>
      </c>
      <c r="N329" s="119">
        <v>671368.75999999966</v>
      </c>
      <c r="O329" s="119">
        <v>657023.07999999984</v>
      </c>
      <c r="P329" s="119">
        <v>780099.65</v>
      </c>
      <c r="Q329" s="119">
        <f t="shared" si="7"/>
        <v>7960797.0899999989</v>
      </c>
      <c r="R329" s="115"/>
      <c r="S329" s="116"/>
      <c r="T329" s="113"/>
      <c r="U329" s="119">
        <f>IF($E$5=Master!$D$4,E329,
IF($F$5=Master!$D$4,SUM(E329:F329),
IF($G$5=Master!$D$4,SUM(E329:G329),
IF($H$5=Master!$D$4,SUM(E329:H329),
IF($I$5=Master!$D$4,SUM(E329:I329),
IF($J$5=Master!$D$4,SUM(E329:J329),
IF($K$5=Master!$D$4,SUM(E329:K329),
IF($L$5=Master!$D$4,SUM(E329:L329),
IF($M$5=Master!$D$4,SUM(E329:M329),
IF($N$5=Master!$D$4,SUM(E329:N329),
IF($O$5=Master!$D$4,SUM(E329:O329),
IF($P$5=Master!$D$4,SUM(E329:P329),0))))))))))))</f>
        <v>2543022.2199999997</v>
      </c>
      <c r="V329" s="115"/>
    </row>
    <row r="330" spans="2:22" x14ac:dyDescent="0.2">
      <c r="B330" s="113"/>
      <c r="C330" s="117" t="s">
        <v>113</v>
      </c>
      <c r="D330" s="118" t="s">
        <v>343</v>
      </c>
      <c r="E330" s="119">
        <v>209921.78</v>
      </c>
      <c r="F330" s="119">
        <v>208288.23</v>
      </c>
      <c r="G330" s="119">
        <v>240645.52000000002</v>
      </c>
      <c r="H330" s="119">
        <v>244589.83</v>
      </c>
      <c r="I330" s="119">
        <v>240596.79</v>
      </c>
      <c r="J330" s="119">
        <v>240231.53</v>
      </c>
      <c r="K330" s="119">
        <v>294679.10000000009</v>
      </c>
      <c r="L330" s="119">
        <v>298803.76000000007</v>
      </c>
      <c r="M330" s="119">
        <v>294634.21000000002</v>
      </c>
      <c r="N330" s="119">
        <v>293598.39</v>
      </c>
      <c r="O330" s="119">
        <v>317840.7300000001</v>
      </c>
      <c r="P330" s="119">
        <v>462948.1</v>
      </c>
      <c r="Q330" s="119">
        <f t="shared" si="7"/>
        <v>3346777.97</v>
      </c>
      <c r="R330" s="115"/>
      <c r="S330" s="116"/>
      <c r="T330" s="113"/>
      <c r="U330" s="119">
        <f>IF($E$5=Master!$D$4,E330,
IF($F$5=Master!$D$4,SUM(E330:F330),
IF($G$5=Master!$D$4,SUM(E330:G330),
IF($H$5=Master!$D$4,SUM(E330:H330),
IF($I$5=Master!$D$4,SUM(E330:I330),
IF($J$5=Master!$D$4,SUM(E330:J330),
IF($K$5=Master!$D$4,SUM(E330:K330),
IF($L$5=Master!$D$4,SUM(E330:L330),
IF($M$5=Master!$D$4,SUM(E330:M330),
IF($N$5=Master!$D$4,SUM(E330:N330),
IF($O$5=Master!$D$4,SUM(E330:O330),
IF($P$5=Master!$D$4,SUM(E330:P330),0))))))))))))</f>
        <v>903445.36</v>
      </c>
      <c r="V330" s="115"/>
    </row>
    <row r="331" spans="2:22" x14ac:dyDescent="0.2">
      <c r="B331" s="113"/>
      <c r="C331" s="117" t="s">
        <v>114</v>
      </c>
      <c r="D331" s="118" t="s">
        <v>344</v>
      </c>
      <c r="E331" s="119">
        <v>216339.14</v>
      </c>
      <c r="F331" s="119">
        <v>252223.1</v>
      </c>
      <c r="G331" s="119">
        <v>208854.99000000002</v>
      </c>
      <c r="H331" s="119">
        <v>214423.86000000002</v>
      </c>
      <c r="I331" s="119">
        <v>207229.55000000002</v>
      </c>
      <c r="J331" s="119">
        <v>215758.87000000002</v>
      </c>
      <c r="K331" s="119">
        <v>148165.85</v>
      </c>
      <c r="L331" s="119">
        <v>58216.19</v>
      </c>
      <c r="M331" s="119">
        <v>52002.89</v>
      </c>
      <c r="N331" s="119">
        <v>49360.93</v>
      </c>
      <c r="O331" s="119">
        <v>50670.020000000004</v>
      </c>
      <c r="P331" s="119">
        <v>48361.409999999996</v>
      </c>
      <c r="Q331" s="119">
        <f t="shared" si="7"/>
        <v>1721606.7999999998</v>
      </c>
      <c r="R331" s="115"/>
      <c r="S331" s="116"/>
      <c r="T331" s="113"/>
      <c r="U331" s="119">
        <f>IF($E$5=Master!$D$4,E331,
IF($F$5=Master!$D$4,SUM(E331:F331),
IF($G$5=Master!$D$4,SUM(E331:G331),
IF($H$5=Master!$D$4,SUM(E331:H331),
IF($I$5=Master!$D$4,SUM(E331:I331),
IF($J$5=Master!$D$4,SUM(E331:J331),
IF($K$5=Master!$D$4,SUM(E331:K331),
IF($L$5=Master!$D$4,SUM(E331:L331),
IF($M$5=Master!$D$4,SUM(E331:M331),
IF($N$5=Master!$D$4,SUM(E331:N331),
IF($O$5=Master!$D$4,SUM(E331:O331),
IF($P$5=Master!$D$4,SUM(E331:P331),0))))))))))))</f>
        <v>891841.09</v>
      </c>
      <c r="V331" s="115"/>
    </row>
    <row r="332" spans="2:22" x14ac:dyDescent="0.2">
      <c r="B332" s="113"/>
      <c r="C332" s="117" t="s">
        <v>115</v>
      </c>
      <c r="D332" s="118" t="s">
        <v>345</v>
      </c>
      <c r="E332" s="119">
        <v>3144164.97</v>
      </c>
      <c r="F332" s="119">
        <v>3013574.56</v>
      </c>
      <c r="G332" s="119">
        <v>3149608.88</v>
      </c>
      <c r="H332" s="119">
        <v>2960185.7399999998</v>
      </c>
      <c r="I332" s="119">
        <v>3169544.1</v>
      </c>
      <c r="J332" s="119">
        <v>3367969.29</v>
      </c>
      <c r="K332" s="119">
        <v>3049473.66</v>
      </c>
      <c r="L332" s="119">
        <v>3128270.42</v>
      </c>
      <c r="M332" s="119">
        <v>3742162.79</v>
      </c>
      <c r="N332" s="119">
        <v>3977622.2600000002</v>
      </c>
      <c r="O332" s="119">
        <v>3422638.9300000006</v>
      </c>
      <c r="P332" s="119">
        <v>6995785.3299999991</v>
      </c>
      <c r="Q332" s="119">
        <f t="shared" si="7"/>
        <v>43121000.93</v>
      </c>
      <c r="R332" s="115"/>
      <c r="S332" s="116"/>
      <c r="T332" s="113"/>
      <c r="U332" s="119">
        <f>IF($E$5=Master!$D$4,E332,
IF($F$5=Master!$D$4,SUM(E332:F332),
IF($G$5=Master!$D$4,SUM(E332:G332),
IF($H$5=Master!$D$4,SUM(E332:H332),
IF($I$5=Master!$D$4,SUM(E332:I332),
IF($J$5=Master!$D$4,SUM(E332:J332),
IF($K$5=Master!$D$4,SUM(E332:K332),
IF($L$5=Master!$D$4,SUM(E332:L332),
IF($M$5=Master!$D$4,SUM(E332:M332),
IF($N$5=Master!$D$4,SUM(E332:N332),
IF($O$5=Master!$D$4,SUM(E332:O332),
IF($P$5=Master!$D$4,SUM(E332:P332),0))))))))))))</f>
        <v>12267534.15</v>
      </c>
      <c r="V332" s="115"/>
    </row>
    <row r="333" spans="2:22" x14ac:dyDescent="0.2">
      <c r="B333" s="113"/>
      <c r="C333" s="117" t="s">
        <v>116</v>
      </c>
      <c r="D333" s="118" t="s">
        <v>346</v>
      </c>
      <c r="E333" s="119">
        <v>72486.98</v>
      </c>
      <c r="F333" s="119">
        <v>117970.3</v>
      </c>
      <c r="G333" s="119">
        <v>107675.04999999999</v>
      </c>
      <c r="H333" s="119">
        <v>77973.959999999992</v>
      </c>
      <c r="I333" s="119">
        <v>75031.180000000008</v>
      </c>
      <c r="J333" s="119">
        <v>81387.55</v>
      </c>
      <c r="K333" s="119">
        <v>128119.54</v>
      </c>
      <c r="L333" s="119">
        <v>80226.34</v>
      </c>
      <c r="M333" s="119">
        <v>78062.680000000008</v>
      </c>
      <c r="N333" s="119">
        <v>76884.59</v>
      </c>
      <c r="O333" s="119">
        <v>75148.19</v>
      </c>
      <c r="P333" s="119">
        <v>241209.16999999998</v>
      </c>
      <c r="Q333" s="119">
        <f t="shared" si="7"/>
        <v>1212175.5299999998</v>
      </c>
      <c r="R333" s="115"/>
      <c r="S333" s="116"/>
      <c r="T333" s="113"/>
      <c r="U333" s="119">
        <f>IF($E$5=Master!$D$4,E333,
IF($F$5=Master!$D$4,SUM(E333:F333),
IF($G$5=Master!$D$4,SUM(E333:G333),
IF($H$5=Master!$D$4,SUM(E333:H333),
IF($I$5=Master!$D$4,SUM(E333:I333),
IF($J$5=Master!$D$4,SUM(E333:J333),
IF($K$5=Master!$D$4,SUM(E333:K333),
IF($L$5=Master!$D$4,SUM(E333:L333),
IF($M$5=Master!$D$4,SUM(E333:M333),
IF($N$5=Master!$D$4,SUM(E333:N333),
IF($O$5=Master!$D$4,SUM(E333:O333),
IF($P$5=Master!$D$4,SUM(E333:P333),0))))))))))))</f>
        <v>376106.28999999992</v>
      </c>
      <c r="V333" s="115"/>
    </row>
    <row r="334" spans="2:22" x14ac:dyDescent="0.2">
      <c r="B334" s="113"/>
      <c r="C334" s="117" t="s">
        <v>117</v>
      </c>
      <c r="D334" s="118" t="s">
        <v>347</v>
      </c>
      <c r="E334" s="119">
        <v>95168.47</v>
      </c>
      <c r="F334" s="119">
        <v>105370.05</v>
      </c>
      <c r="G334" s="119">
        <v>108695.17</v>
      </c>
      <c r="H334" s="119">
        <v>114537.44</v>
      </c>
      <c r="I334" s="119">
        <v>100312.29000000001</v>
      </c>
      <c r="J334" s="119">
        <v>107528.89</v>
      </c>
      <c r="K334" s="119">
        <v>108082.31000000001</v>
      </c>
      <c r="L334" s="119">
        <v>102035.83</v>
      </c>
      <c r="M334" s="119">
        <v>107955.58</v>
      </c>
      <c r="N334" s="119">
        <v>112016.22000000002</v>
      </c>
      <c r="O334" s="119">
        <v>97854.540000000008</v>
      </c>
      <c r="P334" s="119">
        <v>94997.82</v>
      </c>
      <c r="Q334" s="119">
        <f t="shared" si="7"/>
        <v>1254554.6100000001</v>
      </c>
      <c r="R334" s="115"/>
      <c r="S334" s="116"/>
      <c r="T334" s="113"/>
      <c r="U334" s="119">
        <f>IF($E$5=Master!$D$4,E334,
IF($F$5=Master!$D$4,SUM(E334:F334),
IF($G$5=Master!$D$4,SUM(E334:G334),
IF($H$5=Master!$D$4,SUM(E334:H334),
IF($I$5=Master!$D$4,SUM(E334:I334),
IF($J$5=Master!$D$4,SUM(E334:J334),
IF($K$5=Master!$D$4,SUM(E334:K334),
IF($L$5=Master!$D$4,SUM(E334:L334),
IF($M$5=Master!$D$4,SUM(E334:M334),
IF($N$5=Master!$D$4,SUM(E334:N334),
IF($O$5=Master!$D$4,SUM(E334:O334),
IF($P$5=Master!$D$4,SUM(E334:P334),0))))))))))))</f>
        <v>423771.13</v>
      </c>
      <c r="V334" s="115"/>
    </row>
    <row r="335" spans="2:22" x14ac:dyDescent="0.2">
      <c r="B335" s="113"/>
      <c r="C335" s="117" t="s">
        <v>118</v>
      </c>
      <c r="D335" s="118" t="s">
        <v>348</v>
      </c>
      <c r="E335" s="119">
        <v>600000.15999999992</v>
      </c>
      <c r="F335" s="119">
        <v>1051013.2</v>
      </c>
      <c r="G335" s="119">
        <v>320199.92000000004</v>
      </c>
      <c r="H335" s="119">
        <v>170350.02</v>
      </c>
      <c r="I335" s="119">
        <v>247019.96</v>
      </c>
      <c r="J335" s="119">
        <v>555817.24</v>
      </c>
      <c r="K335" s="119">
        <v>795398.54999999993</v>
      </c>
      <c r="L335" s="119">
        <v>652588.65</v>
      </c>
      <c r="M335" s="119">
        <v>1793158.09</v>
      </c>
      <c r="N335" s="119">
        <v>496739.93000000005</v>
      </c>
      <c r="O335" s="119">
        <v>2104197.2000000002</v>
      </c>
      <c r="P335" s="119">
        <v>1854945.1100000003</v>
      </c>
      <c r="Q335" s="119">
        <f t="shared" si="7"/>
        <v>10641428.030000001</v>
      </c>
      <c r="R335" s="115"/>
      <c r="S335" s="116"/>
      <c r="T335" s="113"/>
      <c r="U335" s="119">
        <f>IF($E$5=Master!$D$4,E335,
IF($F$5=Master!$D$4,SUM(E335:F335),
IF($G$5=Master!$D$4,SUM(E335:G335),
IF($H$5=Master!$D$4,SUM(E335:H335),
IF($I$5=Master!$D$4,SUM(E335:I335),
IF($J$5=Master!$D$4,SUM(E335:J335),
IF($K$5=Master!$D$4,SUM(E335:K335),
IF($L$5=Master!$D$4,SUM(E335:L335),
IF($M$5=Master!$D$4,SUM(E335:M335),
IF($N$5=Master!$D$4,SUM(E335:N335),
IF($O$5=Master!$D$4,SUM(E335:O335),
IF($P$5=Master!$D$4,SUM(E335:P335),0))))))))))))</f>
        <v>2141563.2999999998</v>
      </c>
      <c r="V335" s="115"/>
    </row>
    <row r="336" spans="2:22" x14ac:dyDescent="0.2">
      <c r="B336" s="113"/>
      <c r="C336" s="117" t="s">
        <v>119</v>
      </c>
      <c r="D336" s="118" t="s">
        <v>349</v>
      </c>
      <c r="E336" s="119">
        <v>20916.660000000003</v>
      </c>
      <c r="F336" s="119">
        <v>45916.66</v>
      </c>
      <c r="G336" s="119">
        <v>70916.66</v>
      </c>
      <c r="H336" s="119">
        <v>70916.66</v>
      </c>
      <c r="I336" s="119">
        <v>70916.66</v>
      </c>
      <c r="J336" s="119">
        <v>70916.66</v>
      </c>
      <c r="K336" s="119">
        <v>95916.66</v>
      </c>
      <c r="L336" s="119">
        <v>90916.66</v>
      </c>
      <c r="M336" s="119">
        <v>90916.66</v>
      </c>
      <c r="N336" s="119">
        <v>90916.66</v>
      </c>
      <c r="O336" s="119">
        <v>385916.66000000003</v>
      </c>
      <c r="P336" s="119">
        <v>321684.24</v>
      </c>
      <c r="Q336" s="119">
        <f t="shared" si="7"/>
        <v>1426767.5000000002</v>
      </c>
      <c r="R336" s="115"/>
      <c r="S336" s="116"/>
      <c r="T336" s="113"/>
      <c r="U336" s="119">
        <f>IF($E$5=Master!$D$4,E336,
IF($F$5=Master!$D$4,SUM(E336:F336),
IF($G$5=Master!$D$4,SUM(E336:G336),
IF($H$5=Master!$D$4,SUM(E336:H336),
IF($I$5=Master!$D$4,SUM(E336:I336),
IF($J$5=Master!$D$4,SUM(E336:J336),
IF($K$5=Master!$D$4,SUM(E336:K336),
IF($L$5=Master!$D$4,SUM(E336:L336),
IF($M$5=Master!$D$4,SUM(E336:M336),
IF($N$5=Master!$D$4,SUM(E336:N336),
IF($O$5=Master!$D$4,SUM(E336:O336),
IF($P$5=Master!$D$4,SUM(E336:P336),0))))))))))))</f>
        <v>208666.64</v>
      </c>
      <c r="V336" s="115"/>
    </row>
    <row r="337" spans="2:22" ht="25.5" x14ac:dyDescent="0.2">
      <c r="B337" s="113"/>
      <c r="C337" s="117" t="s">
        <v>120</v>
      </c>
      <c r="D337" s="118" t="s">
        <v>350</v>
      </c>
      <c r="E337" s="119">
        <v>289057.77000000008</v>
      </c>
      <c r="F337" s="119">
        <v>304908.39000000007</v>
      </c>
      <c r="G337" s="119">
        <v>277226.40000000002</v>
      </c>
      <c r="H337" s="119">
        <v>258956.60000000003</v>
      </c>
      <c r="I337" s="119">
        <v>304052.01000000007</v>
      </c>
      <c r="J337" s="119">
        <v>303292.92000000004</v>
      </c>
      <c r="K337" s="119">
        <v>424493.71000000008</v>
      </c>
      <c r="L337" s="119">
        <v>295221.38000000006</v>
      </c>
      <c r="M337" s="119">
        <v>261207.10000000003</v>
      </c>
      <c r="N337" s="119">
        <v>256949.82</v>
      </c>
      <c r="O337" s="119">
        <v>250420.35000000003</v>
      </c>
      <c r="P337" s="119">
        <v>473707.74</v>
      </c>
      <c r="Q337" s="119">
        <f t="shared" si="7"/>
        <v>3699494.1900000004</v>
      </c>
      <c r="R337" s="115"/>
      <c r="S337" s="116"/>
      <c r="T337" s="113"/>
      <c r="U337" s="119">
        <f>IF($E$5=Master!$D$4,E337,
IF($F$5=Master!$D$4,SUM(E337:F337),
IF($G$5=Master!$D$4,SUM(E337:G337),
IF($H$5=Master!$D$4,SUM(E337:H337),
IF($I$5=Master!$D$4,SUM(E337:I337),
IF($J$5=Master!$D$4,SUM(E337:J337),
IF($K$5=Master!$D$4,SUM(E337:K337),
IF($L$5=Master!$D$4,SUM(E337:L337),
IF($M$5=Master!$D$4,SUM(E337:M337),
IF($N$5=Master!$D$4,SUM(E337:N337),
IF($O$5=Master!$D$4,SUM(E337:O337),
IF($P$5=Master!$D$4,SUM(E337:P337),0))))))))))))</f>
        <v>1130149.1600000001</v>
      </c>
      <c r="V337" s="115"/>
    </row>
    <row r="338" spans="2:22" x14ac:dyDescent="0.2">
      <c r="B338" s="113"/>
      <c r="C338" s="117" t="s">
        <v>121</v>
      </c>
      <c r="D338" s="118" t="s">
        <v>351</v>
      </c>
      <c r="E338" s="119">
        <v>32944.99</v>
      </c>
      <c r="F338" s="119">
        <v>47993.56</v>
      </c>
      <c r="G338" s="119">
        <v>98085.63</v>
      </c>
      <c r="H338" s="119">
        <v>33534.65</v>
      </c>
      <c r="I338" s="119">
        <v>60856.67</v>
      </c>
      <c r="J338" s="119">
        <v>33848.850000000006</v>
      </c>
      <c r="K338" s="119">
        <v>26238.19</v>
      </c>
      <c r="L338" s="119">
        <v>26876.629999999997</v>
      </c>
      <c r="M338" s="119">
        <v>29924.269999999993</v>
      </c>
      <c r="N338" s="119">
        <v>27320.339999999997</v>
      </c>
      <c r="O338" s="119">
        <v>27163.949999999997</v>
      </c>
      <c r="P338" s="119">
        <v>27429.940000000002</v>
      </c>
      <c r="Q338" s="119">
        <f t="shared" si="7"/>
        <v>472217.67000000004</v>
      </c>
      <c r="R338" s="115"/>
      <c r="S338" s="116"/>
      <c r="T338" s="113"/>
      <c r="U338" s="119">
        <f>IF($E$5=Master!$D$4,E338,
IF($F$5=Master!$D$4,SUM(E338:F338),
IF($G$5=Master!$D$4,SUM(E338:G338),
IF($H$5=Master!$D$4,SUM(E338:H338),
IF($I$5=Master!$D$4,SUM(E338:I338),
IF($J$5=Master!$D$4,SUM(E338:J338),
IF($K$5=Master!$D$4,SUM(E338:K338),
IF($L$5=Master!$D$4,SUM(E338:L338),
IF($M$5=Master!$D$4,SUM(E338:M338),
IF($N$5=Master!$D$4,SUM(E338:N338),
IF($O$5=Master!$D$4,SUM(E338:O338),
IF($P$5=Master!$D$4,SUM(E338:P338),0))))))))))))</f>
        <v>212558.83</v>
      </c>
      <c r="V338" s="115"/>
    </row>
    <row r="339" spans="2:22" x14ac:dyDescent="0.2">
      <c r="B339" s="113"/>
      <c r="C339" s="117" t="s">
        <v>122</v>
      </c>
      <c r="D339" s="118" t="s">
        <v>352</v>
      </c>
      <c r="E339" s="119">
        <v>84796.920000000027</v>
      </c>
      <c r="F339" s="119">
        <v>135120.33000000005</v>
      </c>
      <c r="G339" s="119">
        <v>151382.52999999997</v>
      </c>
      <c r="H339" s="119">
        <v>108058.17000000001</v>
      </c>
      <c r="I339" s="119">
        <v>112588.59000000001</v>
      </c>
      <c r="J339" s="119">
        <v>103696.78000000003</v>
      </c>
      <c r="K339" s="119">
        <v>145458.50999999995</v>
      </c>
      <c r="L339" s="119">
        <v>90774.35000000002</v>
      </c>
      <c r="M339" s="119">
        <v>112011.52000000002</v>
      </c>
      <c r="N339" s="119">
        <v>97103.040000000008</v>
      </c>
      <c r="O339" s="119">
        <v>145082.44999999995</v>
      </c>
      <c r="P339" s="119">
        <v>94114.059999999954</v>
      </c>
      <c r="Q339" s="119">
        <f t="shared" si="7"/>
        <v>1380187.25</v>
      </c>
      <c r="R339" s="115"/>
      <c r="S339" s="116"/>
      <c r="T339" s="113"/>
      <c r="U339" s="119">
        <f>IF($E$5=Master!$D$4,E339,
IF($F$5=Master!$D$4,SUM(E339:F339),
IF($G$5=Master!$D$4,SUM(E339:G339),
IF($H$5=Master!$D$4,SUM(E339:H339),
IF($I$5=Master!$D$4,SUM(E339:I339),
IF($J$5=Master!$D$4,SUM(E339:J339),
IF($K$5=Master!$D$4,SUM(E339:K339),
IF($L$5=Master!$D$4,SUM(E339:L339),
IF($M$5=Master!$D$4,SUM(E339:M339),
IF($N$5=Master!$D$4,SUM(E339:N339),
IF($O$5=Master!$D$4,SUM(E339:O339),
IF($P$5=Master!$D$4,SUM(E339:P339),0))))))))))))</f>
        <v>479357.95000000007</v>
      </c>
      <c r="V339" s="115"/>
    </row>
    <row r="340" spans="2:22" x14ac:dyDescent="0.2">
      <c r="B340" s="113"/>
      <c r="C340" s="117" t="s">
        <v>123</v>
      </c>
      <c r="D340" s="118" t="s">
        <v>353</v>
      </c>
      <c r="E340" s="119">
        <v>2097687.25</v>
      </c>
      <c r="F340" s="119">
        <v>2163985.38</v>
      </c>
      <c r="G340" s="119">
        <v>1841644.0300000003</v>
      </c>
      <c r="H340" s="119">
        <v>2536692.7900000005</v>
      </c>
      <c r="I340" s="119">
        <v>2093119.5100000002</v>
      </c>
      <c r="J340" s="119">
        <v>2453549.4300000006</v>
      </c>
      <c r="K340" s="119">
        <v>1691093.78</v>
      </c>
      <c r="L340" s="119">
        <v>1672502.9000000001</v>
      </c>
      <c r="M340" s="119">
        <v>2363506.1</v>
      </c>
      <c r="N340" s="119">
        <v>2277512.27</v>
      </c>
      <c r="O340" s="119">
        <v>1779047.8400000003</v>
      </c>
      <c r="P340" s="119">
        <v>1987779.9700000002</v>
      </c>
      <c r="Q340" s="119">
        <f t="shared" si="7"/>
        <v>24958121.25</v>
      </c>
      <c r="R340" s="115"/>
      <c r="S340" s="116"/>
      <c r="T340" s="113"/>
      <c r="U340" s="119">
        <f>IF($E$5=Master!$D$4,E340,
IF($F$5=Master!$D$4,SUM(E340:F340),
IF($G$5=Master!$D$4,SUM(E340:G340),
IF($H$5=Master!$D$4,SUM(E340:H340),
IF($I$5=Master!$D$4,SUM(E340:I340),
IF($J$5=Master!$D$4,SUM(E340:J340),
IF($K$5=Master!$D$4,SUM(E340:K340),
IF($L$5=Master!$D$4,SUM(E340:L340),
IF($M$5=Master!$D$4,SUM(E340:M340),
IF($N$5=Master!$D$4,SUM(E340:N340),
IF($O$5=Master!$D$4,SUM(E340:O340),
IF($P$5=Master!$D$4,SUM(E340:P340),0))))))))))))</f>
        <v>8640009.4500000011</v>
      </c>
      <c r="V340" s="115"/>
    </row>
    <row r="341" spans="2:22" x14ac:dyDescent="0.2">
      <c r="B341" s="113"/>
      <c r="C341" s="117" t="s">
        <v>124</v>
      </c>
      <c r="D341" s="118" t="s">
        <v>354</v>
      </c>
      <c r="E341" s="119">
        <v>412040.55</v>
      </c>
      <c r="F341" s="119">
        <v>405961.07999999996</v>
      </c>
      <c r="G341" s="119">
        <v>406571.76999999996</v>
      </c>
      <c r="H341" s="119">
        <v>409264.54</v>
      </c>
      <c r="I341" s="119">
        <v>420001.04</v>
      </c>
      <c r="J341" s="119">
        <v>583856.71000000008</v>
      </c>
      <c r="K341" s="119">
        <v>422989.86</v>
      </c>
      <c r="L341" s="119">
        <v>407037.87</v>
      </c>
      <c r="M341" s="119">
        <v>426706.94</v>
      </c>
      <c r="N341" s="119">
        <v>414459.25</v>
      </c>
      <c r="O341" s="119">
        <v>436801.43999999994</v>
      </c>
      <c r="P341" s="119">
        <v>419909.25</v>
      </c>
      <c r="Q341" s="119">
        <f t="shared" si="7"/>
        <v>5165600.2999999989</v>
      </c>
      <c r="R341" s="115"/>
      <c r="S341" s="116"/>
      <c r="T341" s="113"/>
      <c r="U341" s="119">
        <f>IF($E$5=Master!$D$4,E341,
IF($F$5=Master!$D$4,SUM(E341:F341),
IF($G$5=Master!$D$4,SUM(E341:G341),
IF($H$5=Master!$D$4,SUM(E341:H341),
IF($I$5=Master!$D$4,SUM(E341:I341),
IF($J$5=Master!$D$4,SUM(E341:J341),
IF($K$5=Master!$D$4,SUM(E341:K341),
IF($L$5=Master!$D$4,SUM(E341:L341),
IF($M$5=Master!$D$4,SUM(E341:M341),
IF($N$5=Master!$D$4,SUM(E341:N341),
IF($O$5=Master!$D$4,SUM(E341:O341),
IF($P$5=Master!$D$4,SUM(E341:P341),0))))))))))))</f>
        <v>1633837.94</v>
      </c>
      <c r="V341" s="115"/>
    </row>
    <row r="342" spans="2:22" x14ac:dyDescent="0.2">
      <c r="B342" s="113"/>
      <c r="C342" s="117" t="s">
        <v>125</v>
      </c>
      <c r="D342" s="118" t="s">
        <v>355</v>
      </c>
      <c r="E342" s="119">
        <v>0</v>
      </c>
      <c r="F342" s="119">
        <v>661809.78</v>
      </c>
      <c r="G342" s="119">
        <v>5125404.93</v>
      </c>
      <c r="H342" s="119">
        <v>11177691.52</v>
      </c>
      <c r="I342" s="119">
        <v>3559533.49</v>
      </c>
      <c r="J342" s="119">
        <v>1492299.3</v>
      </c>
      <c r="K342" s="119">
        <v>14834317.01</v>
      </c>
      <c r="L342" s="119">
        <v>3648971.46</v>
      </c>
      <c r="M342" s="119">
        <v>33326.18</v>
      </c>
      <c r="N342" s="119">
        <v>2096508.51</v>
      </c>
      <c r="O342" s="119">
        <v>224133.9</v>
      </c>
      <c r="P342" s="119">
        <v>18026003.920000002</v>
      </c>
      <c r="Q342" s="119">
        <f t="shared" si="7"/>
        <v>60880000</v>
      </c>
      <c r="R342" s="115"/>
      <c r="S342" s="116"/>
      <c r="T342" s="113"/>
      <c r="U342" s="119">
        <f>IF($E$5=Master!$D$4,E342,
IF($F$5=Master!$D$4,SUM(E342:F342),
IF($G$5=Master!$D$4,SUM(E342:G342),
IF($H$5=Master!$D$4,SUM(E342:H342),
IF($I$5=Master!$D$4,SUM(E342:I342),
IF($J$5=Master!$D$4,SUM(E342:J342),
IF($K$5=Master!$D$4,SUM(E342:K342),
IF($L$5=Master!$D$4,SUM(E342:L342),
IF($M$5=Master!$D$4,SUM(E342:M342),
IF($N$5=Master!$D$4,SUM(E342:N342),
IF($O$5=Master!$D$4,SUM(E342:O342),
IF($P$5=Master!$D$4,SUM(E342:P342),0))))))))))))</f>
        <v>16964906.23</v>
      </c>
      <c r="V342" s="115"/>
    </row>
    <row r="343" spans="2:22" x14ac:dyDescent="0.2">
      <c r="B343" s="113"/>
      <c r="C343" s="117" t="s">
        <v>126</v>
      </c>
      <c r="D343" s="118" t="s">
        <v>356</v>
      </c>
      <c r="E343" s="119">
        <v>45353754.800000004</v>
      </c>
      <c r="F343" s="119">
        <v>12766633.73</v>
      </c>
      <c r="G343" s="119">
        <v>69412314.480000004</v>
      </c>
      <c r="H343" s="119">
        <v>137834393.37</v>
      </c>
      <c r="I343" s="119">
        <v>71827470.469999999</v>
      </c>
      <c r="J343" s="119">
        <v>61758646.260000005</v>
      </c>
      <c r="K343" s="119">
        <v>45309670.450000003</v>
      </c>
      <c r="L343" s="119">
        <v>13168442.130000001</v>
      </c>
      <c r="M343" s="119">
        <v>52782311.620000005</v>
      </c>
      <c r="N343" s="119">
        <v>33900994.480000004</v>
      </c>
      <c r="O343" s="119">
        <v>70169904.700000003</v>
      </c>
      <c r="P343" s="119">
        <v>66115473.509999998</v>
      </c>
      <c r="Q343" s="119">
        <f t="shared" si="7"/>
        <v>680400010</v>
      </c>
      <c r="R343" s="115"/>
      <c r="S343" s="116"/>
      <c r="T343" s="113"/>
      <c r="U343" s="119">
        <f>IF($E$5=Master!$D$4,E343,
IF($F$5=Master!$D$4,SUM(E343:F343),
IF($G$5=Master!$D$4,SUM(E343:G343),
IF($H$5=Master!$D$4,SUM(E343:H343),
IF($I$5=Master!$D$4,SUM(E343:I343),
IF($J$5=Master!$D$4,SUM(E343:J343),
IF($K$5=Master!$D$4,SUM(E343:K343),
IF($L$5=Master!$D$4,SUM(E343:L343),
IF($M$5=Master!$D$4,SUM(E343:M343),
IF($N$5=Master!$D$4,SUM(E343:N343),
IF($O$5=Master!$D$4,SUM(E343:O343),
IF($P$5=Master!$D$4,SUM(E343:P343),0))))))))))))</f>
        <v>265367096.38</v>
      </c>
      <c r="V343" s="115"/>
    </row>
    <row r="344" spans="2:22" ht="25.5" x14ac:dyDescent="0.2">
      <c r="B344" s="113"/>
      <c r="C344" s="117" t="s">
        <v>127</v>
      </c>
      <c r="D344" s="118" t="s">
        <v>357</v>
      </c>
      <c r="E344" s="119">
        <v>141233.92000000004</v>
      </c>
      <c r="F344" s="119">
        <v>78105.929999999993</v>
      </c>
      <c r="G344" s="119">
        <v>78191.97</v>
      </c>
      <c r="H344" s="119">
        <v>78773.210000000006</v>
      </c>
      <c r="I344" s="119">
        <v>79951.8</v>
      </c>
      <c r="J344" s="119">
        <v>83322.97</v>
      </c>
      <c r="K344" s="119">
        <v>81752.140000000014</v>
      </c>
      <c r="L344" s="119">
        <v>81876.800000000017</v>
      </c>
      <c r="M344" s="119">
        <v>81810.66</v>
      </c>
      <c r="N344" s="119">
        <v>86108.74</v>
      </c>
      <c r="O344" s="119">
        <v>86108.74</v>
      </c>
      <c r="P344" s="119">
        <v>86108.780000000013</v>
      </c>
      <c r="Q344" s="119">
        <f t="shared" si="7"/>
        <v>1043345.6600000001</v>
      </c>
      <c r="R344" s="115"/>
      <c r="S344" s="116"/>
      <c r="T344" s="113"/>
      <c r="U344" s="119">
        <f>IF($E$5=Master!$D$4,E344,
IF($F$5=Master!$D$4,SUM(E344:F344),
IF($G$5=Master!$D$4,SUM(E344:G344),
IF($H$5=Master!$D$4,SUM(E344:H344),
IF($I$5=Master!$D$4,SUM(E344:I344),
IF($J$5=Master!$D$4,SUM(E344:J344),
IF($K$5=Master!$D$4,SUM(E344:K344),
IF($L$5=Master!$D$4,SUM(E344:L344),
IF($M$5=Master!$D$4,SUM(E344:M344),
IF($N$5=Master!$D$4,SUM(E344:N344),
IF($O$5=Master!$D$4,SUM(E344:O344),
IF($P$5=Master!$D$4,SUM(E344:P344),0))))))))))))</f>
        <v>376305.03000000009</v>
      </c>
      <c r="V344" s="115"/>
    </row>
    <row r="345" spans="2:22" x14ac:dyDescent="0.2">
      <c r="B345" s="113"/>
      <c r="C345" s="117" t="s">
        <v>128</v>
      </c>
      <c r="D345" s="118" t="s">
        <v>358</v>
      </c>
      <c r="E345" s="119">
        <v>5717204.2199999997</v>
      </c>
      <c r="F345" s="119">
        <v>1492720.1500000001</v>
      </c>
      <c r="G345" s="119">
        <v>671880.94000000006</v>
      </c>
      <c r="H345" s="119">
        <v>383855.55999999988</v>
      </c>
      <c r="I345" s="119">
        <v>491505.14999999997</v>
      </c>
      <c r="J345" s="119">
        <v>348359.92</v>
      </c>
      <c r="K345" s="119">
        <v>342906.56999999989</v>
      </c>
      <c r="L345" s="119">
        <v>339086.15999999992</v>
      </c>
      <c r="M345" s="119">
        <v>329206.0799999999</v>
      </c>
      <c r="N345" s="119">
        <v>321653.44999999995</v>
      </c>
      <c r="O345" s="119">
        <v>314432.3899999999</v>
      </c>
      <c r="P345" s="119">
        <v>318723.9800000001</v>
      </c>
      <c r="Q345" s="119">
        <f t="shared" si="7"/>
        <v>11071534.57</v>
      </c>
      <c r="R345" s="115"/>
      <c r="S345" s="116"/>
      <c r="T345" s="113"/>
      <c r="U345" s="119">
        <f>IF($E$5=Master!$D$4,E345,
IF($F$5=Master!$D$4,SUM(E345:F345),
IF($G$5=Master!$D$4,SUM(E345:G345),
IF($H$5=Master!$D$4,SUM(E345:H345),
IF($I$5=Master!$D$4,SUM(E345:I345),
IF($J$5=Master!$D$4,SUM(E345:J345),
IF($K$5=Master!$D$4,SUM(E345:K345),
IF($L$5=Master!$D$4,SUM(E345:L345),
IF($M$5=Master!$D$4,SUM(E345:M345),
IF($N$5=Master!$D$4,SUM(E345:N345),
IF($O$5=Master!$D$4,SUM(E345:O345),
IF($P$5=Master!$D$4,SUM(E345:P345),0))))))))))))</f>
        <v>8265660.8700000001</v>
      </c>
      <c r="V345" s="115"/>
    </row>
    <row r="346" spans="2:22" ht="25.5" x14ac:dyDescent="0.2">
      <c r="B346" s="113"/>
      <c r="C346" s="117" t="s">
        <v>129</v>
      </c>
      <c r="D346" s="118" t="s">
        <v>359</v>
      </c>
      <c r="E346" s="119">
        <v>37224.039999999994</v>
      </c>
      <c r="F346" s="119">
        <v>29736.320000000003</v>
      </c>
      <c r="G346" s="119">
        <v>29692.320000000003</v>
      </c>
      <c r="H346" s="119">
        <v>29932.320000000003</v>
      </c>
      <c r="I346" s="119">
        <v>29692.320000000003</v>
      </c>
      <c r="J346" s="119">
        <v>29833.320000000003</v>
      </c>
      <c r="K346" s="119">
        <v>33104.32</v>
      </c>
      <c r="L346" s="119">
        <v>29927.320000000003</v>
      </c>
      <c r="M346" s="119">
        <v>31187.320000000003</v>
      </c>
      <c r="N346" s="119">
        <v>30417.320000000003</v>
      </c>
      <c r="O346" s="119">
        <v>29917.320000000003</v>
      </c>
      <c r="P346" s="119">
        <v>22324.379999999994</v>
      </c>
      <c r="Q346" s="119">
        <f t="shared" si="7"/>
        <v>362988.62000000005</v>
      </c>
      <c r="R346" s="115"/>
      <c r="S346" s="116"/>
      <c r="T346" s="113"/>
      <c r="U346" s="119">
        <f>IF($E$5=Master!$D$4,E346,
IF($F$5=Master!$D$4,SUM(E346:F346),
IF($G$5=Master!$D$4,SUM(E346:G346),
IF($H$5=Master!$D$4,SUM(E346:H346),
IF($I$5=Master!$D$4,SUM(E346:I346),
IF($J$5=Master!$D$4,SUM(E346:J346),
IF($K$5=Master!$D$4,SUM(E346:K346),
IF($L$5=Master!$D$4,SUM(E346:L346),
IF($M$5=Master!$D$4,SUM(E346:M346),
IF($N$5=Master!$D$4,SUM(E346:N346),
IF($O$5=Master!$D$4,SUM(E346:O346),
IF($P$5=Master!$D$4,SUM(E346:P346),0))))))))))))</f>
        <v>126585.00000000001</v>
      </c>
      <c r="V346" s="115"/>
    </row>
    <row r="347" spans="2:22" x14ac:dyDescent="0.2">
      <c r="B347" s="113"/>
      <c r="C347" s="117" t="s">
        <v>130</v>
      </c>
      <c r="D347" s="118" t="s">
        <v>360</v>
      </c>
      <c r="E347" s="119">
        <v>41203.640000000014</v>
      </c>
      <c r="F347" s="119">
        <v>46033.150000000023</v>
      </c>
      <c r="G347" s="119">
        <v>44989.130000000012</v>
      </c>
      <c r="H347" s="119">
        <v>43743.950000000012</v>
      </c>
      <c r="I347" s="119">
        <v>44263.340000000011</v>
      </c>
      <c r="J347" s="119">
        <v>44157.55000000001</v>
      </c>
      <c r="K347" s="119">
        <v>44118.320000000007</v>
      </c>
      <c r="L347" s="119">
        <v>42247.62000000001</v>
      </c>
      <c r="M347" s="119">
        <v>43611.790000000008</v>
      </c>
      <c r="N347" s="119">
        <v>43387.12</v>
      </c>
      <c r="O347" s="119">
        <v>42710.590000000018</v>
      </c>
      <c r="P347" s="119">
        <v>44634.83</v>
      </c>
      <c r="Q347" s="119">
        <f t="shared" si="7"/>
        <v>525101.03000000014</v>
      </c>
      <c r="R347" s="115"/>
      <c r="S347" s="116"/>
      <c r="T347" s="113"/>
      <c r="U347" s="119">
        <f>IF($E$5=Master!$D$4,E347,
IF($F$5=Master!$D$4,SUM(E347:F347),
IF($G$5=Master!$D$4,SUM(E347:G347),
IF($H$5=Master!$D$4,SUM(E347:H347),
IF($I$5=Master!$D$4,SUM(E347:I347),
IF($J$5=Master!$D$4,SUM(E347:J347),
IF($K$5=Master!$D$4,SUM(E347:K347),
IF($L$5=Master!$D$4,SUM(E347:L347),
IF($M$5=Master!$D$4,SUM(E347:M347),
IF($N$5=Master!$D$4,SUM(E347:N347),
IF($O$5=Master!$D$4,SUM(E347:O347),
IF($P$5=Master!$D$4,SUM(E347:P347),0))))))))))))</f>
        <v>175969.87000000005</v>
      </c>
      <c r="V347" s="115"/>
    </row>
    <row r="348" spans="2:22" x14ac:dyDescent="0.2">
      <c r="B348" s="113"/>
      <c r="C348" s="117" t="s">
        <v>131</v>
      </c>
      <c r="D348" s="118" t="s">
        <v>361</v>
      </c>
      <c r="E348" s="119">
        <v>572.45000000000005</v>
      </c>
      <c r="F348" s="119">
        <v>2977.9799999999996</v>
      </c>
      <c r="G348" s="119">
        <v>1388.45</v>
      </c>
      <c r="H348" s="119">
        <v>1031.45</v>
      </c>
      <c r="I348" s="119">
        <v>1134.98</v>
      </c>
      <c r="J348" s="119">
        <v>767.99</v>
      </c>
      <c r="K348" s="119">
        <v>2478.0199999999995</v>
      </c>
      <c r="L348" s="119">
        <v>893.31</v>
      </c>
      <c r="M348" s="119">
        <v>3031.6</v>
      </c>
      <c r="N348" s="119">
        <v>1886.68</v>
      </c>
      <c r="O348" s="119">
        <v>1374.49</v>
      </c>
      <c r="P348" s="119">
        <v>7472.6</v>
      </c>
      <c r="Q348" s="119">
        <f t="shared" si="7"/>
        <v>25010</v>
      </c>
      <c r="R348" s="115"/>
      <c r="S348" s="116"/>
      <c r="T348" s="113"/>
      <c r="U348" s="119">
        <f>IF($E$5=Master!$D$4,E348,
IF($F$5=Master!$D$4,SUM(E348:F348),
IF($G$5=Master!$D$4,SUM(E348:G348),
IF($H$5=Master!$D$4,SUM(E348:H348),
IF($I$5=Master!$D$4,SUM(E348:I348),
IF($J$5=Master!$D$4,SUM(E348:J348),
IF($K$5=Master!$D$4,SUM(E348:K348),
IF($L$5=Master!$D$4,SUM(E348:L348),
IF($M$5=Master!$D$4,SUM(E348:M348),
IF($N$5=Master!$D$4,SUM(E348:N348),
IF($O$5=Master!$D$4,SUM(E348:O348),
IF($P$5=Master!$D$4,SUM(E348:P348),0))))))))))))</f>
        <v>5970.329999999999</v>
      </c>
      <c r="V348" s="115"/>
    </row>
    <row r="349" spans="2:22" x14ac:dyDescent="0.2">
      <c r="B349" s="113"/>
      <c r="C349" s="117" t="s">
        <v>132</v>
      </c>
      <c r="D349" s="118" t="s">
        <v>362</v>
      </c>
      <c r="E349" s="119">
        <v>120350.31999999998</v>
      </c>
      <c r="F349" s="119">
        <v>127483.04999999999</v>
      </c>
      <c r="G349" s="119">
        <v>124417.12999999999</v>
      </c>
      <c r="H349" s="119">
        <v>317435.89999999997</v>
      </c>
      <c r="I349" s="119">
        <v>161688.19000000003</v>
      </c>
      <c r="J349" s="119">
        <v>358459.76999999996</v>
      </c>
      <c r="K349" s="119">
        <v>135363.71</v>
      </c>
      <c r="L349" s="119">
        <v>351445.07999999996</v>
      </c>
      <c r="M349" s="119">
        <v>187329.66000000003</v>
      </c>
      <c r="N349" s="119">
        <v>123279.98999999999</v>
      </c>
      <c r="O349" s="119">
        <v>201316.80000000005</v>
      </c>
      <c r="P349" s="119">
        <v>250022.77000000005</v>
      </c>
      <c r="Q349" s="119">
        <f t="shared" si="7"/>
        <v>2458592.37</v>
      </c>
      <c r="R349" s="115"/>
      <c r="S349" s="116"/>
      <c r="T349" s="113"/>
      <c r="U349" s="119">
        <f>IF($E$5=Master!$D$4,E349,
IF($F$5=Master!$D$4,SUM(E349:F349),
IF($G$5=Master!$D$4,SUM(E349:G349),
IF($H$5=Master!$D$4,SUM(E349:H349),
IF($I$5=Master!$D$4,SUM(E349:I349),
IF($J$5=Master!$D$4,SUM(E349:J349),
IF($K$5=Master!$D$4,SUM(E349:K349),
IF($L$5=Master!$D$4,SUM(E349:L349),
IF($M$5=Master!$D$4,SUM(E349:M349),
IF($N$5=Master!$D$4,SUM(E349:N349),
IF($O$5=Master!$D$4,SUM(E349:O349),
IF($P$5=Master!$D$4,SUM(E349:P349),0))))))))))))</f>
        <v>689686.39999999991</v>
      </c>
      <c r="V349" s="115"/>
    </row>
    <row r="350" spans="2:22" x14ac:dyDescent="0.2">
      <c r="B350" s="113"/>
      <c r="C350" s="117" t="s">
        <v>133</v>
      </c>
      <c r="D350" s="118" t="s">
        <v>367</v>
      </c>
      <c r="E350" s="119">
        <v>19407.879999999997</v>
      </c>
      <c r="F350" s="119">
        <v>20154.509999999998</v>
      </c>
      <c r="G350" s="119">
        <v>20585.97</v>
      </c>
      <c r="H350" s="119">
        <v>19407.879999999997</v>
      </c>
      <c r="I350" s="119">
        <v>19499.16</v>
      </c>
      <c r="J350" s="119">
        <v>19407.879999999997</v>
      </c>
      <c r="K350" s="119">
        <v>9069407.8800000008</v>
      </c>
      <c r="L350" s="119">
        <v>19407.879999999997</v>
      </c>
      <c r="M350" s="119">
        <v>19407.879999999997</v>
      </c>
      <c r="N350" s="119">
        <v>19407.879999999997</v>
      </c>
      <c r="O350" s="119">
        <v>19407.96</v>
      </c>
      <c r="P350" s="119">
        <v>29408.279999999995</v>
      </c>
      <c r="Q350" s="119">
        <f t="shared" si="7"/>
        <v>9294911.0400000028</v>
      </c>
      <c r="R350" s="115"/>
      <c r="S350" s="116"/>
      <c r="T350" s="113"/>
      <c r="U350" s="119">
        <f>IF($E$5=Master!$D$4,E350,
IF($F$5=Master!$D$4,SUM(E350:F350),
IF($G$5=Master!$D$4,SUM(E350:G350),
IF($H$5=Master!$D$4,SUM(E350:H350),
IF($I$5=Master!$D$4,SUM(E350:I350),
IF($J$5=Master!$D$4,SUM(E350:J350),
IF($K$5=Master!$D$4,SUM(E350:K350),
IF($L$5=Master!$D$4,SUM(E350:L350),
IF($M$5=Master!$D$4,SUM(E350:M350),
IF($N$5=Master!$D$4,SUM(E350:N350),
IF($O$5=Master!$D$4,SUM(E350:O350),
IF($P$5=Master!$D$4,SUM(E350:P350),0))))))))))))</f>
        <v>79556.239999999991</v>
      </c>
      <c r="V350" s="115"/>
    </row>
    <row r="351" spans="2:22" x14ac:dyDescent="0.2">
      <c r="B351" s="113"/>
      <c r="C351" s="117" t="s">
        <v>134</v>
      </c>
      <c r="D351" s="118" t="s">
        <v>368</v>
      </c>
      <c r="E351" s="119">
        <v>66864.440000000017</v>
      </c>
      <c r="F351" s="119">
        <v>63327.830000000009</v>
      </c>
      <c r="G351" s="119">
        <v>67102.070000000007</v>
      </c>
      <c r="H351" s="119">
        <v>69106.8</v>
      </c>
      <c r="I351" s="119">
        <v>65236.150000000009</v>
      </c>
      <c r="J351" s="119">
        <v>78893.2</v>
      </c>
      <c r="K351" s="119">
        <v>79737.710000000006</v>
      </c>
      <c r="L351" s="119">
        <v>79104.62999999999</v>
      </c>
      <c r="M351" s="119">
        <v>84767.060000000012</v>
      </c>
      <c r="N351" s="119">
        <v>65301.140000000007</v>
      </c>
      <c r="O351" s="119">
        <v>65379.930000000008</v>
      </c>
      <c r="P351" s="119">
        <v>169194.97</v>
      </c>
      <c r="Q351" s="119">
        <f t="shared" si="7"/>
        <v>954015.93000000017</v>
      </c>
      <c r="R351" s="115"/>
      <c r="S351" s="116"/>
      <c r="T351" s="113"/>
      <c r="U351" s="119">
        <f>IF($E$5=Master!$D$4,E351,
IF($F$5=Master!$D$4,SUM(E351:F351),
IF($G$5=Master!$D$4,SUM(E351:G351),
IF($H$5=Master!$D$4,SUM(E351:H351),
IF($I$5=Master!$D$4,SUM(E351:I351),
IF($J$5=Master!$D$4,SUM(E351:J351),
IF($K$5=Master!$D$4,SUM(E351:K351),
IF($L$5=Master!$D$4,SUM(E351:L351),
IF($M$5=Master!$D$4,SUM(E351:M351),
IF($N$5=Master!$D$4,SUM(E351:N351),
IF($O$5=Master!$D$4,SUM(E351:O351),
IF($P$5=Master!$D$4,SUM(E351:P351),0))))))))))))</f>
        <v>266401.14</v>
      </c>
      <c r="V351" s="115"/>
    </row>
    <row r="352" spans="2:22" x14ac:dyDescent="0.2">
      <c r="B352" s="113"/>
      <c r="C352" s="117" t="s">
        <v>135</v>
      </c>
      <c r="D352" s="118" t="s">
        <v>369</v>
      </c>
      <c r="E352" s="119">
        <v>179422.97</v>
      </c>
      <c r="F352" s="119">
        <v>194339.64</v>
      </c>
      <c r="G352" s="119">
        <v>193339.64</v>
      </c>
      <c r="H352" s="119">
        <v>198839.65</v>
      </c>
      <c r="I352" s="119">
        <v>198756.3</v>
      </c>
      <c r="J352" s="119">
        <v>200756.3</v>
      </c>
      <c r="K352" s="119">
        <v>194756.3</v>
      </c>
      <c r="L352" s="119">
        <v>192172.97</v>
      </c>
      <c r="M352" s="119">
        <v>191172.97</v>
      </c>
      <c r="N352" s="119">
        <v>191172.97</v>
      </c>
      <c r="O352" s="119">
        <v>191172.97</v>
      </c>
      <c r="P352" s="119">
        <v>191172.96999999997</v>
      </c>
      <c r="Q352" s="119">
        <f t="shared" si="7"/>
        <v>2317075.6500000004</v>
      </c>
      <c r="R352" s="115"/>
      <c r="S352" s="116"/>
      <c r="T352" s="113"/>
      <c r="U352" s="119">
        <f>IF($E$5=Master!$D$4,E352,
IF($F$5=Master!$D$4,SUM(E352:F352),
IF($G$5=Master!$D$4,SUM(E352:G352),
IF($H$5=Master!$D$4,SUM(E352:H352),
IF($I$5=Master!$D$4,SUM(E352:I352),
IF($J$5=Master!$D$4,SUM(E352:J352),
IF($K$5=Master!$D$4,SUM(E352:K352),
IF($L$5=Master!$D$4,SUM(E352:L352),
IF($M$5=Master!$D$4,SUM(E352:M352),
IF($N$5=Master!$D$4,SUM(E352:N352),
IF($O$5=Master!$D$4,SUM(E352:O352),
IF($P$5=Master!$D$4,SUM(E352:P352),0))))))))))))</f>
        <v>765941.9</v>
      </c>
      <c r="V352" s="115"/>
    </row>
    <row r="353" spans="2:22" x14ac:dyDescent="0.2">
      <c r="B353" s="113"/>
      <c r="C353" s="117" t="s">
        <v>136</v>
      </c>
      <c r="D353" s="118" t="s">
        <v>370</v>
      </c>
      <c r="E353" s="119">
        <v>3883.34</v>
      </c>
      <c r="F353" s="119">
        <v>34538.58</v>
      </c>
      <c r="G353" s="119">
        <v>111395.6</v>
      </c>
      <c r="H353" s="119">
        <v>57538.7</v>
      </c>
      <c r="I353" s="119">
        <v>35695.619999999995</v>
      </c>
      <c r="J353" s="119">
        <v>35352.380000000005</v>
      </c>
      <c r="K353" s="119">
        <v>34845.839999999997</v>
      </c>
      <c r="L353" s="119">
        <v>34845.839999999997</v>
      </c>
      <c r="M353" s="119">
        <v>34845.839999999997</v>
      </c>
      <c r="N353" s="119">
        <v>39958.19</v>
      </c>
      <c r="O353" s="119">
        <v>38067.630000000005</v>
      </c>
      <c r="P353" s="119">
        <v>50932.44</v>
      </c>
      <c r="Q353" s="119">
        <f t="shared" si="7"/>
        <v>511900</v>
      </c>
      <c r="R353" s="115"/>
      <c r="S353" s="116"/>
      <c r="T353" s="113"/>
      <c r="U353" s="119">
        <f>IF($E$5=Master!$D$4,E353,
IF($F$5=Master!$D$4,SUM(E353:F353),
IF($G$5=Master!$D$4,SUM(E353:G353),
IF($H$5=Master!$D$4,SUM(E353:H353),
IF($I$5=Master!$D$4,SUM(E353:I353),
IF($J$5=Master!$D$4,SUM(E353:J353),
IF($K$5=Master!$D$4,SUM(E353:K353),
IF($L$5=Master!$D$4,SUM(E353:L353),
IF($M$5=Master!$D$4,SUM(E353:M353),
IF($N$5=Master!$D$4,SUM(E353:N353),
IF($O$5=Master!$D$4,SUM(E353:O353),
IF($P$5=Master!$D$4,SUM(E353:P353),0))))))))))))</f>
        <v>207356.22000000003</v>
      </c>
      <c r="V353" s="115"/>
    </row>
    <row r="354" spans="2:22" x14ac:dyDescent="0.2">
      <c r="B354" s="113"/>
      <c r="C354" s="117" t="s">
        <v>137</v>
      </c>
      <c r="D354" s="118" t="s">
        <v>371</v>
      </c>
      <c r="E354" s="119">
        <v>44941.340000000011</v>
      </c>
      <c r="F354" s="119">
        <v>47692.860000000008</v>
      </c>
      <c r="G354" s="119">
        <v>49140.98000000001</v>
      </c>
      <c r="H354" s="119">
        <v>42580.240000000013</v>
      </c>
      <c r="I354" s="119">
        <v>41916.830000000009</v>
      </c>
      <c r="J354" s="119">
        <v>44178.990000000013</v>
      </c>
      <c r="K354" s="119">
        <v>42013.340000000011</v>
      </c>
      <c r="L354" s="119">
        <v>41081.98000000001</v>
      </c>
      <c r="M354" s="119">
        <v>41308.960000000014</v>
      </c>
      <c r="N354" s="119">
        <v>41233.500000000007</v>
      </c>
      <c r="O354" s="119">
        <v>47972.62000000001</v>
      </c>
      <c r="P354" s="119">
        <v>59222.360000000015</v>
      </c>
      <c r="Q354" s="119">
        <f t="shared" si="7"/>
        <v>543284.00000000012</v>
      </c>
      <c r="R354" s="115"/>
      <c r="S354" s="116"/>
      <c r="T354" s="113"/>
      <c r="U354" s="119">
        <f>IF($E$5=Master!$D$4,E354,
IF($F$5=Master!$D$4,SUM(E354:F354),
IF($G$5=Master!$D$4,SUM(E354:G354),
IF($H$5=Master!$D$4,SUM(E354:H354),
IF($I$5=Master!$D$4,SUM(E354:I354),
IF($J$5=Master!$D$4,SUM(E354:J354),
IF($K$5=Master!$D$4,SUM(E354:K354),
IF($L$5=Master!$D$4,SUM(E354:L354),
IF($M$5=Master!$D$4,SUM(E354:M354),
IF($N$5=Master!$D$4,SUM(E354:N354),
IF($O$5=Master!$D$4,SUM(E354:O354),
IF($P$5=Master!$D$4,SUM(E354:P354),0))))))))))))</f>
        <v>184355.42000000004</v>
      </c>
      <c r="V354" s="115"/>
    </row>
    <row r="355" spans="2:22" x14ac:dyDescent="0.2">
      <c r="B355" s="113"/>
      <c r="C355" s="117" t="s">
        <v>138</v>
      </c>
      <c r="D355" s="118" t="s">
        <v>372</v>
      </c>
      <c r="E355" s="119">
        <v>1842407.08</v>
      </c>
      <c r="F355" s="119">
        <v>1842407.08</v>
      </c>
      <c r="G355" s="119">
        <v>1842407.08</v>
      </c>
      <c r="H355" s="119">
        <v>1842407.08</v>
      </c>
      <c r="I355" s="119">
        <v>1842407.08</v>
      </c>
      <c r="J355" s="119">
        <v>1842407.08</v>
      </c>
      <c r="K355" s="119">
        <v>1842407.08</v>
      </c>
      <c r="L355" s="119">
        <v>1842407.08</v>
      </c>
      <c r="M355" s="119">
        <v>1842407.08</v>
      </c>
      <c r="N355" s="119">
        <v>1842407.08</v>
      </c>
      <c r="O355" s="119">
        <v>1842407.08</v>
      </c>
      <c r="P355" s="119">
        <v>1842407.12</v>
      </c>
      <c r="Q355" s="119">
        <f t="shared" si="7"/>
        <v>22108885.000000004</v>
      </c>
      <c r="R355" s="115"/>
      <c r="S355" s="116"/>
      <c r="T355" s="113"/>
      <c r="U355" s="119">
        <f>IF($E$5=Master!$D$4,E355,
IF($F$5=Master!$D$4,SUM(E355:F355),
IF($G$5=Master!$D$4,SUM(E355:G355),
IF($H$5=Master!$D$4,SUM(E355:H355),
IF($I$5=Master!$D$4,SUM(E355:I355),
IF($J$5=Master!$D$4,SUM(E355:J355),
IF($K$5=Master!$D$4,SUM(E355:K355),
IF($L$5=Master!$D$4,SUM(E355:L355),
IF($M$5=Master!$D$4,SUM(E355:M355),
IF($N$5=Master!$D$4,SUM(E355:N355),
IF($O$5=Master!$D$4,SUM(E355:O355),
IF($P$5=Master!$D$4,SUM(E355:P355),0))))))))))))</f>
        <v>7369628.3200000003</v>
      </c>
      <c r="V355" s="115"/>
    </row>
    <row r="356" spans="2:22" ht="25.5" x14ac:dyDescent="0.2">
      <c r="B356" s="113"/>
      <c r="C356" s="117" t="s">
        <v>512</v>
      </c>
      <c r="D356" s="118" t="s">
        <v>513</v>
      </c>
      <c r="E356" s="119">
        <v>244623.79</v>
      </c>
      <c r="F356" s="119">
        <v>215849.41</v>
      </c>
      <c r="G356" s="119">
        <v>226528.40000000002</v>
      </c>
      <c r="H356" s="119">
        <v>229182.74000000002</v>
      </c>
      <c r="I356" s="119">
        <v>229182.74000000002</v>
      </c>
      <c r="J356" s="119">
        <v>229182.74000000002</v>
      </c>
      <c r="K356" s="119">
        <v>229182.74000000002</v>
      </c>
      <c r="L356" s="119">
        <v>229182.74000000002</v>
      </c>
      <c r="M356" s="119">
        <v>229182.74000000002</v>
      </c>
      <c r="N356" s="119">
        <v>229182.74000000002</v>
      </c>
      <c r="O356" s="119">
        <v>229182.74000000002</v>
      </c>
      <c r="P356" s="119">
        <v>233682.85</v>
      </c>
      <c r="Q356" s="119">
        <f t="shared" si="7"/>
        <v>2754146.3700000006</v>
      </c>
      <c r="R356" s="115"/>
      <c r="S356" s="116"/>
      <c r="T356" s="113"/>
      <c r="U356" s="119">
        <f>IF($E$5=Master!$D$4,E356,
IF($F$5=Master!$D$4,SUM(E356:F356),
IF($G$5=Master!$D$4,SUM(E356:G356),
IF($H$5=Master!$D$4,SUM(E356:H356),
IF($I$5=Master!$D$4,SUM(E356:I356),
IF($J$5=Master!$D$4,SUM(E356:J356),
IF($K$5=Master!$D$4,SUM(E356:K356),
IF($L$5=Master!$D$4,SUM(E356:L356),
IF($M$5=Master!$D$4,SUM(E356:M356),
IF($N$5=Master!$D$4,SUM(E356:N356),
IF($O$5=Master!$D$4,SUM(E356:O356),
IF($P$5=Master!$D$4,SUM(E356:P356),0))))))))))))</f>
        <v>916184.34000000008</v>
      </c>
      <c r="V356" s="115"/>
    </row>
    <row r="357" spans="2:22" x14ac:dyDescent="0.2">
      <c r="B357" s="113"/>
      <c r="C357" s="117" t="s">
        <v>139</v>
      </c>
      <c r="D357" s="118" t="s">
        <v>374</v>
      </c>
      <c r="E357" s="119">
        <v>345373.12000000017</v>
      </c>
      <c r="F357" s="119">
        <v>345277.26000000018</v>
      </c>
      <c r="G357" s="119">
        <v>345325.19000000012</v>
      </c>
      <c r="H357" s="119">
        <v>345325.19000000012</v>
      </c>
      <c r="I357" s="119">
        <v>345325.19000000012</v>
      </c>
      <c r="J357" s="119">
        <v>345325.19000000012</v>
      </c>
      <c r="K357" s="119">
        <v>345325.19000000012</v>
      </c>
      <c r="L357" s="119">
        <v>345325.19000000012</v>
      </c>
      <c r="M357" s="119">
        <v>345325.19000000012</v>
      </c>
      <c r="N357" s="119">
        <v>345325.19000000012</v>
      </c>
      <c r="O357" s="119">
        <v>345325.19000000012</v>
      </c>
      <c r="P357" s="119">
        <v>345325.18</v>
      </c>
      <c r="Q357" s="119">
        <f t="shared" si="7"/>
        <v>4143902.2700000009</v>
      </c>
      <c r="R357" s="115"/>
      <c r="S357" s="116"/>
      <c r="T357" s="113"/>
      <c r="U357" s="119">
        <f>IF($E$5=Master!$D$4,E357,
IF($F$5=Master!$D$4,SUM(E357:F357),
IF($G$5=Master!$D$4,SUM(E357:G357),
IF($H$5=Master!$D$4,SUM(E357:H357),
IF($I$5=Master!$D$4,SUM(E357:I357),
IF($J$5=Master!$D$4,SUM(E357:J357),
IF($K$5=Master!$D$4,SUM(E357:K357),
IF($L$5=Master!$D$4,SUM(E357:L357),
IF($M$5=Master!$D$4,SUM(E357:M357),
IF($N$5=Master!$D$4,SUM(E357:N357),
IF($O$5=Master!$D$4,SUM(E357:O357),
IF($P$5=Master!$D$4,SUM(E357:P357),0))))))))))))</f>
        <v>1381300.7600000007</v>
      </c>
      <c r="V357" s="115"/>
    </row>
    <row r="358" spans="2:22" x14ac:dyDescent="0.2">
      <c r="B358" s="113"/>
      <c r="C358" s="117" t="s">
        <v>140</v>
      </c>
      <c r="D358" s="118" t="s">
        <v>363</v>
      </c>
      <c r="E358" s="119">
        <v>393962.55000000005</v>
      </c>
      <c r="F358" s="119">
        <v>396295.89000000007</v>
      </c>
      <c r="G358" s="119">
        <v>395129.22000000003</v>
      </c>
      <c r="H358" s="119">
        <v>395129.22000000003</v>
      </c>
      <c r="I358" s="119">
        <v>395129.22000000003</v>
      </c>
      <c r="J358" s="119">
        <v>395129.22000000003</v>
      </c>
      <c r="K358" s="119">
        <v>395129.22000000003</v>
      </c>
      <c r="L358" s="119">
        <v>395129.22000000003</v>
      </c>
      <c r="M358" s="119">
        <v>395129.22000000003</v>
      </c>
      <c r="N358" s="119">
        <v>395129.22000000003</v>
      </c>
      <c r="O358" s="119">
        <v>395129.22000000003</v>
      </c>
      <c r="P358" s="119">
        <v>395129.13000000006</v>
      </c>
      <c r="Q358" s="119">
        <f t="shared" si="7"/>
        <v>4741550.5500000007</v>
      </c>
      <c r="R358" s="115"/>
      <c r="S358" s="116"/>
      <c r="T358" s="113"/>
      <c r="U358" s="119">
        <f>IF($E$5=Master!$D$4,E358,
IF($F$5=Master!$D$4,SUM(E358:F358),
IF($G$5=Master!$D$4,SUM(E358:G358),
IF($H$5=Master!$D$4,SUM(E358:H358),
IF($I$5=Master!$D$4,SUM(E358:I358),
IF($J$5=Master!$D$4,SUM(E358:J358),
IF($K$5=Master!$D$4,SUM(E358:K358),
IF($L$5=Master!$D$4,SUM(E358:L358),
IF($M$5=Master!$D$4,SUM(E358:M358),
IF($N$5=Master!$D$4,SUM(E358:N358),
IF($O$5=Master!$D$4,SUM(E358:O358),
IF($P$5=Master!$D$4,SUM(E358:P358),0))))))))))))</f>
        <v>1580516.8800000001</v>
      </c>
      <c r="V358" s="115"/>
    </row>
    <row r="359" spans="2:22" x14ac:dyDescent="0.2">
      <c r="B359" s="113"/>
      <c r="C359" s="117" t="s">
        <v>141</v>
      </c>
      <c r="D359" s="118" t="s">
        <v>364</v>
      </c>
      <c r="E359" s="119">
        <v>40073.700000000012</v>
      </c>
      <c r="F359" s="119">
        <v>57346.05000000001</v>
      </c>
      <c r="G359" s="119">
        <v>64046.820000000014</v>
      </c>
      <c r="H359" s="119">
        <v>50919.780000000006</v>
      </c>
      <c r="I359" s="119">
        <v>54072.160000000003</v>
      </c>
      <c r="J359" s="119">
        <v>50628.930000000008</v>
      </c>
      <c r="K359" s="119">
        <v>52061.430000000008</v>
      </c>
      <c r="L359" s="119">
        <v>51754.98000000001</v>
      </c>
      <c r="M359" s="119">
        <v>43041.850000000013</v>
      </c>
      <c r="N359" s="119">
        <v>51577.020000000019</v>
      </c>
      <c r="O359" s="119">
        <v>62759.330000000024</v>
      </c>
      <c r="P359" s="119">
        <v>58912.209999999992</v>
      </c>
      <c r="Q359" s="119">
        <f t="shared" si="7"/>
        <v>637194.26</v>
      </c>
      <c r="R359" s="115"/>
      <c r="S359" s="116"/>
      <c r="T359" s="113"/>
      <c r="U359" s="119">
        <f>IF($E$5=Master!$D$4,E359,
IF($F$5=Master!$D$4,SUM(E359:F359),
IF($G$5=Master!$D$4,SUM(E359:G359),
IF($H$5=Master!$D$4,SUM(E359:H359),
IF($I$5=Master!$D$4,SUM(E359:I359),
IF($J$5=Master!$D$4,SUM(E359:J359),
IF($K$5=Master!$D$4,SUM(E359:K359),
IF($L$5=Master!$D$4,SUM(E359:L359),
IF($M$5=Master!$D$4,SUM(E359:M359),
IF($N$5=Master!$D$4,SUM(E359:N359),
IF($O$5=Master!$D$4,SUM(E359:O359),
IF($P$5=Master!$D$4,SUM(E359:P359),0))))))))))))</f>
        <v>212386.35000000003</v>
      </c>
      <c r="V359" s="115"/>
    </row>
    <row r="360" spans="2:22" x14ac:dyDescent="0.2">
      <c r="B360" s="113"/>
      <c r="C360" s="117" t="s">
        <v>142</v>
      </c>
      <c r="D360" s="118" t="s">
        <v>365</v>
      </c>
      <c r="E360" s="119">
        <v>193161.40999999995</v>
      </c>
      <c r="F360" s="119">
        <v>198637.30999999991</v>
      </c>
      <c r="G360" s="119">
        <v>184307.69999999992</v>
      </c>
      <c r="H360" s="119">
        <v>184307.69999999992</v>
      </c>
      <c r="I360" s="119">
        <v>184391.02999999994</v>
      </c>
      <c r="J360" s="119">
        <v>184391.02999999994</v>
      </c>
      <c r="K360" s="119">
        <v>184391.02999999994</v>
      </c>
      <c r="L360" s="119">
        <v>184391.02999999994</v>
      </c>
      <c r="M360" s="119">
        <v>184391.02999999994</v>
      </c>
      <c r="N360" s="119">
        <v>184391.02999999994</v>
      </c>
      <c r="O360" s="119">
        <v>184391.02999999994</v>
      </c>
      <c r="P360" s="119">
        <v>184391.11</v>
      </c>
      <c r="Q360" s="119">
        <f t="shared" si="7"/>
        <v>2235542.44</v>
      </c>
      <c r="R360" s="115"/>
      <c r="S360" s="116"/>
      <c r="T360" s="113"/>
      <c r="U360" s="119">
        <f>IF($E$5=Master!$D$4,E360,
IF($F$5=Master!$D$4,SUM(E360:F360),
IF($G$5=Master!$D$4,SUM(E360:G360),
IF($H$5=Master!$D$4,SUM(E360:H360),
IF($I$5=Master!$D$4,SUM(E360:I360),
IF($J$5=Master!$D$4,SUM(E360:J360),
IF($K$5=Master!$D$4,SUM(E360:K360),
IF($L$5=Master!$D$4,SUM(E360:L360),
IF($M$5=Master!$D$4,SUM(E360:M360),
IF($N$5=Master!$D$4,SUM(E360:N360),
IF($O$5=Master!$D$4,SUM(E360:O360),
IF($P$5=Master!$D$4,SUM(E360:P360),0))))))))))))</f>
        <v>760414.11999999976</v>
      </c>
      <c r="V360" s="115"/>
    </row>
    <row r="361" spans="2:22" x14ac:dyDescent="0.2">
      <c r="B361" s="113"/>
      <c r="C361" s="117" t="s">
        <v>143</v>
      </c>
      <c r="D361" s="118" t="s">
        <v>366</v>
      </c>
      <c r="E361" s="119">
        <v>513657.88999999996</v>
      </c>
      <c r="F361" s="119">
        <v>517424.54999999993</v>
      </c>
      <c r="G361" s="119">
        <v>512614.55999999994</v>
      </c>
      <c r="H361" s="119">
        <v>512614.55999999994</v>
      </c>
      <c r="I361" s="119">
        <v>513447.88999999996</v>
      </c>
      <c r="J361" s="119">
        <v>513447.88999999996</v>
      </c>
      <c r="K361" s="119">
        <v>513447.88999999996</v>
      </c>
      <c r="L361" s="119">
        <v>513447.88999999996</v>
      </c>
      <c r="M361" s="119">
        <v>513447.88999999996</v>
      </c>
      <c r="N361" s="119">
        <v>513447.88999999996</v>
      </c>
      <c r="O361" s="119">
        <v>513447.88999999996</v>
      </c>
      <c r="P361" s="119">
        <v>513447.99000000005</v>
      </c>
      <c r="Q361" s="119">
        <f t="shared" si="7"/>
        <v>6163894.7800000003</v>
      </c>
      <c r="R361" s="115"/>
      <c r="S361" s="116"/>
      <c r="T361" s="113"/>
      <c r="U361" s="119">
        <f>IF($E$5=Master!$D$4,E361,
IF($F$5=Master!$D$4,SUM(E361:F361),
IF($G$5=Master!$D$4,SUM(E361:G361),
IF($H$5=Master!$D$4,SUM(E361:H361),
IF($I$5=Master!$D$4,SUM(E361:I361),
IF($J$5=Master!$D$4,SUM(E361:J361),
IF($K$5=Master!$D$4,SUM(E361:K361),
IF($L$5=Master!$D$4,SUM(E361:L361),
IF($M$5=Master!$D$4,SUM(E361:M361),
IF($N$5=Master!$D$4,SUM(E361:N361),
IF($O$5=Master!$D$4,SUM(E361:O361),
IF($P$5=Master!$D$4,SUM(E361:P361),0))))))))))))</f>
        <v>2056311.56</v>
      </c>
      <c r="V361" s="115"/>
    </row>
    <row r="362" spans="2:22" x14ac:dyDescent="0.2">
      <c r="B362" s="113"/>
      <c r="C362" s="117" t="s">
        <v>144</v>
      </c>
      <c r="D362" s="118" t="s">
        <v>375</v>
      </c>
      <c r="E362" s="119">
        <v>437699.24</v>
      </c>
      <c r="F362" s="119">
        <v>151928.94000000003</v>
      </c>
      <c r="G362" s="119">
        <v>139442.61000000004</v>
      </c>
      <c r="H362" s="119">
        <v>147636.04</v>
      </c>
      <c r="I362" s="119">
        <v>153804.37000000005</v>
      </c>
      <c r="J362" s="119">
        <v>183439.80000000002</v>
      </c>
      <c r="K362" s="119">
        <v>711518.69000000006</v>
      </c>
      <c r="L362" s="119">
        <v>138066.70000000004</v>
      </c>
      <c r="M362" s="119">
        <v>166572.95000000004</v>
      </c>
      <c r="N362" s="119">
        <v>171713.59999999998</v>
      </c>
      <c r="O362" s="119">
        <v>162813.87</v>
      </c>
      <c r="P362" s="119">
        <v>175667.83</v>
      </c>
      <c r="Q362" s="119">
        <f t="shared" si="7"/>
        <v>2740304.6400000006</v>
      </c>
      <c r="R362" s="115"/>
      <c r="S362" s="116"/>
      <c r="T362" s="113"/>
      <c r="U362" s="119">
        <f>IF($E$5=Master!$D$4,E362,
IF($F$5=Master!$D$4,SUM(E362:F362),
IF($G$5=Master!$D$4,SUM(E362:G362),
IF($H$5=Master!$D$4,SUM(E362:H362),
IF($I$5=Master!$D$4,SUM(E362:I362),
IF($J$5=Master!$D$4,SUM(E362:J362),
IF($K$5=Master!$D$4,SUM(E362:K362),
IF($L$5=Master!$D$4,SUM(E362:L362),
IF($M$5=Master!$D$4,SUM(E362:M362),
IF($N$5=Master!$D$4,SUM(E362:N362),
IF($O$5=Master!$D$4,SUM(E362:O362),
IF($P$5=Master!$D$4,SUM(E362:P362),0))))))))))))</f>
        <v>876706.83000000007</v>
      </c>
      <c r="V362" s="115"/>
    </row>
    <row r="363" spans="2:22" x14ac:dyDescent="0.2">
      <c r="B363" s="113"/>
      <c r="C363" s="117" t="s">
        <v>145</v>
      </c>
      <c r="D363" s="118" t="s">
        <v>376</v>
      </c>
      <c r="E363" s="119">
        <v>61570.210000000006</v>
      </c>
      <c r="F363" s="119">
        <v>55879.95</v>
      </c>
      <c r="G363" s="119">
        <v>34268.600000000006</v>
      </c>
      <c r="H363" s="119">
        <v>63359.729999999996</v>
      </c>
      <c r="I363" s="119">
        <v>115809.66</v>
      </c>
      <c r="J363" s="119">
        <v>91210.87</v>
      </c>
      <c r="K363" s="119">
        <v>78560.55</v>
      </c>
      <c r="L363" s="119">
        <v>33879.949999999997</v>
      </c>
      <c r="M363" s="119">
        <v>114228.63999999998</v>
      </c>
      <c r="N363" s="119">
        <v>74982.91</v>
      </c>
      <c r="O363" s="119">
        <v>44180.570000000007</v>
      </c>
      <c r="P363" s="119">
        <v>34837.69000000001</v>
      </c>
      <c r="Q363" s="119">
        <f t="shared" si="7"/>
        <v>802769.33000000019</v>
      </c>
      <c r="R363" s="115"/>
      <c r="S363" s="116"/>
      <c r="T363" s="113"/>
      <c r="U363" s="119">
        <f>IF($E$5=Master!$D$4,E363,
IF($F$5=Master!$D$4,SUM(E363:F363),
IF($G$5=Master!$D$4,SUM(E363:G363),
IF($H$5=Master!$D$4,SUM(E363:H363),
IF($I$5=Master!$D$4,SUM(E363:I363),
IF($J$5=Master!$D$4,SUM(E363:J363),
IF($K$5=Master!$D$4,SUM(E363:K363),
IF($L$5=Master!$D$4,SUM(E363:L363),
IF($M$5=Master!$D$4,SUM(E363:M363),
IF($N$5=Master!$D$4,SUM(E363:N363),
IF($O$5=Master!$D$4,SUM(E363:O363),
IF($P$5=Master!$D$4,SUM(E363:P363),0))))))))))))</f>
        <v>215078.49</v>
      </c>
      <c r="V363" s="115"/>
    </row>
    <row r="364" spans="2:22" x14ac:dyDescent="0.2">
      <c r="B364" s="113"/>
      <c r="C364" s="117" t="s">
        <v>514</v>
      </c>
      <c r="D364" s="118" t="s">
        <v>515</v>
      </c>
      <c r="E364" s="119">
        <v>129301.06999999999</v>
      </c>
      <c r="F364" s="119">
        <v>133051.06999999998</v>
      </c>
      <c r="G364" s="119">
        <v>131176.06999999998</v>
      </c>
      <c r="H364" s="119">
        <v>131176.06999999998</v>
      </c>
      <c r="I364" s="119">
        <v>131176.06999999998</v>
      </c>
      <c r="J364" s="119">
        <v>131176.06999999998</v>
      </c>
      <c r="K364" s="119">
        <v>131176.06999999998</v>
      </c>
      <c r="L364" s="119">
        <v>131176.06999999998</v>
      </c>
      <c r="M364" s="119">
        <v>131176.06999999998</v>
      </c>
      <c r="N364" s="119">
        <v>131176.06999999998</v>
      </c>
      <c r="O364" s="119">
        <v>131176.06999999998</v>
      </c>
      <c r="P364" s="119">
        <v>131175.88</v>
      </c>
      <c r="Q364" s="119">
        <f t="shared" si="7"/>
        <v>1574112.65</v>
      </c>
      <c r="R364" s="115"/>
      <c r="S364" s="116"/>
      <c r="T364" s="113"/>
      <c r="U364" s="119">
        <f>IF($E$5=Master!$D$4,E364,
IF($F$5=Master!$D$4,SUM(E364:F364),
IF($G$5=Master!$D$4,SUM(E364:G364),
IF($H$5=Master!$D$4,SUM(E364:H364),
IF($I$5=Master!$D$4,SUM(E364:I364),
IF($J$5=Master!$D$4,SUM(E364:J364),
IF($K$5=Master!$D$4,SUM(E364:K364),
IF($L$5=Master!$D$4,SUM(E364:L364),
IF($M$5=Master!$D$4,SUM(E364:M364),
IF($N$5=Master!$D$4,SUM(E364:N364),
IF($O$5=Master!$D$4,SUM(E364:O364),
IF($P$5=Master!$D$4,SUM(E364:P364),0))))))))))))</f>
        <v>524704.27999999991</v>
      </c>
      <c r="V364" s="115"/>
    </row>
    <row r="365" spans="2:22" x14ac:dyDescent="0.2">
      <c r="B365" s="113"/>
      <c r="C365" s="117" t="s">
        <v>516</v>
      </c>
      <c r="D365" s="118" t="s">
        <v>517</v>
      </c>
      <c r="E365" s="119">
        <v>232959.56000000003</v>
      </c>
      <c r="F365" s="119">
        <v>250459.55000000005</v>
      </c>
      <c r="G365" s="119">
        <v>227126.23000000004</v>
      </c>
      <c r="H365" s="119">
        <v>227126.23000000004</v>
      </c>
      <c r="I365" s="119">
        <v>227126.23000000004</v>
      </c>
      <c r="J365" s="119">
        <v>232959.56000000003</v>
      </c>
      <c r="K365" s="119">
        <v>232959.56000000003</v>
      </c>
      <c r="L365" s="119">
        <v>232959.56000000003</v>
      </c>
      <c r="M365" s="119">
        <v>232959.56000000003</v>
      </c>
      <c r="N365" s="119">
        <v>232959.56000000003</v>
      </c>
      <c r="O365" s="119">
        <v>232959.56000000003</v>
      </c>
      <c r="P365" s="119">
        <v>232959.49</v>
      </c>
      <c r="Q365" s="119">
        <f t="shared" si="7"/>
        <v>2795514.6500000004</v>
      </c>
      <c r="R365" s="115"/>
      <c r="S365" s="116"/>
      <c r="T365" s="113"/>
      <c r="U365" s="119">
        <f>IF($E$5=Master!$D$4,E365,
IF($F$5=Master!$D$4,SUM(E365:F365),
IF($G$5=Master!$D$4,SUM(E365:G365),
IF($H$5=Master!$D$4,SUM(E365:H365),
IF($I$5=Master!$D$4,SUM(E365:I365),
IF($J$5=Master!$D$4,SUM(E365:J365),
IF($K$5=Master!$D$4,SUM(E365:K365),
IF($L$5=Master!$D$4,SUM(E365:L365),
IF($M$5=Master!$D$4,SUM(E365:M365),
IF($N$5=Master!$D$4,SUM(E365:N365),
IF($O$5=Master!$D$4,SUM(E365:O365),
IF($P$5=Master!$D$4,SUM(E365:P365),0))))))))))))</f>
        <v>937671.57000000007</v>
      </c>
      <c r="V365" s="115"/>
    </row>
    <row r="366" spans="2:22" x14ac:dyDescent="0.2">
      <c r="B366" s="113"/>
      <c r="C366" s="117" t="s">
        <v>518</v>
      </c>
      <c r="D366" s="118" t="s">
        <v>519</v>
      </c>
      <c r="E366" s="119">
        <v>178054.36999999997</v>
      </c>
      <c r="F366" s="119">
        <v>63501.830000000009</v>
      </c>
      <c r="G366" s="119">
        <v>120778.1</v>
      </c>
      <c r="H366" s="119">
        <v>120778.1</v>
      </c>
      <c r="I366" s="119">
        <v>120778.1</v>
      </c>
      <c r="J366" s="119">
        <v>120778.1</v>
      </c>
      <c r="K366" s="119">
        <v>120778.1</v>
      </c>
      <c r="L366" s="119">
        <v>120778.1</v>
      </c>
      <c r="M366" s="119">
        <v>120778.1</v>
      </c>
      <c r="N366" s="119">
        <v>120778.1</v>
      </c>
      <c r="O366" s="119">
        <v>120778.1</v>
      </c>
      <c r="P366" s="119">
        <v>120778.31999999999</v>
      </c>
      <c r="Q366" s="119">
        <f t="shared" si="7"/>
        <v>1449337.4200000002</v>
      </c>
      <c r="R366" s="115"/>
      <c r="S366" s="116"/>
      <c r="T366" s="113"/>
      <c r="U366" s="119">
        <f>IF($E$5=Master!$D$4,E366,
IF($F$5=Master!$D$4,SUM(E366:F366),
IF($G$5=Master!$D$4,SUM(E366:G366),
IF($H$5=Master!$D$4,SUM(E366:H366),
IF($I$5=Master!$D$4,SUM(E366:I366),
IF($J$5=Master!$D$4,SUM(E366:J366),
IF($K$5=Master!$D$4,SUM(E366:K366),
IF($L$5=Master!$D$4,SUM(E366:L366),
IF($M$5=Master!$D$4,SUM(E366:M366),
IF($N$5=Master!$D$4,SUM(E366:N366),
IF($O$5=Master!$D$4,SUM(E366:O366),
IF($P$5=Master!$D$4,SUM(E366:P366),0))))))))))))</f>
        <v>483112.4</v>
      </c>
      <c r="V366" s="115"/>
    </row>
    <row r="367" spans="2:22" x14ac:dyDescent="0.2">
      <c r="B367" s="113"/>
      <c r="C367" s="117" t="s">
        <v>146</v>
      </c>
      <c r="D367" s="118" t="s">
        <v>377</v>
      </c>
      <c r="E367" s="119">
        <v>91474.120000000024</v>
      </c>
      <c r="F367" s="119">
        <v>94315.090000000026</v>
      </c>
      <c r="G367" s="119">
        <v>92267.440000000017</v>
      </c>
      <c r="H367" s="119">
        <v>94684.680000000022</v>
      </c>
      <c r="I367" s="119">
        <v>91839.550000000017</v>
      </c>
      <c r="J367" s="119">
        <v>97571.770000000019</v>
      </c>
      <c r="K367" s="119">
        <v>95447.24000000002</v>
      </c>
      <c r="L367" s="119">
        <v>94489.150000000023</v>
      </c>
      <c r="M367" s="119">
        <v>174690.78</v>
      </c>
      <c r="N367" s="119">
        <v>92985.74000000002</v>
      </c>
      <c r="O367" s="119">
        <v>98446.500000000015</v>
      </c>
      <c r="P367" s="119">
        <v>140991.70000000001</v>
      </c>
      <c r="Q367" s="119">
        <f t="shared" si="7"/>
        <v>1259203.7600000002</v>
      </c>
      <c r="R367" s="115"/>
      <c r="S367" s="116"/>
      <c r="T367" s="113"/>
      <c r="U367" s="119">
        <f>IF($E$5=Master!$D$4,E367,
IF($F$5=Master!$D$4,SUM(E367:F367),
IF($G$5=Master!$D$4,SUM(E367:G367),
IF($H$5=Master!$D$4,SUM(E367:H367),
IF($I$5=Master!$D$4,SUM(E367:I367),
IF($J$5=Master!$D$4,SUM(E367:J367),
IF($K$5=Master!$D$4,SUM(E367:K367),
IF($L$5=Master!$D$4,SUM(E367:L367),
IF($M$5=Master!$D$4,SUM(E367:M367),
IF($N$5=Master!$D$4,SUM(E367:N367),
IF($O$5=Master!$D$4,SUM(E367:O367),
IF($P$5=Master!$D$4,SUM(E367:P367),0))))))))))))</f>
        <v>372741.33000000007</v>
      </c>
      <c r="V367" s="115"/>
    </row>
    <row r="368" spans="2:22" x14ac:dyDescent="0.2">
      <c r="B368" s="113"/>
      <c r="C368" s="117" t="s">
        <v>147</v>
      </c>
      <c r="D368" s="118" t="s">
        <v>378</v>
      </c>
      <c r="E368" s="119">
        <v>54018.820000000014</v>
      </c>
      <c r="F368" s="119">
        <v>58065.870000000017</v>
      </c>
      <c r="G368" s="119">
        <v>56580.960000000014</v>
      </c>
      <c r="H368" s="119">
        <v>60027.330000000016</v>
      </c>
      <c r="I368" s="119">
        <v>57180.370000000017</v>
      </c>
      <c r="J368" s="119">
        <v>56110.110000000015</v>
      </c>
      <c r="K368" s="119">
        <v>55960.12000000001</v>
      </c>
      <c r="L368" s="119">
        <v>53894.600000000013</v>
      </c>
      <c r="M368" s="119">
        <v>57101.62000000001</v>
      </c>
      <c r="N368" s="119">
        <v>58418.290000000015</v>
      </c>
      <c r="O368" s="119">
        <v>53926.150000000016</v>
      </c>
      <c r="P368" s="119">
        <v>63105.920000000013</v>
      </c>
      <c r="Q368" s="119">
        <f t="shared" si="7"/>
        <v>684390.16000000015</v>
      </c>
      <c r="R368" s="115"/>
      <c r="S368" s="116"/>
      <c r="T368" s="113"/>
      <c r="U368" s="119">
        <f>IF($E$5=Master!$D$4,E368,
IF($F$5=Master!$D$4,SUM(E368:F368),
IF($G$5=Master!$D$4,SUM(E368:G368),
IF($H$5=Master!$D$4,SUM(E368:H368),
IF($I$5=Master!$D$4,SUM(E368:I368),
IF($J$5=Master!$D$4,SUM(E368:J368),
IF($K$5=Master!$D$4,SUM(E368:K368),
IF($L$5=Master!$D$4,SUM(E368:L368),
IF($M$5=Master!$D$4,SUM(E368:M368),
IF($N$5=Master!$D$4,SUM(E368:N368),
IF($O$5=Master!$D$4,SUM(E368:O368),
IF($P$5=Master!$D$4,SUM(E368:P368),0))))))))))))</f>
        <v>228692.98000000007</v>
      </c>
      <c r="V368" s="115"/>
    </row>
    <row r="369" spans="2:22" ht="25.5" x14ac:dyDescent="0.2">
      <c r="B369" s="113"/>
      <c r="C369" s="117" t="s">
        <v>148</v>
      </c>
      <c r="D369" s="118" t="s">
        <v>379</v>
      </c>
      <c r="E369" s="119">
        <v>64668.260000000009</v>
      </c>
      <c r="F369" s="119">
        <v>70376.890000000014</v>
      </c>
      <c r="G369" s="119">
        <v>68408.610000000015</v>
      </c>
      <c r="H369" s="119">
        <v>66846.490000000005</v>
      </c>
      <c r="I369" s="119">
        <v>69076.22</v>
      </c>
      <c r="J369" s="119">
        <v>69548.400000000023</v>
      </c>
      <c r="K369" s="119">
        <v>68649.300000000017</v>
      </c>
      <c r="L369" s="119">
        <v>70441.950000000012</v>
      </c>
      <c r="M369" s="119">
        <v>72389.240000000005</v>
      </c>
      <c r="N369" s="119">
        <v>69415.360000000015</v>
      </c>
      <c r="O369" s="119">
        <v>69144.070000000007</v>
      </c>
      <c r="P369" s="119">
        <v>66710.980000000025</v>
      </c>
      <c r="Q369" s="119">
        <f t="shared" si="7"/>
        <v>825675.77</v>
      </c>
      <c r="R369" s="115"/>
      <c r="S369" s="116"/>
      <c r="T369" s="113"/>
      <c r="U369" s="119">
        <f>IF($E$5=Master!$D$4,E369,
IF($F$5=Master!$D$4,SUM(E369:F369),
IF($G$5=Master!$D$4,SUM(E369:G369),
IF($H$5=Master!$D$4,SUM(E369:H369),
IF($I$5=Master!$D$4,SUM(E369:I369),
IF($J$5=Master!$D$4,SUM(E369:J369),
IF($K$5=Master!$D$4,SUM(E369:K369),
IF($L$5=Master!$D$4,SUM(E369:L369),
IF($M$5=Master!$D$4,SUM(E369:M369),
IF($N$5=Master!$D$4,SUM(E369:N369),
IF($O$5=Master!$D$4,SUM(E369:O369),
IF($P$5=Master!$D$4,SUM(E369:P369),0))))))))))))</f>
        <v>270300.25000000006</v>
      </c>
      <c r="V369" s="115"/>
    </row>
    <row r="370" spans="2:22" x14ac:dyDescent="0.2">
      <c r="B370" s="113"/>
      <c r="C370" s="117" t="s">
        <v>149</v>
      </c>
      <c r="D370" s="118" t="s">
        <v>380</v>
      </c>
      <c r="E370" s="119">
        <v>13836.07</v>
      </c>
      <c r="F370" s="119">
        <v>13836.07</v>
      </c>
      <c r="G370" s="119">
        <v>84230.71</v>
      </c>
      <c r="H370" s="119">
        <v>135496.69</v>
      </c>
      <c r="I370" s="119">
        <v>268455.56</v>
      </c>
      <c r="J370" s="119">
        <v>85703.090000000011</v>
      </c>
      <c r="K370" s="119">
        <v>91208.75</v>
      </c>
      <c r="L370" s="119">
        <v>13836.07</v>
      </c>
      <c r="M370" s="119">
        <v>13836.07</v>
      </c>
      <c r="N370" s="119">
        <v>13836.07</v>
      </c>
      <c r="O370" s="119">
        <v>105337.12</v>
      </c>
      <c r="P370" s="119">
        <v>77026.73</v>
      </c>
      <c r="Q370" s="119">
        <f t="shared" si="7"/>
        <v>916638.99999999977</v>
      </c>
      <c r="R370" s="115"/>
      <c r="S370" s="116"/>
      <c r="T370" s="113"/>
      <c r="U370" s="119">
        <f>IF($E$5=Master!$D$4,E370,
IF($F$5=Master!$D$4,SUM(E370:F370),
IF($G$5=Master!$D$4,SUM(E370:G370),
IF($H$5=Master!$D$4,SUM(E370:H370),
IF($I$5=Master!$D$4,SUM(E370:I370),
IF($J$5=Master!$D$4,SUM(E370:J370),
IF($K$5=Master!$D$4,SUM(E370:K370),
IF($L$5=Master!$D$4,SUM(E370:L370),
IF($M$5=Master!$D$4,SUM(E370:M370),
IF($N$5=Master!$D$4,SUM(E370:N370),
IF($O$5=Master!$D$4,SUM(E370:O370),
IF($P$5=Master!$D$4,SUM(E370:P370),0))))))))))))</f>
        <v>247399.54</v>
      </c>
      <c r="V370" s="115"/>
    </row>
    <row r="371" spans="2:22" x14ac:dyDescent="0.2">
      <c r="B371" s="113"/>
      <c r="C371" s="117" t="s">
        <v>150</v>
      </c>
      <c r="D371" s="118" t="s">
        <v>381</v>
      </c>
      <c r="E371" s="119">
        <v>60864.450000000012</v>
      </c>
      <c r="F371" s="119">
        <v>60864.450000000012</v>
      </c>
      <c r="G371" s="119">
        <v>60864.450000000012</v>
      </c>
      <c r="H371" s="119">
        <v>60864.450000000012</v>
      </c>
      <c r="I371" s="119">
        <v>60864.450000000012</v>
      </c>
      <c r="J371" s="119">
        <v>60864.450000000012</v>
      </c>
      <c r="K371" s="119">
        <v>60864.450000000012</v>
      </c>
      <c r="L371" s="119">
        <v>60864.450000000012</v>
      </c>
      <c r="M371" s="119">
        <v>60864.450000000012</v>
      </c>
      <c r="N371" s="119">
        <v>60864.450000000012</v>
      </c>
      <c r="O371" s="119">
        <v>60864.450000000012</v>
      </c>
      <c r="P371" s="119">
        <v>190864.55</v>
      </c>
      <c r="Q371" s="119">
        <f t="shared" si="7"/>
        <v>860373.5</v>
      </c>
      <c r="R371" s="115"/>
      <c r="S371" s="116"/>
      <c r="T371" s="113"/>
      <c r="U371" s="119">
        <f>IF($E$5=Master!$D$4,E371,
IF($F$5=Master!$D$4,SUM(E371:F371),
IF($G$5=Master!$D$4,SUM(E371:G371),
IF($H$5=Master!$D$4,SUM(E371:H371),
IF($I$5=Master!$D$4,SUM(E371:I371),
IF($J$5=Master!$D$4,SUM(E371:J371),
IF($K$5=Master!$D$4,SUM(E371:K371),
IF($L$5=Master!$D$4,SUM(E371:L371),
IF($M$5=Master!$D$4,SUM(E371:M371),
IF($N$5=Master!$D$4,SUM(E371:N371),
IF($O$5=Master!$D$4,SUM(E371:O371),
IF($P$5=Master!$D$4,SUM(E371:P371),0))))))))))))</f>
        <v>243457.80000000005</v>
      </c>
      <c r="V371" s="115"/>
    </row>
    <row r="372" spans="2:22" x14ac:dyDescent="0.2">
      <c r="B372" s="113"/>
      <c r="C372" s="117" t="s">
        <v>151</v>
      </c>
      <c r="D372" s="118" t="s">
        <v>382</v>
      </c>
      <c r="E372" s="119">
        <v>92821.849999999991</v>
      </c>
      <c r="F372" s="119">
        <v>72821.849999999991</v>
      </c>
      <c r="G372" s="119">
        <v>97821.849999999991</v>
      </c>
      <c r="H372" s="119">
        <v>72821.849999999991</v>
      </c>
      <c r="I372" s="119">
        <v>72821.849999999991</v>
      </c>
      <c r="J372" s="119">
        <v>72821.849999999991</v>
      </c>
      <c r="K372" s="119">
        <v>72821.849999999991</v>
      </c>
      <c r="L372" s="119">
        <v>72821.849999999991</v>
      </c>
      <c r="M372" s="119">
        <v>72821.849999999991</v>
      </c>
      <c r="N372" s="119">
        <v>72821.849999999991</v>
      </c>
      <c r="O372" s="119">
        <v>72821.849999999991</v>
      </c>
      <c r="P372" s="119">
        <v>97821.650000000009</v>
      </c>
      <c r="Q372" s="119">
        <f t="shared" si="7"/>
        <v>943861.99999999988</v>
      </c>
      <c r="R372" s="115"/>
      <c r="S372" s="116"/>
      <c r="T372" s="113"/>
      <c r="U372" s="119">
        <f>IF($E$5=Master!$D$4,E372,
IF($F$5=Master!$D$4,SUM(E372:F372),
IF($G$5=Master!$D$4,SUM(E372:G372),
IF($H$5=Master!$D$4,SUM(E372:H372),
IF($I$5=Master!$D$4,SUM(E372:I372),
IF($J$5=Master!$D$4,SUM(E372:J372),
IF($K$5=Master!$D$4,SUM(E372:K372),
IF($L$5=Master!$D$4,SUM(E372:L372),
IF($M$5=Master!$D$4,SUM(E372:M372),
IF($N$5=Master!$D$4,SUM(E372:N372),
IF($O$5=Master!$D$4,SUM(E372:O372),
IF($P$5=Master!$D$4,SUM(E372:P372),0))))))))))))</f>
        <v>336287.39999999997</v>
      </c>
      <c r="V372" s="115"/>
    </row>
    <row r="373" spans="2:22" x14ac:dyDescent="0.2">
      <c r="B373" s="113"/>
      <c r="C373" s="117" t="s">
        <v>152</v>
      </c>
      <c r="D373" s="118" t="s">
        <v>383</v>
      </c>
      <c r="E373" s="119">
        <v>16333.34</v>
      </c>
      <c r="F373" s="119">
        <v>10333.34</v>
      </c>
      <c r="G373" s="119">
        <v>10333.34</v>
      </c>
      <c r="H373" s="119">
        <v>10333.34</v>
      </c>
      <c r="I373" s="119">
        <v>10333.34</v>
      </c>
      <c r="J373" s="119">
        <v>10333.34</v>
      </c>
      <c r="K373" s="119">
        <v>10333.34</v>
      </c>
      <c r="L373" s="119">
        <v>10333.34</v>
      </c>
      <c r="M373" s="119">
        <v>10333.34</v>
      </c>
      <c r="N373" s="119">
        <v>10333.34</v>
      </c>
      <c r="O373" s="119">
        <v>10333.34</v>
      </c>
      <c r="P373" s="119">
        <v>161853.26</v>
      </c>
      <c r="Q373" s="119">
        <f t="shared" si="7"/>
        <v>281520</v>
      </c>
      <c r="R373" s="115"/>
      <c r="S373" s="116"/>
      <c r="T373" s="113"/>
      <c r="U373" s="119">
        <f>IF($E$5=Master!$D$4,E373,
IF($F$5=Master!$D$4,SUM(E373:F373),
IF($G$5=Master!$D$4,SUM(E373:G373),
IF($H$5=Master!$D$4,SUM(E373:H373),
IF($I$5=Master!$D$4,SUM(E373:I373),
IF($J$5=Master!$D$4,SUM(E373:J373),
IF($K$5=Master!$D$4,SUM(E373:K373),
IF($L$5=Master!$D$4,SUM(E373:L373),
IF($M$5=Master!$D$4,SUM(E373:M373),
IF($N$5=Master!$D$4,SUM(E373:N373),
IF($O$5=Master!$D$4,SUM(E373:O373),
IF($P$5=Master!$D$4,SUM(E373:P373),0))))))))))))</f>
        <v>47333.36</v>
      </c>
      <c r="V373" s="115"/>
    </row>
    <row r="374" spans="2:22" x14ac:dyDescent="0.2">
      <c r="B374" s="113"/>
      <c r="C374" s="117" t="s">
        <v>153</v>
      </c>
      <c r="D374" s="118" t="s">
        <v>384</v>
      </c>
      <c r="E374" s="119">
        <v>78213.33</v>
      </c>
      <c r="F374" s="119">
        <v>78213.33</v>
      </c>
      <c r="G374" s="119">
        <v>78213.33</v>
      </c>
      <c r="H374" s="119">
        <v>78213.33</v>
      </c>
      <c r="I374" s="119">
        <v>78213.33</v>
      </c>
      <c r="J374" s="119">
        <v>78213.33</v>
      </c>
      <c r="K374" s="119">
        <v>78213.33</v>
      </c>
      <c r="L374" s="119">
        <v>78213.33</v>
      </c>
      <c r="M374" s="119">
        <v>78213.33</v>
      </c>
      <c r="N374" s="119">
        <v>78213.33</v>
      </c>
      <c r="O374" s="119">
        <v>78213.33</v>
      </c>
      <c r="P374" s="119">
        <v>85246.52</v>
      </c>
      <c r="Q374" s="119">
        <f t="shared" si="7"/>
        <v>945593.14999999991</v>
      </c>
      <c r="R374" s="115"/>
      <c r="S374" s="116"/>
      <c r="T374" s="113"/>
      <c r="U374" s="119">
        <f>IF($E$5=Master!$D$4,E374,
IF($F$5=Master!$D$4,SUM(E374:F374),
IF($G$5=Master!$D$4,SUM(E374:G374),
IF($H$5=Master!$D$4,SUM(E374:H374),
IF($I$5=Master!$D$4,SUM(E374:I374),
IF($J$5=Master!$D$4,SUM(E374:J374),
IF($K$5=Master!$D$4,SUM(E374:K374),
IF($L$5=Master!$D$4,SUM(E374:L374),
IF($M$5=Master!$D$4,SUM(E374:M374),
IF($N$5=Master!$D$4,SUM(E374:N374),
IF($O$5=Master!$D$4,SUM(E374:O374),
IF($P$5=Master!$D$4,SUM(E374:P374),0))))))))))))</f>
        <v>312853.32</v>
      </c>
      <c r="V374" s="115"/>
    </row>
    <row r="375" spans="2:22" x14ac:dyDescent="0.2">
      <c r="B375" s="113"/>
      <c r="C375" s="117" t="s">
        <v>154</v>
      </c>
      <c r="D375" s="118" t="s">
        <v>385</v>
      </c>
      <c r="E375" s="119">
        <v>265946.59999999998</v>
      </c>
      <c r="F375" s="119">
        <v>289746.59999999998</v>
      </c>
      <c r="G375" s="119">
        <v>266403.27999999997</v>
      </c>
      <c r="H375" s="119">
        <v>264914.61</v>
      </c>
      <c r="I375" s="119">
        <v>264539.61</v>
      </c>
      <c r="J375" s="119">
        <v>260739.60999999996</v>
      </c>
      <c r="K375" s="119">
        <v>260672.92999999993</v>
      </c>
      <c r="L375" s="119">
        <v>260672.92999999993</v>
      </c>
      <c r="M375" s="119">
        <v>258021.26999999993</v>
      </c>
      <c r="N375" s="119">
        <v>258021.26999999993</v>
      </c>
      <c r="O375" s="119">
        <v>258021.26999999993</v>
      </c>
      <c r="P375" s="119">
        <v>258021.37999999998</v>
      </c>
      <c r="Q375" s="119">
        <f t="shared" si="7"/>
        <v>3165721.3599999994</v>
      </c>
      <c r="R375" s="115"/>
      <c r="S375" s="116"/>
      <c r="T375" s="113"/>
      <c r="U375" s="119">
        <f>IF($E$5=Master!$D$4,E375,
IF($F$5=Master!$D$4,SUM(E375:F375),
IF($G$5=Master!$D$4,SUM(E375:G375),
IF($H$5=Master!$D$4,SUM(E375:H375),
IF($I$5=Master!$D$4,SUM(E375:I375),
IF($J$5=Master!$D$4,SUM(E375:J375),
IF($K$5=Master!$D$4,SUM(E375:K375),
IF($L$5=Master!$D$4,SUM(E375:L375),
IF($M$5=Master!$D$4,SUM(E375:M375),
IF($N$5=Master!$D$4,SUM(E375:N375),
IF($O$5=Master!$D$4,SUM(E375:O375),
IF($P$5=Master!$D$4,SUM(E375:P375),0))))))))))))</f>
        <v>1087011.0899999999</v>
      </c>
      <c r="V375" s="115"/>
    </row>
    <row r="376" spans="2:22" x14ac:dyDescent="0.2">
      <c r="B376" s="113"/>
      <c r="C376" s="117" t="s">
        <v>155</v>
      </c>
      <c r="D376" s="118" t="s">
        <v>386</v>
      </c>
      <c r="E376" s="119">
        <v>45000.07</v>
      </c>
      <c r="F376" s="119">
        <v>517000</v>
      </c>
      <c r="G376" s="119">
        <v>768000</v>
      </c>
      <c r="H376" s="119">
        <v>843400</v>
      </c>
      <c r="I376" s="119">
        <v>1060000</v>
      </c>
      <c r="J376" s="119">
        <v>795000</v>
      </c>
      <c r="K376" s="119">
        <v>1289800</v>
      </c>
      <c r="L376" s="119">
        <v>1279000</v>
      </c>
      <c r="M376" s="119">
        <v>1565000</v>
      </c>
      <c r="N376" s="119">
        <v>1425700</v>
      </c>
      <c r="O376" s="119">
        <v>1559100</v>
      </c>
      <c r="P376" s="119">
        <v>1206208.83</v>
      </c>
      <c r="Q376" s="119">
        <f t="shared" si="7"/>
        <v>12353208.9</v>
      </c>
      <c r="R376" s="115"/>
      <c r="S376" s="116"/>
      <c r="T376" s="113"/>
      <c r="U376" s="119">
        <f>IF($E$5=Master!$D$4,E376,
IF($F$5=Master!$D$4,SUM(E376:F376),
IF($G$5=Master!$D$4,SUM(E376:G376),
IF($H$5=Master!$D$4,SUM(E376:H376),
IF($I$5=Master!$D$4,SUM(E376:I376),
IF($J$5=Master!$D$4,SUM(E376:J376),
IF($K$5=Master!$D$4,SUM(E376:K376),
IF($L$5=Master!$D$4,SUM(E376:L376),
IF($M$5=Master!$D$4,SUM(E376:M376),
IF($N$5=Master!$D$4,SUM(E376:N376),
IF($O$5=Master!$D$4,SUM(E376:O376),
IF($P$5=Master!$D$4,SUM(E376:P376),0))))))))))))</f>
        <v>2173400.0699999998</v>
      </c>
      <c r="V376" s="115"/>
    </row>
    <row r="377" spans="2:22" x14ac:dyDescent="0.2">
      <c r="B377" s="113"/>
      <c r="C377" s="117" t="s">
        <v>156</v>
      </c>
      <c r="D377" s="118" t="s">
        <v>387</v>
      </c>
      <c r="E377" s="119">
        <v>184077.15</v>
      </c>
      <c r="F377" s="119">
        <v>193100.68</v>
      </c>
      <c r="G377" s="119">
        <v>185165.15</v>
      </c>
      <c r="H377" s="119">
        <v>199077.15</v>
      </c>
      <c r="I377" s="119">
        <v>190832.15</v>
      </c>
      <c r="J377" s="119">
        <v>180934.37</v>
      </c>
      <c r="K377" s="119">
        <v>179975.85</v>
      </c>
      <c r="L377" s="119">
        <v>183026.99</v>
      </c>
      <c r="M377" s="119">
        <v>183686.5</v>
      </c>
      <c r="N377" s="119">
        <v>206158.74</v>
      </c>
      <c r="O377" s="119">
        <v>179975.85</v>
      </c>
      <c r="P377" s="119">
        <v>185772.75000000003</v>
      </c>
      <c r="Q377" s="119">
        <f t="shared" si="7"/>
        <v>2251783.33</v>
      </c>
      <c r="R377" s="115"/>
      <c r="S377" s="116"/>
      <c r="T377" s="113"/>
      <c r="U377" s="119">
        <f>IF($E$5=Master!$D$4,E377,
IF($F$5=Master!$D$4,SUM(E377:F377),
IF($G$5=Master!$D$4,SUM(E377:G377),
IF($H$5=Master!$D$4,SUM(E377:H377),
IF($I$5=Master!$D$4,SUM(E377:I377),
IF($J$5=Master!$D$4,SUM(E377:J377),
IF($K$5=Master!$D$4,SUM(E377:K377),
IF($L$5=Master!$D$4,SUM(E377:L377),
IF($M$5=Master!$D$4,SUM(E377:M377),
IF($N$5=Master!$D$4,SUM(E377:N377),
IF($O$5=Master!$D$4,SUM(E377:O377),
IF($P$5=Master!$D$4,SUM(E377:P377),0))))))))))))</f>
        <v>761420.13</v>
      </c>
      <c r="V377" s="115"/>
    </row>
    <row r="378" spans="2:22" x14ac:dyDescent="0.2">
      <c r="B378" s="113"/>
      <c r="C378" s="117" t="s">
        <v>157</v>
      </c>
      <c r="D378" s="118" t="s">
        <v>388</v>
      </c>
      <c r="E378" s="119">
        <v>1758333.33</v>
      </c>
      <c r="F378" s="119">
        <v>2158333.33</v>
      </c>
      <c r="G378" s="119">
        <v>2658333.33</v>
      </c>
      <c r="H378" s="119">
        <v>2658333.33</v>
      </c>
      <c r="I378" s="119">
        <v>2658333.33</v>
      </c>
      <c r="J378" s="119">
        <v>2658333.33</v>
      </c>
      <c r="K378" s="119">
        <v>2658333.33</v>
      </c>
      <c r="L378" s="119">
        <v>2658333.33</v>
      </c>
      <c r="M378" s="119">
        <v>958333.33000000007</v>
      </c>
      <c r="N378" s="119">
        <v>358333.33</v>
      </c>
      <c r="O378" s="119">
        <v>358333.33</v>
      </c>
      <c r="P378" s="119">
        <v>358333.37</v>
      </c>
      <c r="Q378" s="119">
        <f t="shared" si="7"/>
        <v>21899999.999999996</v>
      </c>
      <c r="R378" s="115"/>
      <c r="S378" s="116"/>
      <c r="T378" s="113"/>
      <c r="U378" s="119">
        <f>IF($E$5=Master!$D$4,E378,
IF($F$5=Master!$D$4,SUM(E378:F378),
IF($G$5=Master!$D$4,SUM(E378:G378),
IF($H$5=Master!$D$4,SUM(E378:H378),
IF($I$5=Master!$D$4,SUM(E378:I378),
IF($J$5=Master!$D$4,SUM(E378:J378),
IF($K$5=Master!$D$4,SUM(E378:K378),
IF($L$5=Master!$D$4,SUM(E378:L378),
IF($M$5=Master!$D$4,SUM(E378:M378),
IF($N$5=Master!$D$4,SUM(E378:N378),
IF($O$5=Master!$D$4,SUM(E378:O378),
IF($P$5=Master!$D$4,SUM(E378:P378),0))))))))))))</f>
        <v>9233333.3200000003</v>
      </c>
      <c r="V378" s="115"/>
    </row>
    <row r="379" spans="2:22" x14ac:dyDescent="0.2">
      <c r="B379" s="113"/>
      <c r="C379" s="117" t="s">
        <v>158</v>
      </c>
      <c r="D379" s="118" t="s">
        <v>389</v>
      </c>
      <c r="E379" s="119">
        <v>291666.74</v>
      </c>
      <c r="F379" s="119">
        <v>291666.74</v>
      </c>
      <c r="G379" s="119">
        <v>291666.74</v>
      </c>
      <c r="H379" s="119">
        <v>541666.74</v>
      </c>
      <c r="I379" s="119">
        <v>291666.74</v>
      </c>
      <c r="J379" s="119">
        <v>241666.73999999996</v>
      </c>
      <c r="K379" s="119">
        <v>241666.73999999996</v>
      </c>
      <c r="L379" s="119">
        <v>241666.73999999996</v>
      </c>
      <c r="M379" s="119">
        <v>291666.74</v>
      </c>
      <c r="N379" s="119">
        <v>291666.74</v>
      </c>
      <c r="O379" s="119">
        <v>241666.73999999996</v>
      </c>
      <c r="P379" s="119">
        <v>241666.86</v>
      </c>
      <c r="Q379" s="119">
        <f t="shared" si="7"/>
        <v>3500000.9999999991</v>
      </c>
      <c r="R379" s="115"/>
      <c r="S379" s="116"/>
      <c r="T379" s="113"/>
      <c r="U379" s="119">
        <f>IF($E$5=Master!$D$4,E379,
IF($F$5=Master!$D$4,SUM(E379:F379),
IF($G$5=Master!$D$4,SUM(E379:G379),
IF($H$5=Master!$D$4,SUM(E379:H379),
IF($I$5=Master!$D$4,SUM(E379:I379),
IF($J$5=Master!$D$4,SUM(E379:J379),
IF($K$5=Master!$D$4,SUM(E379:K379),
IF($L$5=Master!$D$4,SUM(E379:L379),
IF($M$5=Master!$D$4,SUM(E379:M379),
IF($N$5=Master!$D$4,SUM(E379:N379),
IF($O$5=Master!$D$4,SUM(E379:O379),
IF($P$5=Master!$D$4,SUM(E379:P379),0))))))))))))</f>
        <v>1416666.96</v>
      </c>
      <c r="V379" s="115"/>
    </row>
    <row r="380" spans="2:22" x14ac:dyDescent="0.2">
      <c r="B380" s="113"/>
      <c r="C380" s="117" t="s">
        <v>159</v>
      </c>
      <c r="D380" s="118" t="s">
        <v>390</v>
      </c>
      <c r="E380" s="119">
        <v>383616.28000000009</v>
      </c>
      <c r="F380" s="119">
        <v>468937.93000000011</v>
      </c>
      <c r="G380" s="119">
        <v>516689.6100000001</v>
      </c>
      <c r="H380" s="119">
        <v>444831.87000000005</v>
      </c>
      <c r="I380" s="119">
        <v>467982.95000000019</v>
      </c>
      <c r="J380" s="119">
        <v>429092.7800000002</v>
      </c>
      <c r="K380" s="119">
        <v>423882.14000000007</v>
      </c>
      <c r="L380" s="119">
        <v>447774.77000000008</v>
      </c>
      <c r="M380" s="119">
        <v>453512.15000000014</v>
      </c>
      <c r="N380" s="119">
        <v>483954.17000000004</v>
      </c>
      <c r="O380" s="119">
        <v>457926.17000000016</v>
      </c>
      <c r="P380" s="119">
        <v>597457.79999999981</v>
      </c>
      <c r="Q380" s="119">
        <f t="shared" si="7"/>
        <v>5575658.620000001</v>
      </c>
      <c r="R380" s="115"/>
      <c r="S380" s="116"/>
      <c r="T380" s="113"/>
      <c r="U380" s="119">
        <f>IF($E$5=Master!$D$4,E380,
IF($F$5=Master!$D$4,SUM(E380:F380),
IF($G$5=Master!$D$4,SUM(E380:G380),
IF($H$5=Master!$D$4,SUM(E380:H380),
IF($I$5=Master!$D$4,SUM(E380:I380),
IF($J$5=Master!$D$4,SUM(E380:J380),
IF($K$5=Master!$D$4,SUM(E380:K380),
IF($L$5=Master!$D$4,SUM(E380:L380),
IF($M$5=Master!$D$4,SUM(E380:M380),
IF($N$5=Master!$D$4,SUM(E380:N380),
IF($O$5=Master!$D$4,SUM(E380:O380),
IF($P$5=Master!$D$4,SUM(E380:P380),0))))))))))))</f>
        <v>1814075.6900000004</v>
      </c>
      <c r="V380" s="115"/>
    </row>
    <row r="381" spans="2:22" x14ac:dyDescent="0.2">
      <c r="B381" s="113"/>
      <c r="C381" s="117" t="s">
        <v>160</v>
      </c>
      <c r="D381" s="118" t="s">
        <v>391</v>
      </c>
      <c r="E381" s="119">
        <v>83858.33</v>
      </c>
      <c r="F381" s="119">
        <v>83858.33</v>
      </c>
      <c r="G381" s="119">
        <v>83858.33</v>
      </c>
      <c r="H381" s="119">
        <v>83858.33</v>
      </c>
      <c r="I381" s="119">
        <v>83858.33</v>
      </c>
      <c r="J381" s="119">
        <v>83858.33</v>
      </c>
      <c r="K381" s="119">
        <v>83858.33</v>
      </c>
      <c r="L381" s="119">
        <v>83858.33</v>
      </c>
      <c r="M381" s="119">
        <v>83858.33</v>
      </c>
      <c r="N381" s="119">
        <v>83858.33</v>
      </c>
      <c r="O381" s="119">
        <v>83858.33</v>
      </c>
      <c r="P381" s="119">
        <v>83858.37</v>
      </c>
      <c r="Q381" s="119">
        <f t="shared" si="7"/>
        <v>1006299.9999999999</v>
      </c>
      <c r="R381" s="115"/>
      <c r="S381" s="116"/>
      <c r="T381" s="113"/>
      <c r="U381" s="119">
        <f>IF($E$5=Master!$D$4,E381,
IF($F$5=Master!$D$4,SUM(E381:F381),
IF($G$5=Master!$D$4,SUM(E381:G381),
IF($H$5=Master!$D$4,SUM(E381:H381),
IF($I$5=Master!$D$4,SUM(E381:I381),
IF($J$5=Master!$D$4,SUM(E381:J381),
IF($K$5=Master!$D$4,SUM(E381:K381),
IF($L$5=Master!$D$4,SUM(E381:L381),
IF($M$5=Master!$D$4,SUM(E381:M381),
IF($N$5=Master!$D$4,SUM(E381:N381),
IF($O$5=Master!$D$4,SUM(E381:O381),
IF($P$5=Master!$D$4,SUM(E381:P381),0))))))))))))</f>
        <v>335433.32</v>
      </c>
      <c r="V381" s="115"/>
    </row>
    <row r="382" spans="2:22" x14ac:dyDescent="0.2">
      <c r="B382" s="113"/>
      <c r="C382" s="117" t="s">
        <v>161</v>
      </c>
      <c r="D382" s="118" t="s">
        <v>392</v>
      </c>
      <c r="E382" s="119">
        <v>22069.870000000003</v>
      </c>
      <c r="F382" s="119">
        <v>24685.770000000004</v>
      </c>
      <c r="G382" s="119">
        <v>24112.950000000004</v>
      </c>
      <c r="H382" s="119">
        <v>24126.610000000004</v>
      </c>
      <c r="I382" s="119">
        <v>23445.200000000004</v>
      </c>
      <c r="J382" s="119">
        <v>23605.4</v>
      </c>
      <c r="K382" s="119">
        <v>23769.130000000005</v>
      </c>
      <c r="L382" s="119">
        <v>22624.320000000007</v>
      </c>
      <c r="M382" s="119">
        <v>30868.320000000007</v>
      </c>
      <c r="N382" s="119">
        <v>25456.280000000006</v>
      </c>
      <c r="O382" s="119">
        <v>29702.690000000006</v>
      </c>
      <c r="P382" s="119">
        <v>29762.82</v>
      </c>
      <c r="Q382" s="119">
        <f t="shared" si="7"/>
        <v>304229.36000000004</v>
      </c>
      <c r="R382" s="115"/>
      <c r="S382" s="116"/>
      <c r="T382" s="113"/>
      <c r="U382" s="119">
        <f>IF($E$5=Master!$D$4,E382,
IF($F$5=Master!$D$4,SUM(E382:F382),
IF($G$5=Master!$D$4,SUM(E382:G382),
IF($H$5=Master!$D$4,SUM(E382:H382),
IF($I$5=Master!$D$4,SUM(E382:I382),
IF($J$5=Master!$D$4,SUM(E382:J382),
IF($K$5=Master!$D$4,SUM(E382:K382),
IF($L$5=Master!$D$4,SUM(E382:L382),
IF($M$5=Master!$D$4,SUM(E382:M382),
IF($N$5=Master!$D$4,SUM(E382:N382),
IF($O$5=Master!$D$4,SUM(E382:O382),
IF($P$5=Master!$D$4,SUM(E382:P382),0))))))))))))</f>
        <v>94995.200000000012</v>
      </c>
      <c r="V382" s="115"/>
    </row>
    <row r="383" spans="2:22" x14ac:dyDescent="0.2">
      <c r="B383" s="113"/>
      <c r="C383" s="117" t="s">
        <v>162</v>
      </c>
      <c r="D383" s="118" t="s">
        <v>393</v>
      </c>
      <c r="E383" s="119">
        <v>26744.09</v>
      </c>
      <c r="F383" s="119">
        <v>34208.61</v>
      </c>
      <c r="G383" s="119">
        <v>28337.93</v>
      </c>
      <c r="H383" s="119">
        <v>29920.11</v>
      </c>
      <c r="I383" s="119">
        <v>30604.070000000003</v>
      </c>
      <c r="J383" s="119">
        <v>33254.909999999996</v>
      </c>
      <c r="K383" s="119">
        <v>37899.410000000003</v>
      </c>
      <c r="L383" s="119">
        <v>26424.68</v>
      </c>
      <c r="M383" s="119">
        <v>32209.040000000001</v>
      </c>
      <c r="N383" s="119">
        <v>28251.129999999997</v>
      </c>
      <c r="O383" s="119">
        <v>35239.08</v>
      </c>
      <c r="P383" s="119">
        <v>40328.299999999996</v>
      </c>
      <c r="Q383" s="119">
        <f t="shared" si="7"/>
        <v>383421.36</v>
      </c>
      <c r="R383" s="115"/>
      <c r="S383" s="116"/>
      <c r="T383" s="113"/>
      <c r="U383" s="119">
        <f>IF($E$5=Master!$D$4,E383,
IF($F$5=Master!$D$4,SUM(E383:F383),
IF($G$5=Master!$D$4,SUM(E383:G383),
IF($H$5=Master!$D$4,SUM(E383:H383),
IF($I$5=Master!$D$4,SUM(E383:I383),
IF($J$5=Master!$D$4,SUM(E383:J383),
IF($K$5=Master!$D$4,SUM(E383:K383),
IF($L$5=Master!$D$4,SUM(E383:L383),
IF($M$5=Master!$D$4,SUM(E383:M383),
IF($N$5=Master!$D$4,SUM(E383:N383),
IF($O$5=Master!$D$4,SUM(E383:O383),
IF($P$5=Master!$D$4,SUM(E383:P383),0))))))))))))</f>
        <v>119210.74</v>
      </c>
      <c r="V383" s="115"/>
    </row>
    <row r="384" spans="2:22" x14ac:dyDescent="0.2">
      <c r="B384" s="113"/>
      <c r="C384" s="117" t="s">
        <v>163</v>
      </c>
      <c r="D384" s="118" t="s">
        <v>394</v>
      </c>
      <c r="E384" s="119">
        <v>2012500</v>
      </c>
      <c r="F384" s="119">
        <v>2012500</v>
      </c>
      <c r="G384" s="119">
        <v>2012500</v>
      </c>
      <c r="H384" s="119">
        <v>2012500</v>
      </c>
      <c r="I384" s="119">
        <v>2012500</v>
      </c>
      <c r="J384" s="119">
        <v>2012500</v>
      </c>
      <c r="K384" s="119">
        <v>2012500</v>
      </c>
      <c r="L384" s="119">
        <v>2012500</v>
      </c>
      <c r="M384" s="119">
        <v>2012500</v>
      </c>
      <c r="N384" s="119">
        <v>2012500</v>
      </c>
      <c r="O384" s="119">
        <v>2012500</v>
      </c>
      <c r="P384" s="119">
        <v>2012500</v>
      </c>
      <c r="Q384" s="119">
        <f t="shared" si="7"/>
        <v>24150000</v>
      </c>
      <c r="R384" s="115"/>
      <c r="S384" s="116"/>
      <c r="T384" s="113"/>
      <c r="U384" s="119">
        <f>IF($E$5=Master!$D$4,E384,
IF($F$5=Master!$D$4,SUM(E384:F384),
IF($G$5=Master!$D$4,SUM(E384:G384),
IF($H$5=Master!$D$4,SUM(E384:H384),
IF($I$5=Master!$D$4,SUM(E384:I384),
IF($J$5=Master!$D$4,SUM(E384:J384),
IF($K$5=Master!$D$4,SUM(E384:K384),
IF($L$5=Master!$D$4,SUM(E384:L384),
IF($M$5=Master!$D$4,SUM(E384:M384),
IF($N$5=Master!$D$4,SUM(E384:N384),
IF($O$5=Master!$D$4,SUM(E384:O384),
IF($P$5=Master!$D$4,SUM(E384:P384),0))))))))))))</f>
        <v>8050000</v>
      </c>
      <c r="V384" s="115"/>
    </row>
    <row r="385" spans="2:22" x14ac:dyDescent="0.2">
      <c r="B385" s="113"/>
      <c r="C385" s="117" t="s">
        <v>164</v>
      </c>
      <c r="D385" s="118" t="s">
        <v>396</v>
      </c>
      <c r="E385" s="119">
        <v>40600.960000000014</v>
      </c>
      <c r="F385" s="119">
        <v>49415.710000000014</v>
      </c>
      <c r="G385" s="119">
        <v>47716.650000000016</v>
      </c>
      <c r="H385" s="119">
        <v>47692.050000000017</v>
      </c>
      <c r="I385" s="119">
        <v>45662.35000000002</v>
      </c>
      <c r="J385" s="119">
        <v>44847.460000000021</v>
      </c>
      <c r="K385" s="119">
        <v>42754.290000000015</v>
      </c>
      <c r="L385" s="119">
        <v>42754.290000000015</v>
      </c>
      <c r="M385" s="119">
        <v>42969.290000000015</v>
      </c>
      <c r="N385" s="119">
        <v>42753.270000000011</v>
      </c>
      <c r="O385" s="119">
        <v>42753.4</v>
      </c>
      <c r="P385" s="119">
        <v>43848.570000000007</v>
      </c>
      <c r="Q385" s="119">
        <f t="shared" si="7"/>
        <v>533768.29000000027</v>
      </c>
      <c r="R385" s="115"/>
      <c r="S385" s="116"/>
      <c r="T385" s="113"/>
      <c r="U385" s="119">
        <f>IF($E$5=Master!$D$4,E385,
IF($F$5=Master!$D$4,SUM(E385:F385),
IF($G$5=Master!$D$4,SUM(E385:G385),
IF($H$5=Master!$D$4,SUM(E385:H385),
IF($I$5=Master!$D$4,SUM(E385:I385),
IF($J$5=Master!$D$4,SUM(E385:J385),
IF($K$5=Master!$D$4,SUM(E385:K385),
IF($L$5=Master!$D$4,SUM(E385:L385),
IF($M$5=Master!$D$4,SUM(E385:M385),
IF($N$5=Master!$D$4,SUM(E385:N385),
IF($O$5=Master!$D$4,SUM(E385:O385),
IF($P$5=Master!$D$4,SUM(E385:P385),0))))))))))))</f>
        <v>185425.37000000005</v>
      </c>
      <c r="V385" s="115"/>
    </row>
    <row r="386" spans="2:22" ht="25.5" x14ac:dyDescent="0.2">
      <c r="B386" s="113"/>
      <c r="C386" s="117" t="s">
        <v>165</v>
      </c>
      <c r="D386" s="118" t="s">
        <v>397</v>
      </c>
      <c r="E386" s="119">
        <v>8925.9600000000009</v>
      </c>
      <c r="F386" s="119">
        <v>54705.07</v>
      </c>
      <c r="G386" s="119">
        <v>54766.080000000002</v>
      </c>
      <c r="H386" s="119">
        <v>8954.16</v>
      </c>
      <c r="I386" s="119">
        <v>9179.760000000002</v>
      </c>
      <c r="J386" s="119">
        <v>9151.5600000000013</v>
      </c>
      <c r="K386" s="119">
        <v>14044.24</v>
      </c>
      <c r="L386" s="119">
        <v>8950.4700000000012</v>
      </c>
      <c r="M386" s="119">
        <v>8954.16</v>
      </c>
      <c r="N386" s="119">
        <v>9127.2800000000007</v>
      </c>
      <c r="O386" s="119">
        <v>8925.9600000000009</v>
      </c>
      <c r="P386" s="119">
        <v>8925.81</v>
      </c>
      <c r="Q386" s="119">
        <f t="shared" si="7"/>
        <v>204610.50999999998</v>
      </c>
      <c r="R386" s="115"/>
      <c r="S386" s="116"/>
      <c r="T386" s="113"/>
      <c r="U386" s="119">
        <f>IF($E$5=Master!$D$4,E386,
IF($F$5=Master!$D$4,SUM(E386:F386),
IF($G$5=Master!$D$4,SUM(E386:G386),
IF($H$5=Master!$D$4,SUM(E386:H386),
IF($I$5=Master!$D$4,SUM(E386:I386),
IF($J$5=Master!$D$4,SUM(E386:J386),
IF($K$5=Master!$D$4,SUM(E386:K386),
IF($L$5=Master!$D$4,SUM(E386:L386),
IF($M$5=Master!$D$4,SUM(E386:M386),
IF($N$5=Master!$D$4,SUM(E386:N386),
IF($O$5=Master!$D$4,SUM(E386:O386),
IF($P$5=Master!$D$4,SUM(E386:P386),0))))))))))))</f>
        <v>127351.27</v>
      </c>
      <c r="V386" s="115"/>
    </row>
    <row r="387" spans="2:22" x14ac:dyDescent="0.2">
      <c r="B387" s="113"/>
      <c r="C387" s="117" t="s">
        <v>166</v>
      </c>
      <c r="D387" s="118" t="s">
        <v>398</v>
      </c>
      <c r="E387" s="119">
        <v>80942.16</v>
      </c>
      <c r="F387" s="119">
        <v>81442.16</v>
      </c>
      <c r="G387" s="119">
        <v>94442.16</v>
      </c>
      <c r="H387" s="119">
        <v>81242.16</v>
      </c>
      <c r="I387" s="119">
        <v>118892.16</v>
      </c>
      <c r="J387" s="119">
        <v>108542.16</v>
      </c>
      <c r="K387" s="119">
        <v>81242.16</v>
      </c>
      <c r="L387" s="119">
        <v>81142.16</v>
      </c>
      <c r="M387" s="119">
        <v>97642.16</v>
      </c>
      <c r="N387" s="119">
        <v>85142.16</v>
      </c>
      <c r="O387" s="119">
        <v>81442.16</v>
      </c>
      <c r="P387" s="119">
        <v>86192.24</v>
      </c>
      <c r="Q387" s="119">
        <f t="shared" si="7"/>
        <v>1078306.0000000002</v>
      </c>
      <c r="R387" s="115"/>
      <c r="S387" s="116"/>
      <c r="T387" s="113"/>
      <c r="U387" s="119">
        <f>IF($E$5=Master!$D$4,E387,
IF($F$5=Master!$D$4,SUM(E387:F387),
IF($G$5=Master!$D$4,SUM(E387:G387),
IF($H$5=Master!$D$4,SUM(E387:H387),
IF($I$5=Master!$D$4,SUM(E387:I387),
IF($J$5=Master!$D$4,SUM(E387:J387),
IF($K$5=Master!$D$4,SUM(E387:K387),
IF($L$5=Master!$D$4,SUM(E387:L387),
IF($M$5=Master!$D$4,SUM(E387:M387),
IF($N$5=Master!$D$4,SUM(E387:N387),
IF($O$5=Master!$D$4,SUM(E387:O387),
IF($P$5=Master!$D$4,SUM(E387:P387),0))))))))))))</f>
        <v>338068.64</v>
      </c>
      <c r="V387" s="115"/>
    </row>
    <row r="388" spans="2:22" x14ac:dyDescent="0.2">
      <c r="B388" s="113"/>
      <c r="C388" s="117" t="s">
        <v>167</v>
      </c>
      <c r="D388" s="118" t="s">
        <v>399</v>
      </c>
      <c r="E388" s="119">
        <v>58270.570000000007</v>
      </c>
      <c r="F388" s="119">
        <v>68589.55</v>
      </c>
      <c r="G388" s="119">
        <v>72130.430000000008</v>
      </c>
      <c r="H388" s="119">
        <v>70657.78</v>
      </c>
      <c r="I388" s="119">
        <v>74495.85000000002</v>
      </c>
      <c r="J388" s="119">
        <v>71407.180000000008</v>
      </c>
      <c r="K388" s="119">
        <v>68233.490000000005</v>
      </c>
      <c r="L388" s="119">
        <v>62455.020000000004</v>
      </c>
      <c r="M388" s="119">
        <v>65789.88</v>
      </c>
      <c r="N388" s="119">
        <v>65803.060000000012</v>
      </c>
      <c r="O388" s="119">
        <v>72151.350000000006</v>
      </c>
      <c r="P388" s="119">
        <v>68755.180000000008</v>
      </c>
      <c r="Q388" s="119">
        <f t="shared" si="7"/>
        <v>818739.34000000008</v>
      </c>
      <c r="R388" s="115"/>
      <c r="S388" s="116"/>
      <c r="T388" s="113"/>
      <c r="U388" s="119">
        <f>IF($E$5=Master!$D$4,E388,
IF($F$5=Master!$D$4,SUM(E388:F388),
IF($G$5=Master!$D$4,SUM(E388:G388),
IF($H$5=Master!$D$4,SUM(E388:H388),
IF($I$5=Master!$D$4,SUM(E388:I388),
IF($J$5=Master!$D$4,SUM(E388:J388),
IF($K$5=Master!$D$4,SUM(E388:K388),
IF($L$5=Master!$D$4,SUM(E388:L388),
IF($M$5=Master!$D$4,SUM(E388:M388),
IF($N$5=Master!$D$4,SUM(E388:N388),
IF($O$5=Master!$D$4,SUM(E388:O388),
IF($P$5=Master!$D$4,SUM(E388:P388),0))))))))))))</f>
        <v>269648.33</v>
      </c>
      <c r="V388" s="115"/>
    </row>
    <row r="389" spans="2:22" ht="25.5" x14ac:dyDescent="0.2">
      <c r="B389" s="113"/>
      <c r="C389" s="117" t="s">
        <v>168</v>
      </c>
      <c r="D389" s="118" t="s">
        <v>400</v>
      </c>
      <c r="E389" s="119">
        <v>118374.99</v>
      </c>
      <c r="F389" s="119">
        <v>118374.99</v>
      </c>
      <c r="G389" s="119">
        <v>118374.99</v>
      </c>
      <c r="H389" s="119">
        <v>118374.99</v>
      </c>
      <c r="I389" s="119">
        <v>118374.99</v>
      </c>
      <c r="J389" s="119">
        <v>119736.48</v>
      </c>
      <c r="K389" s="119">
        <v>118522.74</v>
      </c>
      <c r="L389" s="119">
        <v>118374.99</v>
      </c>
      <c r="M389" s="119">
        <v>118374.99</v>
      </c>
      <c r="N389" s="119">
        <v>120407.84</v>
      </c>
      <c r="O389" s="119">
        <v>118374.99</v>
      </c>
      <c r="P389" s="119">
        <v>118671.31</v>
      </c>
      <c r="Q389" s="119">
        <f t="shared" ref="Q389:Q452" si="8">SUM(E389:P389)</f>
        <v>1424338.2900000003</v>
      </c>
      <c r="R389" s="115"/>
      <c r="S389" s="116"/>
      <c r="T389" s="113"/>
      <c r="U389" s="119">
        <f>IF($E$5=Master!$D$4,E389,
IF($F$5=Master!$D$4,SUM(E389:F389),
IF($G$5=Master!$D$4,SUM(E389:G389),
IF($H$5=Master!$D$4,SUM(E389:H389),
IF($I$5=Master!$D$4,SUM(E389:I389),
IF($J$5=Master!$D$4,SUM(E389:J389),
IF($K$5=Master!$D$4,SUM(E389:K389),
IF($L$5=Master!$D$4,SUM(E389:L389),
IF($M$5=Master!$D$4,SUM(E389:M389),
IF($N$5=Master!$D$4,SUM(E389:N389),
IF($O$5=Master!$D$4,SUM(E389:O389),
IF($P$5=Master!$D$4,SUM(E389:P389),0))))))))))))</f>
        <v>473499.96</v>
      </c>
      <c r="V389" s="115"/>
    </row>
    <row r="390" spans="2:22" ht="25.5" x14ac:dyDescent="0.2">
      <c r="B390" s="113"/>
      <c r="C390" s="117" t="s">
        <v>169</v>
      </c>
      <c r="D390" s="118" t="s">
        <v>401</v>
      </c>
      <c r="E390" s="119">
        <v>20964.939999999991</v>
      </c>
      <c r="F390" s="119">
        <v>20473.719999999994</v>
      </c>
      <c r="G390" s="119">
        <v>57773.849999999991</v>
      </c>
      <c r="H390" s="119">
        <v>20719.329999999991</v>
      </c>
      <c r="I390" s="119">
        <v>20809.46999999999</v>
      </c>
      <c r="J390" s="119">
        <v>40451.429999999993</v>
      </c>
      <c r="K390" s="119">
        <v>20719.329999999991</v>
      </c>
      <c r="L390" s="119">
        <v>20719.329999999991</v>
      </c>
      <c r="M390" s="119">
        <v>20723.549999999992</v>
      </c>
      <c r="N390" s="119">
        <v>21416.839999999989</v>
      </c>
      <c r="O390" s="119">
        <v>21013.279999999992</v>
      </c>
      <c r="P390" s="119">
        <v>1225485.3999999999</v>
      </c>
      <c r="Q390" s="119">
        <f t="shared" si="8"/>
        <v>1511270.4699999997</v>
      </c>
      <c r="R390" s="115"/>
      <c r="S390" s="116"/>
      <c r="T390" s="113"/>
      <c r="U390" s="119">
        <f>IF($E$5=Master!$D$4,E390,
IF($F$5=Master!$D$4,SUM(E390:F390),
IF($G$5=Master!$D$4,SUM(E390:G390),
IF($H$5=Master!$D$4,SUM(E390:H390),
IF($I$5=Master!$D$4,SUM(E390:I390),
IF($J$5=Master!$D$4,SUM(E390:J390),
IF($K$5=Master!$D$4,SUM(E390:K390),
IF($L$5=Master!$D$4,SUM(E390:L390),
IF($M$5=Master!$D$4,SUM(E390:M390),
IF($N$5=Master!$D$4,SUM(E390:N390),
IF($O$5=Master!$D$4,SUM(E390:O390),
IF($P$5=Master!$D$4,SUM(E390:P390),0))))))))))))</f>
        <v>119931.83999999997</v>
      </c>
      <c r="V390" s="115"/>
    </row>
    <row r="391" spans="2:22" ht="25.5" x14ac:dyDescent="0.2">
      <c r="B391" s="113"/>
      <c r="C391" s="117" t="s">
        <v>170</v>
      </c>
      <c r="D391" s="118" t="s">
        <v>402</v>
      </c>
      <c r="E391" s="119">
        <v>9445.7099999999991</v>
      </c>
      <c r="F391" s="119">
        <v>9445.7099999999991</v>
      </c>
      <c r="G391" s="119">
        <v>10524.55</v>
      </c>
      <c r="H391" s="119">
        <v>10586.66</v>
      </c>
      <c r="I391" s="119">
        <v>27870.620000000006</v>
      </c>
      <c r="J391" s="119">
        <v>10580.939999999999</v>
      </c>
      <c r="K391" s="119">
        <v>9445.7099999999991</v>
      </c>
      <c r="L391" s="119">
        <v>9445.7099999999991</v>
      </c>
      <c r="M391" s="119">
        <v>9696.0099999999984</v>
      </c>
      <c r="N391" s="119">
        <v>14125.48</v>
      </c>
      <c r="O391" s="119">
        <v>10618.15</v>
      </c>
      <c r="P391" s="119">
        <v>11347.64</v>
      </c>
      <c r="Q391" s="119">
        <f t="shared" si="8"/>
        <v>143132.88999999996</v>
      </c>
      <c r="R391" s="115"/>
      <c r="S391" s="116"/>
      <c r="T391" s="113"/>
      <c r="U391" s="119">
        <f>IF($E$5=Master!$D$4,E391,
IF($F$5=Master!$D$4,SUM(E391:F391),
IF($G$5=Master!$D$4,SUM(E391:G391),
IF($H$5=Master!$D$4,SUM(E391:H391),
IF($I$5=Master!$D$4,SUM(E391:I391),
IF($J$5=Master!$D$4,SUM(E391:J391),
IF($K$5=Master!$D$4,SUM(E391:K391),
IF($L$5=Master!$D$4,SUM(E391:L391),
IF($M$5=Master!$D$4,SUM(E391:M391),
IF($N$5=Master!$D$4,SUM(E391:N391),
IF($O$5=Master!$D$4,SUM(E391:O391),
IF($P$5=Master!$D$4,SUM(E391:P391),0))))))))))))</f>
        <v>40002.629999999997</v>
      </c>
      <c r="V391" s="115"/>
    </row>
    <row r="392" spans="2:22" x14ac:dyDescent="0.2">
      <c r="B392" s="113"/>
      <c r="C392" s="117" t="s">
        <v>171</v>
      </c>
      <c r="D392" s="118" t="s">
        <v>403</v>
      </c>
      <c r="E392" s="119">
        <v>58300</v>
      </c>
      <c r="F392" s="119">
        <v>1240200</v>
      </c>
      <c r="G392" s="119">
        <v>317200</v>
      </c>
      <c r="H392" s="119">
        <v>548000</v>
      </c>
      <c r="I392" s="119">
        <v>470000</v>
      </c>
      <c r="J392" s="119">
        <v>656000</v>
      </c>
      <c r="K392" s="119">
        <v>703400</v>
      </c>
      <c r="L392" s="119">
        <v>832000</v>
      </c>
      <c r="M392" s="119">
        <v>785000</v>
      </c>
      <c r="N392" s="119">
        <v>849000</v>
      </c>
      <c r="O392" s="119">
        <v>1094900</v>
      </c>
      <c r="P392" s="119">
        <v>946000</v>
      </c>
      <c r="Q392" s="119">
        <f t="shared" si="8"/>
        <v>8500000</v>
      </c>
      <c r="R392" s="115"/>
      <c r="S392" s="116"/>
      <c r="T392" s="113"/>
      <c r="U392" s="119">
        <f>IF($E$5=Master!$D$4,E392,
IF($F$5=Master!$D$4,SUM(E392:F392),
IF($G$5=Master!$D$4,SUM(E392:G392),
IF($H$5=Master!$D$4,SUM(E392:H392),
IF($I$5=Master!$D$4,SUM(E392:I392),
IF($J$5=Master!$D$4,SUM(E392:J392),
IF($K$5=Master!$D$4,SUM(E392:K392),
IF($L$5=Master!$D$4,SUM(E392:L392),
IF($M$5=Master!$D$4,SUM(E392:M392),
IF($N$5=Master!$D$4,SUM(E392:N392),
IF($O$5=Master!$D$4,SUM(E392:O392),
IF($P$5=Master!$D$4,SUM(E392:P392),0))))))))))))</f>
        <v>2163700</v>
      </c>
      <c r="V392" s="115"/>
    </row>
    <row r="393" spans="2:22" x14ac:dyDescent="0.2">
      <c r="B393" s="113"/>
      <c r="C393" s="117" t="s">
        <v>172</v>
      </c>
      <c r="D393" s="118" t="s">
        <v>404</v>
      </c>
      <c r="E393" s="119">
        <v>70288.590000000011</v>
      </c>
      <c r="F393" s="119">
        <v>95313.080000000031</v>
      </c>
      <c r="G393" s="119">
        <v>84126.029999999984</v>
      </c>
      <c r="H393" s="119">
        <v>85378.450000000012</v>
      </c>
      <c r="I393" s="119">
        <v>82224.810000000012</v>
      </c>
      <c r="J393" s="119">
        <v>91823.13</v>
      </c>
      <c r="K393" s="119">
        <v>81727.81</v>
      </c>
      <c r="L393" s="119">
        <v>100654.73000000001</v>
      </c>
      <c r="M393" s="119">
        <v>86033.11</v>
      </c>
      <c r="N393" s="119">
        <v>106268.47</v>
      </c>
      <c r="O393" s="119">
        <v>96539.8</v>
      </c>
      <c r="P393" s="119">
        <v>106475.07</v>
      </c>
      <c r="Q393" s="119">
        <f t="shared" si="8"/>
        <v>1086853.08</v>
      </c>
      <c r="R393" s="115"/>
      <c r="S393" s="116"/>
      <c r="T393" s="113"/>
      <c r="U393" s="119">
        <f>IF($E$5=Master!$D$4,E393,
IF($F$5=Master!$D$4,SUM(E393:F393),
IF($G$5=Master!$D$4,SUM(E393:G393),
IF($H$5=Master!$D$4,SUM(E393:H393),
IF($I$5=Master!$D$4,SUM(E393:I393),
IF($J$5=Master!$D$4,SUM(E393:J393),
IF($K$5=Master!$D$4,SUM(E393:K393),
IF($L$5=Master!$D$4,SUM(E393:L393),
IF($M$5=Master!$D$4,SUM(E393:M393),
IF($N$5=Master!$D$4,SUM(E393:N393),
IF($O$5=Master!$D$4,SUM(E393:O393),
IF($P$5=Master!$D$4,SUM(E393:P393),0))))))))))))</f>
        <v>335106.15000000002</v>
      </c>
      <c r="V393" s="115"/>
    </row>
    <row r="394" spans="2:22" x14ac:dyDescent="0.2">
      <c r="B394" s="113"/>
      <c r="C394" s="117" t="s">
        <v>173</v>
      </c>
      <c r="D394" s="118" t="s">
        <v>405</v>
      </c>
      <c r="E394" s="119">
        <v>49820.350000000028</v>
      </c>
      <c r="F394" s="119">
        <v>68495.35000000002</v>
      </c>
      <c r="G394" s="119">
        <v>54162.020000000026</v>
      </c>
      <c r="H394" s="119">
        <v>48788.870000000024</v>
      </c>
      <c r="I394" s="119">
        <v>45988.870000000024</v>
      </c>
      <c r="J394" s="119">
        <v>43988.870000000024</v>
      </c>
      <c r="K394" s="119">
        <v>43788.870000000024</v>
      </c>
      <c r="L394" s="119">
        <v>42522.200000000026</v>
      </c>
      <c r="M394" s="119">
        <v>42822.210000000021</v>
      </c>
      <c r="N394" s="119">
        <v>43888.870000000024</v>
      </c>
      <c r="O394" s="119">
        <v>43889.470000000023</v>
      </c>
      <c r="P394" s="119">
        <v>293196.62000000005</v>
      </c>
      <c r="Q394" s="119">
        <f t="shared" si="8"/>
        <v>821352.57000000007</v>
      </c>
      <c r="R394" s="115"/>
      <c r="S394" s="116"/>
      <c r="T394" s="113"/>
      <c r="U394" s="119">
        <f>IF($E$5=Master!$D$4,E394,
IF($F$5=Master!$D$4,SUM(E394:F394),
IF($G$5=Master!$D$4,SUM(E394:G394),
IF($H$5=Master!$D$4,SUM(E394:H394),
IF($I$5=Master!$D$4,SUM(E394:I394),
IF($J$5=Master!$D$4,SUM(E394:J394),
IF($K$5=Master!$D$4,SUM(E394:K394),
IF($L$5=Master!$D$4,SUM(E394:L394),
IF($M$5=Master!$D$4,SUM(E394:M394),
IF($N$5=Master!$D$4,SUM(E394:N394),
IF($O$5=Master!$D$4,SUM(E394:O394),
IF($P$5=Master!$D$4,SUM(E394:P394),0))))))))))))</f>
        <v>221266.59000000008</v>
      </c>
      <c r="V394" s="115"/>
    </row>
    <row r="395" spans="2:22" x14ac:dyDescent="0.2">
      <c r="B395" s="113"/>
      <c r="C395" s="117" t="s">
        <v>174</v>
      </c>
      <c r="D395" s="118" t="s">
        <v>406</v>
      </c>
      <c r="E395" s="119">
        <v>61279.05</v>
      </c>
      <c r="F395" s="119">
        <v>61779.05</v>
      </c>
      <c r="G395" s="119">
        <v>61509.05</v>
      </c>
      <c r="H395" s="119">
        <v>60779.05</v>
      </c>
      <c r="I395" s="119">
        <v>60779.05</v>
      </c>
      <c r="J395" s="119">
        <v>61049.05</v>
      </c>
      <c r="K395" s="119">
        <v>60779.05</v>
      </c>
      <c r="L395" s="119">
        <v>60779.05</v>
      </c>
      <c r="M395" s="119">
        <v>61779.05</v>
      </c>
      <c r="N395" s="119">
        <v>60779.05</v>
      </c>
      <c r="O395" s="119">
        <v>60779.05</v>
      </c>
      <c r="P395" s="119">
        <v>60779.040000000001</v>
      </c>
      <c r="Q395" s="119">
        <f t="shared" si="8"/>
        <v>732848.59000000008</v>
      </c>
      <c r="R395" s="115"/>
      <c r="S395" s="116"/>
      <c r="T395" s="113"/>
      <c r="U395" s="119">
        <f>IF($E$5=Master!$D$4,E395,
IF($F$5=Master!$D$4,SUM(E395:F395),
IF($G$5=Master!$D$4,SUM(E395:G395),
IF($H$5=Master!$D$4,SUM(E395:H395),
IF($I$5=Master!$D$4,SUM(E395:I395),
IF($J$5=Master!$D$4,SUM(E395:J395),
IF($K$5=Master!$D$4,SUM(E395:K395),
IF($L$5=Master!$D$4,SUM(E395:L395),
IF($M$5=Master!$D$4,SUM(E395:M395),
IF($N$5=Master!$D$4,SUM(E395:N395),
IF($O$5=Master!$D$4,SUM(E395:O395),
IF($P$5=Master!$D$4,SUM(E395:P395),0))))))))))))</f>
        <v>245346.2</v>
      </c>
      <c r="V395" s="115"/>
    </row>
    <row r="396" spans="2:22" x14ac:dyDescent="0.2">
      <c r="B396" s="113"/>
      <c r="C396" s="117" t="s">
        <v>175</v>
      </c>
      <c r="D396" s="118" t="s">
        <v>407</v>
      </c>
      <c r="E396" s="119">
        <v>44461.960000000006</v>
      </c>
      <c r="F396" s="119">
        <v>52596.960000000006</v>
      </c>
      <c r="G396" s="119">
        <v>43061.960000000006</v>
      </c>
      <c r="H396" s="119">
        <v>45012.960000000006</v>
      </c>
      <c r="I396" s="119">
        <v>45238.460000000006</v>
      </c>
      <c r="J396" s="119">
        <v>45324.460000000006</v>
      </c>
      <c r="K396" s="119">
        <v>45324.460000000006</v>
      </c>
      <c r="L396" s="119">
        <v>45324.460000000006</v>
      </c>
      <c r="M396" s="119">
        <v>45324.460000000006</v>
      </c>
      <c r="N396" s="119">
        <v>45324.460000000006</v>
      </c>
      <c r="O396" s="119">
        <v>45324.460000000006</v>
      </c>
      <c r="P396" s="119">
        <v>45324.710000000006</v>
      </c>
      <c r="Q396" s="119">
        <f t="shared" si="8"/>
        <v>547643.77000000014</v>
      </c>
      <c r="R396" s="115"/>
      <c r="S396" s="116"/>
      <c r="T396" s="113"/>
      <c r="U396" s="119">
        <f>IF($E$5=Master!$D$4,E396,
IF($F$5=Master!$D$4,SUM(E396:F396),
IF($G$5=Master!$D$4,SUM(E396:G396),
IF($H$5=Master!$D$4,SUM(E396:H396),
IF($I$5=Master!$D$4,SUM(E396:I396),
IF($J$5=Master!$D$4,SUM(E396:J396),
IF($K$5=Master!$D$4,SUM(E396:K396),
IF($L$5=Master!$D$4,SUM(E396:L396),
IF($M$5=Master!$D$4,SUM(E396:M396),
IF($N$5=Master!$D$4,SUM(E396:N396),
IF($O$5=Master!$D$4,SUM(E396:O396),
IF($P$5=Master!$D$4,SUM(E396:P396),0))))))))))))</f>
        <v>185133.84000000003</v>
      </c>
      <c r="V396" s="115"/>
    </row>
    <row r="397" spans="2:22" x14ac:dyDescent="0.2">
      <c r="B397" s="113"/>
      <c r="C397" s="117" t="s">
        <v>176</v>
      </c>
      <c r="D397" s="118" t="s">
        <v>408</v>
      </c>
      <c r="E397" s="119">
        <v>19386.330000000009</v>
      </c>
      <c r="F397" s="119">
        <v>19386.330000000009</v>
      </c>
      <c r="G397" s="119">
        <v>19386.330000000009</v>
      </c>
      <c r="H397" s="119">
        <v>19386.330000000009</v>
      </c>
      <c r="I397" s="119">
        <v>19855.080000000009</v>
      </c>
      <c r="J397" s="119">
        <v>19845.240000000009</v>
      </c>
      <c r="K397" s="119">
        <v>19386.330000000009</v>
      </c>
      <c r="L397" s="119">
        <v>19386.330000000009</v>
      </c>
      <c r="M397" s="119">
        <v>19896.330000000009</v>
      </c>
      <c r="N397" s="119">
        <v>19462.80000000001</v>
      </c>
      <c r="O397" s="119">
        <v>19420.320000000011</v>
      </c>
      <c r="P397" s="119">
        <v>21280.739999999998</v>
      </c>
      <c r="Q397" s="119">
        <f t="shared" si="8"/>
        <v>236078.49000000011</v>
      </c>
      <c r="R397" s="115"/>
      <c r="S397" s="116"/>
      <c r="T397" s="113"/>
      <c r="U397" s="119">
        <f>IF($E$5=Master!$D$4,E397,
IF($F$5=Master!$D$4,SUM(E397:F397),
IF($G$5=Master!$D$4,SUM(E397:G397),
IF($H$5=Master!$D$4,SUM(E397:H397),
IF($I$5=Master!$D$4,SUM(E397:I397),
IF($J$5=Master!$D$4,SUM(E397:J397),
IF($K$5=Master!$D$4,SUM(E397:K397),
IF($L$5=Master!$D$4,SUM(E397:L397),
IF($M$5=Master!$D$4,SUM(E397:M397),
IF($N$5=Master!$D$4,SUM(E397:N397),
IF($O$5=Master!$D$4,SUM(E397:O397),
IF($P$5=Master!$D$4,SUM(E397:P397),0))))))))))))</f>
        <v>77545.320000000036</v>
      </c>
      <c r="V397" s="115"/>
    </row>
    <row r="398" spans="2:22" x14ac:dyDescent="0.2">
      <c r="B398" s="113"/>
      <c r="C398" s="117" t="s">
        <v>177</v>
      </c>
      <c r="D398" s="118" t="s">
        <v>409</v>
      </c>
      <c r="E398" s="119">
        <v>267816.99</v>
      </c>
      <c r="F398" s="119">
        <v>267817.24</v>
      </c>
      <c r="G398" s="119">
        <v>268700.34000000003</v>
      </c>
      <c r="H398" s="119">
        <v>267817.37</v>
      </c>
      <c r="I398" s="119">
        <v>267817.91000000003</v>
      </c>
      <c r="J398" s="119">
        <v>267817.07</v>
      </c>
      <c r="K398" s="119">
        <v>267816.99</v>
      </c>
      <c r="L398" s="119">
        <v>270479.60000000003</v>
      </c>
      <c r="M398" s="119">
        <v>277163.46000000002</v>
      </c>
      <c r="N398" s="119">
        <v>267817.16000000003</v>
      </c>
      <c r="O398" s="119">
        <v>267816.99</v>
      </c>
      <c r="P398" s="119">
        <v>404925.52</v>
      </c>
      <c r="Q398" s="119">
        <f t="shared" si="8"/>
        <v>3363806.64</v>
      </c>
      <c r="R398" s="115"/>
      <c r="S398" s="116"/>
      <c r="T398" s="113"/>
      <c r="U398" s="119">
        <f>IF($E$5=Master!$D$4,E398,
IF($F$5=Master!$D$4,SUM(E398:F398),
IF($G$5=Master!$D$4,SUM(E398:G398),
IF($H$5=Master!$D$4,SUM(E398:H398),
IF($I$5=Master!$D$4,SUM(E398:I398),
IF($J$5=Master!$D$4,SUM(E398:J398),
IF($K$5=Master!$D$4,SUM(E398:K398),
IF($L$5=Master!$D$4,SUM(E398:L398),
IF($M$5=Master!$D$4,SUM(E398:M398),
IF($N$5=Master!$D$4,SUM(E398:N398),
IF($O$5=Master!$D$4,SUM(E398:O398),
IF($P$5=Master!$D$4,SUM(E398:P398),0))))))))))))</f>
        <v>1072151.94</v>
      </c>
      <c r="V398" s="115"/>
    </row>
    <row r="399" spans="2:22" ht="25.5" x14ac:dyDescent="0.2">
      <c r="B399" s="113"/>
      <c r="C399" s="117" t="s">
        <v>178</v>
      </c>
      <c r="D399" s="118" t="s">
        <v>410</v>
      </c>
      <c r="E399" s="119">
        <v>1797.5</v>
      </c>
      <c r="F399" s="119">
        <v>1797.5</v>
      </c>
      <c r="G399" s="119">
        <v>1797.5</v>
      </c>
      <c r="H399" s="119">
        <v>1797.5</v>
      </c>
      <c r="I399" s="119">
        <v>6536.18</v>
      </c>
      <c r="J399" s="119">
        <v>1884.25</v>
      </c>
      <c r="K399" s="119">
        <v>3203.21</v>
      </c>
      <c r="L399" s="119">
        <v>2247.5</v>
      </c>
      <c r="M399" s="119">
        <v>1948.6100000000001</v>
      </c>
      <c r="N399" s="119">
        <v>2337.0500000000002</v>
      </c>
      <c r="O399" s="119">
        <v>1797.5</v>
      </c>
      <c r="P399" s="119">
        <v>6770.5</v>
      </c>
      <c r="Q399" s="119">
        <f t="shared" si="8"/>
        <v>33914.800000000003</v>
      </c>
      <c r="R399" s="115"/>
      <c r="S399" s="116"/>
      <c r="T399" s="113"/>
      <c r="U399" s="119">
        <f>IF($E$5=Master!$D$4,E399,
IF($F$5=Master!$D$4,SUM(E399:F399),
IF($G$5=Master!$D$4,SUM(E399:G399),
IF($H$5=Master!$D$4,SUM(E399:H399),
IF($I$5=Master!$D$4,SUM(E399:I399),
IF($J$5=Master!$D$4,SUM(E399:J399),
IF($K$5=Master!$D$4,SUM(E399:K399),
IF($L$5=Master!$D$4,SUM(E399:L399),
IF($M$5=Master!$D$4,SUM(E399:M399),
IF($N$5=Master!$D$4,SUM(E399:N399),
IF($O$5=Master!$D$4,SUM(E399:O399),
IF($P$5=Master!$D$4,SUM(E399:P399),0))))))))))))</f>
        <v>7190</v>
      </c>
      <c r="V399" s="115"/>
    </row>
    <row r="400" spans="2:22" x14ac:dyDescent="0.2">
      <c r="B400" s="113"/>
      <c r="C400" s="117" t="s">
        <v>179</v>
      </c>
      <c r="D400" s="118" t="s">
        <v>411</v>
      </c>
      <c r="E400" s="119">
        <v>12658.93</v>
      </c>
      <c r="F400" s="119">
        <v>28473.98</v>
      </c>
      <c r="G400" s="119">
        <v>43082.31</v>
      </c>
      <c r="H400" s="119">
        <v>76873.98</v>
      </c>
      <c r="I400" s="119">
        <v>56873.979999999996</v>
      </c>
      <c r="J400" s="119">
        <v>26873.98</v>
      </c>
      <c r="K400" s="119">
        <v>36873.979999999996</v>
      </c>
      <c r="L400" s="119">
        <v>46873.979999999996</v>
      </c>
      <c r="M400" s="119">
        <v>226873.98</v>
      </c>
      <c r="N400" s="119">
        <v>43873.979999999996</v>
      </c>
      <c r="O400" s="119">
        <v>27165.649999999998</v>
      </c>
      <c r="P400" s="119">
        <v>126689.05</v>
      </c>
      <c r="Q400" s="119">
        <f t="shared" si="8"/>
        <v>753187.78</v>
      </c>
      <c r="R400" s="115"/>
      <c r="S400" s="116"/>
      <c r="T400" s="113"/>
      <c r="U400" s="119">
        <f>IF($E$5=Master!$D$4,E400,
IF($F$5=Master!$D$4,SUM(E400:F400),
IF($G$5=Master!$D$4,SUM(E400:G400),
IF($H$5=Master!$D$4,SUM(E400:H400),
IF($I$5=Master!$D$4,SUM(E400:I400),
IF($J$5=Master!$D$4,SUM(E400:J400),
IF($K$5=Master!$D$4,SUM(E400:K400),
IF($L$5=Master!$D$4,SUM(E400:L400),
IF($M$5=Master!$D$4,SUM(E400:M400),
IF($N$5=Master!$D$4,SUM(E400:N400),
IF($O$5=Master!$D$4,SUM(E400:O400),
IF($P$5=Master!$D$4,SUM(E400:P400),0))))))))))))</f>
        <v>161089.20000000001</v>
      </c>
      <c r="V400" s="115"/>
    </row>
    <row r="401" spans="2:22" ht="25.5" x14ac:dyDescent="0.2">
      <c r="B401" s="113"/>
      <c r="C401" s="117" t="s">
        <v>180</v>
      </c>
      <c r="D401" s="118" t="s">
        <v>412</v>
      </c>
      <c r="E401" s="119">
        <v>0</v>
      </c>
      <c r="F401" s="119">
        <v>0</v>
      </c>
      <c r="G401" s="119">
        <v>0</v>
      </c>
      <c r="H401" s="119">
        <v>0</v>
      </c>
      <c r="I401" s="119">
        <v>3800000</v>
      </c>
      <c r="J401" s="119">
        <v>0</v>
      </c>
      <c r="K401" s="119">
        <v>0</v>
      </c>
      <c r="L401" s="119">
        <v>0</v>
      </c>
      <c r="M401" s="119">
        <v>0</v>
      </c>
      <c r="N401" s="119">
        <v>0</v>
      </c>
      <c r="O401" s="119">
        <v>0</v>
      </c>
      <c r="P401" s="119">
        <v>0</v>
      </c>
      <c r="Q401" s="119">
        <f t="shared" si="8"/>
        <v>3800000</v>
      </c>
      <c r="R401" s="115"/>
      <c r="S401" s="116"/>
      <c r="T401" s="113"/>
      <c r="U401" s="119">
        <f>IF($E$5=Master!$D$4,E401,
IF($F$5=Master!$D$4,SUM(E401:F401),
IF($G$5=Master!$D$4,SUM(E401:G401),
IF($H$5=Master!$D$4,SUM(E401:H401),
IF($I$5=Master!$D$4,SUM(E401:I401),
IF($J$5=Master!$D$4,SUM(E401:J401),
IF($K$5=Master!$D$4,SUM(E401:K401),
IF($L$5=Master!$D$4,SUM(E401:L401),
IF($M$5=Master!$D$4,SUM(E401:M401),
IF($N$5=Master!$D$4,SUM(E401:N401),
IF($O$5=Master!$D$4,SUM(E401:O401),
IF($P$5=Master!$D$4,SUM(E401:P401),0))))))))))))</f>
        <v>0</v>
      </c>
      <c r="V401" s="115"/>
    </row>
    <row r="402" spans="2:22" x14ac:dyDescent="0.2">
      <c r="B402" s="113"/>
      <c r="C402" s="117" t="s">
        <v>181</v>
      </c>
      <c r="D402" s="118" t="s">
        <v>413</v>
      </c>
      <c r="E402" s="119">
        <v>14598.859999999999</v>
      </c>
      <c r="F402" s="119">
        <v>14598.859999999999</v>
      </c>
      <c r="G402" s="119">
        <v>34794.720000000001</v>
      </c>
      <c r="H402" s="119">
        <v>36294.17</v>
      </c>
      <c r="I402" s="119">
        <v>49696.41</v>
      </c>
      <c r="J402" s="119">
        <v>15245.239999999998</v>
      </c>
      <c r="K402" s="119">
        <v>44089.400000000009</v>
      </c>
      <c r="L402" s="119">
        <v>14654.819999999998</v>
      </c>
      <c r="M402" s="119">
        <v>14636.169999999998</v>
      </c>
      <c r="N402" s="119">
        <v>15758.8</v>
      </c>
      <c r="O402" s="119">
        <v>15248.82</v>
      </c>
      <c r="P402" s="119">
        <v>32620.01</v>
      </c>
      <c r="Q402" s="119">
        <f t="shared" si="8"/>
        <v>302236.28000000003</v>
      </c>
      <c r="R402" s="115"/>
      <c r="S402" s="116"/>
      <c r="T402" s="113"/>
      <c r="U402" s="119">
        <f>IF($E$5=Master!$D$4,E402,
IF($F$5=Master!$D$4,SUM(E402:F402),
IF($G$5=Master!$D$4,SUM(E402:G402),
IF($H$5=Master!$D$4,SUM(E402:H402),
IF($I$5=Master!$D$4,SUM(E402:I402),
IF($J$5=Master!$D$4,SUM(E402:J402),
IF($K$5=Master!$D$4,SUM(E402:K402),
IF($L$5=Master!$D$4,SUM(E402:L402),
IF($M$5=Master!$D$4,SUM(E402:M402),
IF($N$5=Master!$D$4,SUM(E402:N402),
IF($O$5=Master!$D$4,SUM(E402:O402),
IF($P$5=Master!$D$4,SUM(E402:P402),0))))))))))))</f>
        <v>100286.61</v>
      </c>
      <c r="V402" s="115"/>
    </row>
    <row r="403" spans="2:22" x14ac:dyDescent="0.2">
      <c r="B403" s="113"/>
      <c r="C403" s="117" t="s">
        <v>182</v>
      </c>
      <c r="D403" s="118" t="s">
        <v>414</v>
      </c>
      <c r="E403" s="119">
        <v>61246.67</v>
      </c>
      <c r="F403" s="119">
        <v>61246.67</v>
      </c>
      <c r="G403" s="119">
        <v>62380.229999999996</v>
      </c>
      <c r="H403" s="119">
        <v>63435.32</v>
      </c>
      <c r="I403" s="119">
        <v>62610.83</v>
      </c>
      <c r="J403" s="119">
        <v>52080.92</v>
      </c>
      <c r="K403" s="119">
        <v>52261.46</v>
      </c>
      <c r="L403" s="119">
        <v>66607.929999999993</v>
      </c>
      <c r="M403" s="119">
        <v>51577.62</v>
      </c>
      <c r="N403" s="119">
        <v>52974.27</v>
      </c>
      <c r="O403" s="119">
        <v>52919.81</v>
      </c>
      <c r="P403" s="119">
        <v>67853.27</v>
      </c>
      <c r="Q403" s="119">
        <f t="shared" si="8"/>
        <v>707195</v>
      </c>
      <c r="R403" s="115"/>
      <c r="S403" s="116"/>
      <c r="T403" s="113"/>
      <c r="U403" s="119">
        <f>IF($E$5=Master!$D$4,E403,
IF($F$5=Master!$D$4,SUM(E403:F403),
IF($G$5=Master!$D$4,SUM(E403:G403),
IF($H$5=Master!$D$4,SUM(E403:H403),
IF($I$5=Master!$D$4,SUM(E403:I403),
IF($J$5=Master!$D$4,SUM(E403:J403),
IF($K$5=Master!$D$4,SUM(E403:K403),
IF($L$5=Master!$D$4,SUM(E403:L403),
IF($M$5=Master!$D$4,SUM(E403:M403),
IF($N$5=Master!$D$4,SUM(E403:N403),
IF($O$5=Master!$D$4,SUM(E403:O403),
IF($P$5=Master!$D$4,SUM(E403:P403),0))))))))))))</f>
        <v>248308.89</v>
      </c>
      <c r="V403" s="115"/>
    </row>
    <row r="404" spans="2:22" x14ac:dyDescent="0.2">
      <c r="B404" s="113"/>
      <c r="C404" s="117" t="s">
        <v>520</v>
      </c>
      <c r="D404" s="118" t="s">
        <v>521</v>
      </c>
      <c r="E404" s="119">
        <v>61540.659999999989</v>
      </c>
      <c r="F404" s="119">
        <v>86939.66</v>
      </c>
      <c r="G404" s="119">
        <v>93180.160000000018</v>
      </c>
      <c r="H404" s="119">
        <v>51550.159999999996</v>
      </c>
      <c r="I404" s="119">
        <v>49835.159999999996</v>
      </c>
      <c r="J404" s="119">
        <v>49835.159999999996</v>
      </c>
      <c r="K404" s="119">
        <v>43935.159999999996</v>
      </c>
      <c r="L404" s="119">
        <v>43935.159999999996</v>
      </c>
      <c r="M404" s="119">
        <v>43935.159999999996</v>
      </c>
      <c r="N404" s="119">
        <v>43935.159999999996</v>
      </c>
      <c r="O404" s="119">
        <v>43935.159999999996</v>
      </c>
      <c r="P404" s="119">
        <v>136898.07000000004</v>
      </c>
      <c r="Q404" s="119">
        <f t="shared" si="8"/>
        <v>749454.83000000007</v>
      </c>
      <c r="R404" s="115"/>
      <c r="S404" s="116"/>
      <c r="T404" s="113"/>
      <c r="U404" s="119">
        <f>IF($E$5=Master!$D$4,E404,
IF($F$5=Master!$D$4,SUM(E404:F404),
IF($G$5=Master!$D$4,SUM(E404:G404),
IF($H$5=Master!$D$4,SUM(E404:H404),
IF($I$5=Master!$D$4,SUM(E404:I404),
IF($J$5=Master!$D$4,SUM(E404:J404),
IF($K$5=Master!$D$4,SUM(E404:K404),
IF($L$5=Master!$D$4,SUM(E404:L404),
IF($M$5=Master!$D$4,SUM(E404:M404),
IF($N$5=Master!$D$4,SUM(E404:N404),
IF($O$5=Master!$D$4,SUM(E404:O404),
IF($P$5=Master!$D$4,SUM(E404:P404),0))))))))))))</f>
        <v>293210.64</v>
      </c>
      <c r="V404" s="115"/>
    </row>
    <row r="405" spans="2:22" x14ac:dyDescent="0.2">
      <c r="B405" s="113"/>
      <c r="C405" s="117" t="s">
        <v>522</v>
      </c>
      <c r="D405" s="118" t="s">
        <v>523</v>
      </c>
      <c r="E405" s="119">
        <v>102483.98</v>
      </c>
      <c r="F405" s="119">
        <v>121022.33999999997</v>
      </c>
      <c r="G405" s="119">
        <v>103779.85999999997</v>
      </c>
      <c r="H405" s="119">
        <v>165871.53</v>
      </c>
      <c r="I405" s="119">
        <v>85943.2</v>
      </c>
      <c r="J405" s="119">
        <v>225395.5</v>
      </c>
      <c r="K405" s="119">
        <v>82964.86</v>
      </c>
      <c r="L405" s="119">
        <v>82964.86</v>
      </c>
      <c r="M405" s="119">
        <v>82964.86</v>
      </c>
      <c r="N405" s="119">
        <v>210187.07999999996</v>
      </c>
      <c r="O405" s="119">
        <v>67464.710000000006</v>
      </c>
      <c r="P405" s="119">
        <v>80339.589999999982</v>
      </c>
      <c r="Q405" s="119">
        <f t="shared" si="8"/>
        <v>1411382.3699999999</v>
      </c>
      <c r="R405" s="115"/>
      <c r="S405" s="116"/>
      <c r="T405" s="113"/>
      <c r="U405" s="119">
        <f>IF($E$5=Master!$D$4,E405,
IF($F$5=Master!$D$4,SUM(E405:F405),
IF($G$5=Master!$D$4,SUM(E405:G405),
IF($H$5=Master!$D$4,SUM(E405:H405),
IF($I$5=Master!$D$4,SUM(E405:I405),
IF($J$5=Master!$D$4,SUM(E405:J405),
IF($K$5=Master!$D$4,SUM(E405:K405),
IF($L$5=Master!$D$4,SUM(E405:L405),
IF($M$5=Master!$D$4,SUM(E405:M405),
IF($N$5=Master!$D$4,SUM(E405:N405),
IF($O$5=Master!$D$4,SUM(E405:O405),
IF($P$5=Master!$D$4,SUM(E405:P405),0))))))))))))</f>
        <v>493157.70999999996</v>
      </c>
      <c r="V405" s="115"/>
    </row>
    <row r="406" spans="2:22" ht="25.5" x14ac:dyDescent="0.2">
      <c r="B406" s="113"/>
      <c r="C406" s="117" t="s">
        <v>524</v>
      </c>
      <c r="D406" s="118" t="s">
        <v>525</v>
      </c>
      <c r="E406" s="119">
        <v>126771.74</v>
      </c>
      <c r="F406" s="119">
        <v>137159.6</v>
      </c>
      <c r="G406" s="119">
        <v>108634.89</v>
      </c>
      <c r="H406" s="119">
        <v>188334.89</v>
      </c>
      <c r="I406" s="119">
        <v>108634.89</v>
      </c>
      <c r="J406" s="119">
        <v>1108634.8900000001</v>
      </c>
      <c r="K406" s="119">
        <v>108634.89</v>
      </c>
      <c r="L406" s="119">
        <v>110974.89</v>
      </c>
      <c r="M406" s="119">
        <v>110134.89</v>
      </c>
      <c r="N406" s="119">
        <v>108634.89</v>
      </c>
      <c r="O406" s="119">
        <v>108134.88</v>
      </c>
      <c r="P406" s="119">
        <v>1242667.77</v>
      </c>
      <c r="Q406" s="119">
        <f t="shared" si="8"/>
        <v>3567353.1100000003</v>
      </c>
      <c r="R406" s="115"/>
      <c r="S406" s="116"/>
      <c r="T406" s="113"/>
      <c r="U406" s="119">
        <f>IF($E$5=Master!$D$4,E406,
IF($F$5=Master!$D$4,SUM(E406:F406),
IF($G$5=Master!$D$4,SUM(E406:G406),
IF($H$5=Master!$D$4,SUM(E406:H406),
IF($I$5=Master!$D$4,SUM(E406:I406),
IF($J$5=Master!$D$4,SUM(E406:J406),
IF($K$5=Master!$D$4,SUM(E406:K406),
IF($L$5=Master!$D$4,SUM(E406:L406),
IF($M$5=Master!$D$4,SUM(E406:M406),
IF($N$5=Master!$D$4,SUM(E406:N406),
IF($O$5=Master!$D$4,SUM(E406:O406),
IF($P$5=Master!$D$4,SUM(E406:P406),0))))))))))))</f>
        <v>560901.12000000011</v>
      </c>
      <c r="V406" s="115"/>
    </row>
    <row r="407" spans="2:22" x14ac:dyDescent="0.2">
      <c r="B407" s="113"/>
      <c r="C407" s="117" t="s">
        <v>526</v>
      </c>
      <c r="D407" s="118" t="s">
        <v>527</v>
      </c>
      <c r="E407" s="119">
        <v>37221.799999999988</v>
      </c>
      <c r="F407" s="119">
        <v>48817.479999999989</v>
      </c>
      <c r="G407" s="119">
        <v>41144.639999999992</v>
      </c>
      <c r="H407" s="119">
        <v>38344.639999999992</v>
      </c>
      <c r="I407" s="119">
        <v>38044.639999999992</v>
      </c>
      <c r="J407" s="119">
        <v>36894.639999999999</v>
      </c>
      <c r="K407" s="119">
        <v>37369.639999999992</v>
      </c>
      <c r="L407" s="119">
        <v>38069.639999999992</v>
      </c>
      <c r="M407" s="119">
        <v>38694.639999999992</v>
      </c>
      <c r="N407" s="119">
        <v>37744.639999999992</v>
      </c>
      <c r="O407" s="119">
        <v>37919.639999999992</v>
      </c>
      <c r="P407" s="119">
        <v>37069.80000000001</v>
      </c>
      <c r="Q407" s="119">
        <f t="shared" si="8"/>
        <v>467335.83999999997</v>
      </c>
      <c r="R407" s="115"/>
      <c r="S407" s="116"/>
      <c r="T407" s="113"/>
      <c r="U407" s="119">
        <f>IF($E$5=Master!$D$4,E407,
IF($F$5=Master!$D$4,SUM(E407:F407),
IF($G$5=Master!$D$4,SUM(E407:G407),
IF($H$5=Master!$D$4,SUM(E407:H407),
IF($I$5=Master!$D$4,SUM(E407:I407),
IF($J$5=Master!$D$4,SUM(E407:J407),
IF($K$5=Master!$D$4,SUM(E407:K407),
IF($L$5=Master!$D$4,SUM(E407:L407),
IF($M$5=Master!$D$4,SUM(E407:M407),
IF($N$5=Master!$D$4,SUM(E407:N407),
IF($O$5=Master!$D$4,SUM(E407:O407),
IF($P$5=Master!$D$4,SUM(E407:P407),0))))))))))))</f>
        <v>165528.55999999994</v>
      </c>
      <c r="V407" s="115"/>
    </row>
    <row r="408" spans="2:22" x14ac:dyDescent="0.2">
      <c r="B408" s="113"/>
      <c r="C408" s="117" t="s">
        <v>183</v>
      </c>
      <c r="D408" s="118" t="s">
        <v>415</v>
      </c>
      <c r="E408" s="119">
        <v>1200682.23</v>
      </c>
      <c r="F408" s="119">
        <v>1266948.3600000001</v>
      </c>
      <c r="G408" s="119">
        <v>1961492.6900000002</v>
      </c>
      <c r="H408" s="119">
        <v>1694333.58</v>
      </c>
      <c r="I408" s="119">
        <v>1761955.9300000002</v>
      </c>
      <c r="J408" s="119">
        <v>1779130</v>
      </c>
      <c r="K408" s="119">
        <v>2809963.98</v>
      </c>
      <c r="L408" s="119">
        <v>1803437.61</v>
      </c>
      <c r="M408" s="119">
        <v>5221360.17</v>
      </c>
      <c r="N408" s="119">
        <v>3322062.23</v>
      </c>
      <c r="O408" s="119">
        <v>3424658.18</v>
      </c>
      <c r="P408" s="119">
        <v>4612271.24</v>
      </c>
      <c r="Q408" s="119">
        <f t="shared" si="8"/>
        <v>30858296.200000003</v>
      </c>
      <c r="R408" s="115"/>
      <c r="S408" s="116"/>
      <c r="T408" s="113"/>
      <c r="U408" s="119">
        <f>IF($E$5=Master!$D$4,E408,
IF($F$5=Master!$D$4,SUM(E408:F408),
IF($G$5=Master!$D$4,SUM(E408:G408),
IF($H$5=Master!$D$4,SUM(E408:H408),
IF($I$5=Master!$D$4,SUM(E408:I408),
IF($J$5=Master!$D$4,SUM(E408:J408),
IF($K$5=Master!$D$4,SUM(E408:K408),
IF($L$5=Master!$D$4,SUM(E408:L408),
IF($M$5=Master!$D$4,SUM(E408:M408),
IF($N$5=Master!$D$4,SUM(E408:N408),
IF($O$5=Master!$D$4,SUM(E408:O408),
IF($P$5=Master!$D$4,SUM(E408:P408),0))))))))))))</f>
        <v>6123456.8600000003</v>
      </c>
      <c r="V408" s="115"/>
    </row>
    <row r="409" spans="2:22" x14ac:dyDescent="0.2">
      <c r="B409" s="113"/>
      <c r="C409" s="117" t="s">
        <v>184</v>
      </c>
      <c r="D409" s="118" t="s">
        <v>416</v>
      </c>
      <c r="E409" s="119">
        <v>373008.4</v>
      </c>
      <c r="F409" s="119">
        <v>447873.20000000007</v>
      </c>
      <c r="G409" s="119">
        <v>420403.56999999995</v>
      </c>
      <c r="H409" s="119">
        <v>413805.54000000004</v>
      </c>
      <c r="I409" s="119">
        <v>417086.70999999996</v>
      </c>
      <c r="J409" s="119">
        <v>428658.45</v>
      </c>
      <c r="K409" s="119">
        <v>412106.06999999995</v>
      </c>
      <c r="L409" s="119">
        <v>408372.49</v>
      </c>
      <c r="M409" s="119">
        <v>406309.58999999997</v>
      </c>
      <c r="N409" s="119">
        <v>399900.65</v>
      </c>
      <c r="O409" s="119">
        <v>403162.16</v>
      </c>
      <c r="P409" s="119">
        <v>426393.72</v>
      </c>
      <c r="Q409" s="119">
        <f t="shared" si="8"/>
        <v>4957080.5499999989</v>
      </c>
      <c r="R409" s="115"/>
      <c r="S409" s="116"/>
      <c r="T409" s="113"/>
      <c r="U409" s="119">
        <f>IF($E$5=Master!$D$4,E409,
IF($F$5=Master!$D$4,SUM(E409:F409),
IF($G$5=Master!$D$4,SUM(E409:G409),
IF($H$5=Master!$D$4,SUM(E409:H409),
IF($I$5=Master!$D$4,SUM(E409:I409),
IF($J$5=Master!$D$4,SUM(E409:J409),
IF($K$5=Master!$D$4,SUM(E409:K409),
IF($L$5=Master!$D$4,SUM(E409:L409),
IF($M$5=Master!$D$4,SUM(E409:M409),
IF($N$5=Master!$D$4,SUM(E409:N409),
IF($O$5=Master!$D$4,SUM(E409:O409),
IF($P$5=Master!$D$4,SUM(E409:P409),0))))))))))))</f>
        <v>1655090.71</v>
      </c>
      <c r="V409" s="115"/>
    </row>
    <row r="410" spans="2:22" x14ac:dyDescent="0.2">
      <c r="B410" s="113"/>
      <c r="C410" s="117" t="s">
        <v>185</v>
      </c>
      <c r="D410" s="118" t="s">
        <v>417</v>
      </c>
      <c r="E410" s="119">
        <v>19545.770000000004</v>
      </c>
      <c r="F410" s="119">
        <v>25817.320000000003</v>
      </c>
      <c r="G410" s="119">
        <v>78281.83</v>
      </c>
      <c r="H410" s="119">
        <v>51540.58</v>
      </c>
      <c r="I410" s="119">
        <v>1217190.6099999999</v>
      </c>
      <c r="J410" s="119">
        <v>594912.15</v>
      </c>
      <c r="K410" s="119">
        <v>675841.35</v>
      </c>
      <c r="L410" s="119">
        <v>368592.67000000004</v>
      </c>
      <c r="M410" s="119">
        <v>473736.2</v>
      </c>
      <c r="N410" s="119">
        <v>610113.01</v>
      </c>
      <c r="O410" s="119">
        <v>1774024.54</v>
      </c>
      <c r="P410" s="119">
        <v>892707.99</v>
      </c>
      <c r="Q410" s="119">
        <f t="shared" si="8"/>
        <v>6782304.0200000005</v>
      </c>
      <c r="R410" s="115"/>
      <c r="S410" s="116"/>
      <c r="T410" s="113"/>
      <c r="U410" s="119">
        <f>IF($E$5=Master!$D$4,E410,
IF($F$5=Master!$D$4,SUM(E410:F410),
IF($G$5=Master!$D$4,SUM(E410:G410),
IF($H$5=Master!$D$4,SUM(E410:H410),
IF($I$5=Master!$D$4,SUM(E410:I410),
IF($J$5=Master!$D$4,SUM(E410:J410),
IF($K$5=Master!$D$4,SUM(E410:K410),
IF($L$5=Master!$D$4,SUM(E410:L410),
IF($M$5=Master!$D$4,SUM(E410:M410),
IF($N$5=Master!$D$4,SUM(E410:N410),
IF($O$5=Master!$D$4,SUM(E410:O410),
IF($P$5=Master!$D$4,SUM(E410:P410),0))))))))))))</f>
        <v>175185.5</v>
      </c>
      <c r="V410" s="115"/>
    </row>
    <row r="411" spans="2:22" x14ac:dyDescent="0.2">
      <c r="B411" s="113"/>
      <c r="C411" s="117" t="s">
        <v>186</v>
      </c>
      <c r="D411" s="118" t="s">
        <v>418</v>
      </c>
      <c r="E411" s="119">
        <v>902489.91</v>
      </c>
      <c r="F411" s="119">
        <v>1051384.54</v>
      </c>
      <c r="G411" s="119">
        <v>1236729.6100000001</v>
      </c>
      <c r="H411" s="119">
        <v>1202744.6300000001</v>
      </c>
      <c r="I411" s="119">
        <v>2617373.23</v>
      </c>
      <c r="J411" s="119">
        <v>1079579.56</v>
      </c>
      <c r="K411" s="119">
        <v>1442170.68</v>
      </c>
      <c r="L411" s="119">
        <v>1180119.7899999998</v>
      </c>
      <c r="M411" s="119">
        <v>1480391.93</v>
      </c>
      <c r="N411" s="119">
        <v>1152231.06</v>
      </c>
      <c r="O411" s="119">
        <v>1100054.0899999999</v>
      </c>
      <c r="P411" s="119">
        <v>3278674.3200000003</v>
      </c>
      <c r="Q411" s="119">
        <f t="shared" si="8"/>
        <v>17723943.350000001</v>
      </c>
      <c r="R411" s="115"/>
      <c r="S411" s="116"/>
      <c r="T411" s="113"/>
      <c r="U411" s="119">
        <f>IF($E$5=Master!$D$4,E411,
IF($F$5=Master!$D$4,SUM(E411:F411),
IF($G$5=Master!$D$4,SUM(E411:G411),
IF($H$5=Master!$D$4,SUM(E411:H411),
IF($I$5=Master!$D$4,SUM(E411:I411),
IF($J$5=Master!$D$4,SUM(E411:J411),
IF($K$5=Master!$D$4,SUM(E411:K411),
IF($L$5=Master!$D$4,SUM(E411:L411),
IF($M$5=Master!$D$4,SUM(E411:M411),
IF($N$5=Master!$D$4,SUM(E411:N411),
IF($O$5=Master!$D$4,SUM(E411:O411),
IF($P$5=Master!$D$4,SUM(E411:P411),0))))))))))))</f>
        <v>4393348.6900000004</v>
      </c>
      <c r="V411" s="115"/>
    </row>
    <row r="412" spans="2:22" ht="25.5" x14ac:dyDescent="0.2">
      <c r="B412" s="113"/>
      <c r="C412" s="117" t="s">
        <v>187</v>
      </c>
      <c r="D412" s="118" t="s">
        <v>420</v>
      </c>
      <c r="E412" s="119">
        <v>0</v>
      </c>
      <c r="F412" s="119">
        <v>0</v>
      </c>
      <c r="G412" s="119">
        <v>0</v>
      </c>
      <c r="H412" s="119">
        <v>0</v>
      </c>
      <c r="I412" s="119">
        <v>0</v>
      </c>
      <c r="J412" s="119">
        <v>0</v>
      </c>
      <c r="K412" s="119">
        <v>18425</v>
      </c>
      <c r="L412" s="119">
        <v>0</v>
      </c>
      <c r="M412" s="119">
        <v>0</v>
      </c>
      <c r="N412" s="119">
        <v>0</v>
      </c>
      <c r="O412" s="119">
        <v>0</v>
      </c>
      <c r="P412" s="119">
        <v>2000</v>
      </c>
      <c r="Q412" s="119">
        <f t="shared" si="8"/>
        <v>20425</v>
      </c>
      <c r="R412" s="115"/>
      <c r="S412" s="116"/>
      <c r="T412" s="113"/>
      <c r="U412" s="119">
        <f>IF($E$5=Master!$D$4,E412,
IF($F$5=Master!$D$4,SUM(E412:F412),
IF($G$5=Master!$D$4,SUM(E412:G412),
IF($H$5=Master!$D$4,SUM(E412:H412),
IF($I$5=Master!$D$4,SUM(E412:I412),
IF($J$5=Master!$D$4,SUM(E412:J412),
IF($K$5=Master!$D$4,SUM(E412:K412),
IF($L$5=Master!$D$4,SUM(E412:L412),
IF($M$5=Master!$D$4,SUM(E412:M412),
IF($N$5=Master!$D$4,SUM(E412:N412),
IF($O$5=Master!$D$4,SUM(E412:O412),
IF($P$5=Master!$D$4,SUM(E412:P412),0))))))))))))</f>
        <v>0</v>
      </c>
      <c r="V412" s="115"/>
    </row>
    <row r="413" spans="2:22" x14ac:dyDescent="0.2">
      <c r="B413" s="113"/>
      <c r="C413" s="117" t="s">
        <v>188</v>
      </c>
      <c r="D413" s="118" t="s">
        <v>421</v>
      </c>
      <c r="E413" s="119">
        <v>14260.369999999999</v>
      </c>
      <c r="F413" s="119">
        <v>19000.210000000003</v>
      </c>
      <c r="G413" s="119">
        <v>17161.329999999998</v>
      </c>
      <c r="H413" s="119">
        <v>33249.29</v>
      </c>
      <c r="I413" s="119">
        <v>37915.24</v>
      </c>
      <c r="J413" s="119">
        <v>104899.18</v>
      </c>
      <c r="K413" s="119">
        <v>30766.46</v>
      </c>
      <c r="L413" s="119">
        <v>121029.74</v>
      </c>
      <c r="M413" s="119">
        <v>166382.91999999998</v>
      </c>
      <c r="N413" s="119">
        <v>67092.350000000006</v>
      </c>
      <c r="O413" s="119">
        <v>311309.07</v>
      </c>
      <c r="P413" s="119">
        <v>507041.19999999995</v>
      </c>
      <c r="Q413" s="119">
        <f t="shared" si="8"/>
        <v>1430107.3599999999</v>
      </c>
      <c r="R413" s="115"/>
      <c r="S413" s="116"/>
      <c r="T413" s="113"/>
      <c r="U413" s="119">
        <f>IF($E$5=Master!$D$4,E413,
IF($F$5=Master!$D$4,SUM(E413:F413),
IF($G$5=Master!$D$4,SUM(E413:G413),
IF($H$5=Master!$D$4,SUM(E413:H413),
IF($I$5=Master!$D$4,SUM(E413:I413),
IF($J$5=Master!$D$4,SUM(E413:J413),
IF($K$5=Master!$D$4,SUM(E413:K413),
IF($L$5=Master!$D$4,SUM(E413:L413),
IF($M$5=Master!$D$4,SUM(E413:M413),
IF($N$5=Master!$D$4,SUM(E413:N413),
IF($O$5=Master!$D$4,SUM(E413:O413),
IF($P$5=Master!$D$4,SUM(E413:P413),0))))))))))))</f>
        <v>83671.200000000012</v>
      </c>
      <c r="V413" s="115"/>
    </row>
    <row r="414" spans="2:22" x14ac:dyDescent="0.2">
      <c r="B414" s="113"/>
      <c r="C414" s="117" t="s">
        <v>189</v>
      </c>
      <c r="D414" s="118" t="s">
        <v>422</v>
      </c>
      <c r="E414" s="119">
        <v>17478.349999999999</v>
      </c>
      <c r="F414" s="119">
        <v>28762.929999999993</v>
      </c>
      <c r="G414" s="119">
        <v>27881.17</v>
      </c>
      <c r="H414" s="119">
        <v>36108.569999999992</v>
      </c>
      <c r="I414" s="119">
        <v>29751.46</v>
      </c>
      <c r="J414" s="119">
        <v>34741.29</v>
      </c>
      <c r="K414" s="119">
        <v>18663.599999999999</v>
      </c>
      <c r="L414" s="119">
        <v>19213.839999999997</v>
      </c>
      <c r="M414" s="119">
        <v>39836.129999999997</v>
      </c>
      <c r="N414" s="119">
        <v>26670.179999999993</v>
      </c>
      <c r="O414" s="119">
        <v>37950.340000000004</v>
      </c>
      <c r="P414" s="119">
        <v>104024.15</v>
      </c>
      <c r="Q414" s="119">
        <f t="shared" si="8"/>
        <v>421082.01</v>
      </c>
      <c r="R414" s="115"/>
      <c r="S414" s="116"/>
      <c r="T414" s="113"/>
      <c r="U414" s="119">
        <f>IF($E$5=Master!$D$4,E414,
IF($F$5=Master!$D$4,SUM(E414:F414),
IF($G$5=Master!$D$4,SUM(E414:G414),
IF($H$5=Master!$D$4,SUM(E414:H414),
IF($I$5=Master!$D$4,SUM(E414:I414),
IF($J$5=Master!$D$4,SUM(E414:J414),
IF($K$5=Master!$D$4,SUM(E414:K414),
IF($L$5=Master!$D$4,SUM(E414:L414),
IF($M$5=Master!$D$4,SUM(E414:M414),
IF($N$5=Master!$D$4,SUM(E414:N414),
IF($O$5=Master!$D$4,SUM(E414:O414),
IF($P$5=Master!$D$4,SUM(E414:P414),0))))))))))))</f>
        <v>110231.01999999997</v>
      </c>
      <c r="V414" s="115"/>
    </row>
    <row r="415" spans="2:22" x14ac:dyDescent="0.2">
      <c r="B415" s="113"/>
      <c r="C415" s="117" t="s">
        <v>190</v>
      </c>
      <c r="D415" s="118" t="s">
        <v>423</v>
      </c>
      <c r="E415" s="119">
        <v>398639.41000000003</v>
      </c>
      <c r="F415" s="119">
        <v>511316.77000000019</v>
      </c>
      <c r="G415" s="119">
        <v>506467.49000000005</v>
      </c>
      <c r="H415" s="119">
        <v>508477.32</v>
      </c>
      <c r="I415" s="119">
        <v>509327.15000000014</v>
      </c>
      <c r="J415" s="119">
        <v>508062.6100000001</v>
      </c>
      <c r="K415" s="119">
        <v>685254.71000000008</v>
      </c>
      <c r="L415" s="119">
        <v>584316.47</v>
      </c>
      <c r="M415" s="119">
        <v>596887.12000000011</v>
      </c>
      <c r="N415" s="119">
        <v>584273.84999999986</v>
      </c>
      <c r="O415" s="119">
        <v>585132.52999999991</v>
      </c>
      <c r="P415" s="119">
        <v>699747.81000000017</v>
      </c>
      <c r="Q415" s="119">
        <f t="shared" si="8"/>
        <v>6677903.2400000012</v>
      </c>
      <c r="R415" s="115"/>
      <c r="S415" s="116"/>
      <c r="T415" s="113"/>
      <c r="U415" s="119">
        <f>IF($E$5=Master!$D$4,E415,
IF($F$5=Master!$D$4,SUM(E415:F415),
IF($G$5=Master!$D$4,SUM(E415:G415),
IF($H$5=Master!$D$4,SUM(E415:H415),
IF($I$5=Master!$D$4,SUM(E415:I415),
IF($J$5=Master!$D$4,SUM(E415:J415),
IF($K$5=Master!$D$4,SUM(E415:K415),
IF($L$5=Master!$D$4,SUM(E415:L415),
IF($M$5=Master!$D$4,SUM(E415:M415),
IF($N$5=Master!$D$4,SUM(E415:N415),
IF($O$5=Master!$D$4,SUM(E415:O415),
IF($P$5=Master!$D$4,SUM(E415:P415),0))))))))))))</f>
        <v>1924900.9900000002</v>
      </c>
      <c r="V415" s="115"/>
    </row>
    <row r="416" spans="2:22" x14ac:dyDescent="0.2">
      <c r="B416" s="113"/>
      <c r="C416" s="117" t="s">
        <v>191</v>
      </c>
      <c r="D416" s="118" t="s">
        <v>424</v>
      </c>
      <c r="E416" s="119">
        <v>12962.080000000002</v>
      </c>
      <c r="F416" s="119">
        <v>18583.780000000002</v>
      </c>
      <c r="G416" s="119">
        <v>1521238.77</v>
      </c>
      <c r="H416" s="119">
        <v>30366.670000000009</v>
      </c>
      <c r="I416" s="119">
        <v>17548.270000000004</v>
      </c>
      <c r="J416" s="119">
        <v>16377.230000000001</v>
      </c>
      <c r="K416" s="119">
        <v>24545.47</v>
      </c>
      <c r="L416" s="119">
        <v>19732.04</v>
      </c>
      <c r="M416" s="119">
        <v>61590.950000000004</v>
      </c>
      <c r="N416" s="119">
        <v>29255.380000000005</v>
      </c>
      <c r="O416" s="119">
        <v>15733.560000000001</v>
      </c>
      <c r="P416" s="119">
        <v>16103.050000000005</v>
      </c>
      <c r="Q416" s="119">
        <f t="shared" si="8"/>
        <v>1784037.2500000002</v>
      </c>
      <c r="R416" s="115"/>
      <c r="S416" s="116"/>
      <c r="T416" s="113"/>
      <c r="U416" s="119">
        <f>IF($E$5=Master!$D$4,E416,
IF($F$5=Master!$D$4,SUM(E416:F416),
IF($G$5=Master!$D$4,SUM(E416:G416),
IF($H$5=Master!$D$4,SUM(E416:H416),
IF($I$5=Master!$D$4,SUM(E416:I416),
IF($J$5=Master!$D$4,SUM(E416:J416),
IF($K$5=Master!$D$4,SUM(E416:K416),
IF($L$5=Master!$D$4,SUM(E416:L416),
IF($M$5=Master!$D$4,SUM(E416:M416),
IF($N$5=Master!$D$4,SUM(E416:N416),
IF($O$5=Master!$D$4,SUM(E416:O416),
IF($P$5=Master!$D$4,SUM(E416:P416),0))))))))))))</f>
        <v>1583151.3</v>
      </c>
      <c r="V416" s="115"/>
    </row>
    <row r="417" spans="2:22" x14ac:dyDescent="0.2">
      <c r="B417" s="113"/>
      <c r="C417" s="117" t="s">
        <v>192</v>
      </c>
      <c r="D417" s="118" t="s">
        <v>425</v>
      </c>
      <c r="E417" s="119">
        <v>20028.910000000003</v>
      </c>
      <c r="F417" s="119">
        <v>21722.600000000002</v>
      </c>
      <c r="G417" s="119">
        <v>22109.880000000005</v>
      </c>
      <c r="H417" s="119">
        <v>21556.820000000003</v>
      </c>
      <c r="I417" s="119">
        <v>70019.77</v>
      </c>
      <c r="J417" s="119">
        <v>70441.77</v>
      </c>
      <c r="K417" s="119">
        <v>124612.05</v>
      </c>
      <c r="L417" s="119">
        <v>70723.960000000006</v>
      </c>
      <c r="M417" s="119">
        <v>70084.47</v>
      </c>
      <c r="N417" s="119">
        <v>70017.150000000009</v>
      </c>
      <c r="O417" s="119">
        <v>125864.18000000001</v>
      </c>
      <c r="P417" s="119">
        <v>74543.320000000007</v>
      </c>
      <c r="Q417" s="119">
        <f t="shared" si="8"/>
        <v>761724.88000000012</v>
      </c>
      <c r="R417" s="115"/>
      <c r="S417" s="116"/>
      <c r="T417" s="113"/>
      <c r="U417" s="119">
        <f>IF($E$5=Master!$D$4,E417,
IF($F$5=Master!$D$4,SUM(E417:F417),
IF($G$5=Master!$D$4,SUM(E417:G417),
IF($H$5=Master!$D$4,SUM(E417:H417),
IF($I$5=Master!$D$4,SUM(E417:I417),
IF($J$5=Master!$D$4,SUM(E417:J417),
IF($K$5=Master!$D$4,SUM(E417:K417),
IF($L$5=Master!$D$4,SUM(E417:L417),
IF($M$5=Master!$D$4,SUM(E417:M417),
IF($N$5=Master!$D$4,SUM(E417:N417),
IF($O$5=Master!$D$4,SUM(E417:O417),
IF($P$5=Master!$D$4,SUM(E417:P417),0))))))))))))</f>
        <v>85418.210000000021</v>
      </c>
      <c r="V417" s="115"/>
    </row>
    <row r="418" spans="2:22" ht="25.5" x14ac:dyDescent="0.2">
      <c r="B418" s="113"/>
      <c r="C418" s="117" t="s">
        <v>193</v>
      </c>
      <c r="D418" s="118" t="s">
        <v>419</v>
      </c>
      <c r="E418" s="119">
        <v>74928.10000000002</v>
      </c>
      <c r="F418" s="119">
        <v>123158.81000000004</v>
      </c>
      <c r="G418" s="119">
        <v>121266.20000000001</v>
      </c>
      <c r="H418" s="119">
        <v>97453.430000000008</v>
      </c>
      <c r="I418" s="119">
        <v>81173.56</v>
      </c>
      <c r="J418" s="119">
        <v>89632.45</v>
      </c>
      <c r="K418" s="119">
        <v>76098.570000000007</v>
      </c>
      <c r="L418" s="119">
        <v>69326.740000000005</v>
      </c>
      <c r="M418" s="119">
        <v>68018.819999999992</v>
      </c>
      <c r="N418" s="119">
        <v>89771.62000000001</v>
      </c>
      <c r="O418" s="119">
        <v>94015.590000000011</v>
      </c>
      <c r="P418" s="119">
        <v>101181.32999999997</v>
      </c>
      <c r="Q418" s="119">
        <f t="shared" si="8"/>
        <v>1086025.22</v>
      </c>
      <c r="R418" s="115"/>
      <c r="S418" s="116"/>
      <c r="T418" s="113"/>
      <c r="U418" s="119">
        <f>IF($E$5=Master!$D$4,E418,
IF($F$5=Master!$D$4,SUM(E418:F418),
IF($G$5=Master!$D$4,SUM(E418:G418),
IF($H$5=Master!$D$4,SUM(E418:H418),
IF($I$5=Master!$D$4,SUM(E418:I418),
IF($J$5=Master!$D$4,SUM(E418:J418),
IF($K$5=Master!$D$4,SUM(E418:K418),
IF($L$5=Master!$D$4,SUM(E418:L418),
IF($M$5=Master!$D$4,SUM(E418:M418),
IF($N$5=Master!$D$4,SUM(E418:N418),
IF($O$5=Master!$D$4,SUM(E418:O418),
IF($P$5=Master!$D$4,SUM(E418:P418),0))))))))))))</f>
        <v>416806.5400000001</v>
      </c>
      <c r="V418" s="115"/>
    </row>
    <row r="419" spans="2:22" x14ac:dyDescent="0.2">
      <c r="B419" s="113"/>
      <c r="C419" s="117" t="s">
        <v>194</v>
      </c>
      <c r="D419" s="118" t="s">
        <v>426</v>
      </c>
      <c r="E419" s="119">
        <v>60830.12999999999</v>
      </c>
      <c r="F419" s="119">
        <v>59285.12999999999</v>
      </c>
      <c r="G419" s="119">
        <v>62830.12999999999</v>
      </c>
      <c r="H419" s="119">
        <v>58815.12999999999</v>
      </c>
      <c r="I419" s="119">
        <v>59065.12999999999</v>
      </c>
      <c r="J419" s="119">
        <v>60815.12999999999</v>
      </c>
      <c r="K419" s="119">
        <v>58940.12999999999</v>
      </c>
      <c r="L419" s="119">
        <v>58940.12999999999</v>
      </c>
      <c r="M419" s="119">
        <v>58940.12999999999</v>
      </c>
      <c r="N419" s="119">
        <v>58940.12999999999</v>
      </c>
      <c r="O419" s="119">
        <v>58940.12999999999</v>
      </c>
      <c r="P419" s="119">
        <v>58939.680000000015</v>
      </c>
      <c r="Q419" s="119">
        <f t="shared" si="8"/>
        <v>715281.11</v>
      </c>
      <c r="R419" s="115"/>
      <c r="S419" s="116"/>
      <c r="T419" s="113"/>
      <c r="U419" s="119">
        <f>IF($E$5=Master!$D$4,E419,
IF($F$5=Master!$D$4,SUM(E419:F419),
IF($G$5=Master!$D$4,SUM(E419:G419),
IF($H$5=Master!$D$4,SUM(E419:H419),
IF($I$5=Master!$D$4,SUM(E419:I419),
IF($J$5=Master!$D$4,SUM(E419:J419),
IF($K$5=Master!$D$4,SUM(E419:K419),
IF($L$5=Master!$D$4,SUM(E419:L419),
IF($M$5=Master!$D$4,SUM(E419:M419),
IF($N$5=Master!$D$4,SUM(E419:N419),
IF($O$5=Master!$D$4,SUM(E419:O419),
IF($P$5=Master!$D$4,SUM(E419:P419),0))))))))))))</f>
        <v>241760.51999999996</v>
      </c>
      <c r="V419" s="115"/>
    </row>
    <row r="420" spans="2:22" x14ac:dyDescent="0.2">
      <c r="B420" s="113"/>
      <c r="C420" s="117" t="s">
        <v>195</v>
      </c>
      <c r="D420" s="118" t="s">
        <v>427</v>
      </c>
      <c r="E420" s="119">
        <v>11829.25</v>
      </c>
      <c r="F420" s="119">
        <v>11099.12</v>
      </c>
      <c r="G420" s="119">
        <v>20329.25</v>
      </c>
      <c r="H420" s="119">
        <v>10884.03</v>
      </c>
      <c r="I420" s="119">
        <v>10994.3</v>
      </c>
      <c r="J420" s="119">
        <v>11994.91</v>
      </c>
      <c r="K420" s="119">
        <v>11198.05</v>
      </c>
      <c r="L420" s="119">
        <v>10897.05</v>
      </c>
      <c r="M420" s="119">
        <v>11219.67</v>
      </c>
      <c r="N420" s="119">
        <v>11486.56</v>
      </c>
      <c r="O420" s="119">
        <v>10829.25</v>
      </c>
      <c r="P420" s="119">
        <v>13009.560000000001</v>
      </c>
      <c r="Q420" s="119">
        <f t="shared" si="8"/>
        <v>145771</v>
      </c>
      <c r="R420" s="115"/>
      <c r="S420" s="116"/>
      <c r="T420" s="113"/>
      <c r="U420" s="119">
        <f>IF($E$5=Master!$D$4,E420,
IF($F$5=Master!$D$4,SUM(E420:F420),
IF($G$5=Master!$D$4,SUM(E420:G420),
IF($H$5=Master!$D$4,SUM(E420:H420),
IF($I$5=Master!$D$4,SUM(E420:I420),
IF($J$5=Master!$D$4,SUM(E420:J420),
IF($K$5=Master!$D$4,SUM(E420:K420),
IF($L$5=Master!$D$4,SUM(E420:L420),
IF($M$5=Master!$D$4,SUM(E420:M420),
IF($N$5=Master!$D$4,SUM(E420:N420),
IF($O$5=Master!$D$4,SUM(E420:O420),
IF($P$5=Master!$D$4,SUM(E420:P420),0))))))))))))</f>
        <v>54141.65</v>
      </c>
      <c r="V420" s="115"/>
    </row>
    <row r="421" spans="2:22" x14ac:dyDescent="0.2">
      <c r="B421" s="113"/>
      <c r="C421" s="117" t="s">
        <v>196</v>
      </c>
      <c r="D421" s="118" t="s">
        <v>428</v>
      </c>
      <c r="E421" s="119">
        <v>87948.3</v>
      </c>
      <c r="F421" s="119">
        <v>92826.210000000021</v>
      </c>
      <c r="G421" s="119">
        <v>89498.98000000001</v>
      </c>
      <c r="H421" s="119">
        <v>84740.540000000023</v>
      </c>
      <c r="I421" s="119">
        <v>87579.010000000009</v>
      </c>
      <c r="J421" s="119">
        <v>79498.67</v>
      </c>
      <c r="K421" s="119">
        <v>83342.37</v>
      </c>
      <c r="L421" s="119">
        <v>140808.16</v>
      </c>
      <c r="M421" s="119">
        <v>174376.79</v>
      </c>
      <c r="N421" s="119">
        <v>134681.60000000001</v>
      </c>
      <c r="O421" s="119">
        <v>74504.900000000009</v>
      </c>
      <c r="P421" s="119">
        <v>180824.47</v>
      </c>
      <c r="Q421" s="119">
        <f t="shared" si="8"/>
        <v>1310630</v>
      </c>
      <c r="R421" s="115"/>
      <c r="S421" s="116"/>
      <c r="T421" s="113"/>
      <c r="U421" s="119">
        <f>IF($E$5=Master!$D$4,E421,
IF($F$5=Master!$D$4,SUM(E421:F421),
IF($G$5=Master!$D$4,SUM(E421:G421),
IF($H$5=Master!$D$4,SUM(E421:H421),
IF($I$5=Master!$D$4,SUM(E421:I421),
IF($J$5=Master!$D$4,SUM(E421:J421),
IF($K$5=Master!$D$4,SUM(E421:K421),
IF($L$5=Master!$D$4,SUM(E421:L421),
IF($M$5=Master!$D$4,SUM(E421:M421),
IF($N$5=Master!$D$4,SUM(E421:N421),
IF($O$5=Master!$D$4,SUM(E421:O421),
IF($P$5=Master!$D$4,SUM(E421:P421),0))))))))))))</f>
        <v>355014.03</v>
      </c>
      <c r="V421" s="115"/>
    </row>
    <row r="422" spans="2:22" x14ac:dyDescent="0.2">
      <c r="B422" s="113"/>
      <c r="C422" s="117" t="s">
        <v>197</v>
      </c>
      <c r="D422" s="118" t="s">
        <v>429</v>
      </c>
      <c r="E422" s="119">
        <v>27173.96</v>
      </c>
      <c r="F422" s="119">
        <v>58253.83</v>
      </c>
      <c r="G422" s="119">
        <v>24653.96</v>
      </c>
      <c r="H422" s="119">
        <v>24653.96</v>
      </c>
      <c r="I422" s="119">
        <v>24653.96</v>
      </c>
      <c r="J422" s="119">
        <v>24653.96</v>
      </c>
      <c r="K422" s="119">
        <v>49653.96</v>
      </c>
      <c r="L422" s="119">
        <v>25653.96</v>
      </c>
      <c r="M422" s="119">
        <v>24653.96</v>
      </c>
      <c r="N422" s="119">
        <v>24653.96</v>
      </c>
      <c r="O422" s="119">
        <v>24653.96</v>
      </c>
      <c r="P422" s="119">
        <v>24653.78</v>
      </c>
      <c r="Q422" s="119">
        <f t="shared" si="8"/>
        <v>357967.20999999996</v>
      </c>
      <c r="R422" s="115"/>
      <c r="S422" s="116"/>
      <c r="T422" s="113"/>
      <c r="U422" s="119">
        <f>IF($E$5=Master!$D$4,E422,
IF($F$5=Master!$D$4,SUM(E422:F422),
IF($G$5=Master!$D$4,SUM(E422:G422),
IF($H$5=Master!$D$4,SUM(E422:H422),
IF($I$5=Master!$D$4,SUM(E422:I422),
IF($J$5=Master!$D$4,SUM(E422:J422),
IF($K$5=Master!$D$4,SUM(E422:K422),
IF($L$5=Master!$D$4,SUM(E422:L422),
IF($M$5=Master!$D$4,SUM(E422:M422),
IF($N$5=Master!$D$4,SUM(E422:N422),
IF($O$5=Master!$D$4,SUM(E422:O422),
IF($P$5=Master!$D$4,SUM(E422:P422),0))))))))))))</f>
        <v>134735.71</v>
      </c>
      <c r="V422" s="115"/>
    </row>
    <row r="423" spans="2:22" x14ac:dyDescent="0.2">
      <c r="B423" s="113"/>
      <c r="C423" s="117" t="s">
        <v>198</v>
      </c>
      <c r="D423" s="118" t="s">
        <v>430</v>
      </c>
      <c r="E423" s="119">
        <v>33137.42</v>
      </c>
      <c r="F423" s="119">
        <v>34411.64</v>
      </c>
      <c r="G423" s="119">
        <v>32860.400000000009</v>
      </c>
      <c r="H423" s="119">
        <v>33962.57</v>
      </c>
      <c r="I423" s="119">
        <v>70314.58</v>
      </c>
      <c r="J423" s="119">
        <v>34291.300000000003</v>
      </c>
      <c r="K423" s="119">
        <v>35842.120000000003</v>
      </c>
      <c r="L423" s="119">
        <v>31171.420000000002</v>
      </c>
      <c r="M423" s="119">
        <v>33402.370000000003</v>
      </c>
      <c r="N423" s="119">
        <v>34567.85</v>
      </c>
      <c r="O423" s="119">
        <v>30171.420000000002</v>
      </c>
      <c r="P423" s="119">
        <v>41218.229999999996</v>
      </c>
      <c r="Q423" s="119">
        <f t="shared" si="8"/>
        <v>445351.31999999989</v>
      </c>
      <c r="R423" s="115"/>
      <c r="S423" s="116"/>
      <c r="T423" s="113"/>
      <c r="U423" s="119">
        <f>IF($E$5=Master!$D$4,E423,
IF($F$5=Master!$D$4,SUM(E423:F423),
IF($G$5=Master!$D$4,SUM(E423:G423),
IF($H$5=Master!$D$4,SUM(E423:H423),
IF($I$5=Master!$D$4,SUM(E423:I423),
IF($J$5=Master!$D$4,SUM(E423:J423),
IF($K$5=Master!$D$4,SUM(E423:K423),
IF($L$5=Master!$D$4,SUM(E423:L423),
IF($M$5=Master!$D$4,SUM(E423:M423),
IF($N$5=Master!$D$4,SUM(E423:N423),
IF($O$5=Master!$D$4,SUM(E423:O423),
IF($P$5=Master!$D$4,SUM(E423:P423),0))))))))))))</f>
        <v>134372.03</v>
      </c>
      <c r="V423" s="115"/>
    </row>
    <row r="424" spans="2:22" x14ac:dyDescent="0.2">
      <c r="B424" s="113"/>
      <c r="C424" s="117" t="s">
        <v>199</v>
      </c>
      <c r="D424" s="118" t="s">
        <v>431</v>
      </c>
      <c r="E424" s="119">
        <v>124600.92000000004</v>
      </c>
      <c r="F424" s="119">
        <v>140109.43</v>
      </c>
      <c r="G424" s="119">
        <v>143070.88</v>
      </c>
      <c r="H424" s="119">
        <v>148518.78</v>
      </c>
      <c r="I424" s="119">
        <v>136251.79999999999</v>
      </c>
      <c r="J424" s="119">
        <v>137733.13999999998</v>
      </c>
      <c r="K424" s="119">
        <v>135104.75999999998</v>
      </c>
      <c r="L424" s="119">
        <v>135785.07999999999</v>
      </c>
      <c r="M424" s="119">
        <v>135369.32999999999</v>
      </c>
      <c r="N424" s="119">
        <v>134928.40999999997</v>
      </c>
      <c r="O424" s="119">
        <v>134836.24999999997</v>
      </c>
      <c r="P424" s="119">
        <v>137162.44999999995</v>
      </c>
      <c r="Q424" s="119">
        <f t="shared" si="8"/>
        <v>1643471.23</v>
      </c>
      <c r="R424" s="115"/>
      <c r="S424" s="116"/>
      <c r="T424" s="113"/>
      <c r="U424" s="119">
        <f>IF($E$5=Master!$D$4,E424,
IF($F$5=Master!$D$4,SUM(E424:F424),
IF($G$5=Master!$D$4,SUM(E424:G424),
IF($H$5=Master!$D$4,SUM(E424:H424),
IF($I$5=Master!$D$4,SUM(E424:I424),
IF($J$5=Master!$D$4,SUM(E424:J424),
IF($K$5=Master!$D$4,SUM(E424:K424),
IF($L$5=Master!$D$4,SUM(E424:L424),
IF($M$5=Master!$D$4,SUM(E424:M424),
IF($N$5=Master!$D$4,SUM(E424:N424),
IF($O$5=Master!$D$4,SUM(E424:O424),
IF($P$5=Master!$D$4,SUM(E424:P424),0))))))))))))</f>
        <v>556300.01</v>
      </c>
      <c r="V424" s="115"/>
    </row>
    <row r="425" spans="2:22" x14ac:dyDescent="0.2">
      <c r="B425" s="113"/>
      <c r="C425" s="117" t="s">
        <v>200</v>
      </c>
      <c r="D425" s="118" t="s">
        <v>432</v>
      </c>
      <c r="E425" s="119">
        <v>1146140.6500000001</v>
      </c>
      <c r="F425" s="119">
        <v>2153963.75</v>
      </c>
      <c r="G425" s="119">
        <v>1151057.6300000001</v>
      </c>
      <c r="H425" s="119">
        <v>1157449.8</v>
      </c>
      <c r="I425" s="119">
        <v>1176510.3700000003</v>
      </c>
      <c r="J425" s="119">
        <v>1162365.7999999998</v>
      </c>
      <c r="K425" s="119">
        <v>1151805.9000000001</v>
      </c>
      <c r="L425" s="119">
        <v>1144777.04</v>
      </c>
      <c r="M425" s="119">
        <v>1166959.02</v>
      </c>
      <c r="N425" s="119">
        <v>1154274.26</v>
      </c>
      <c r="O425" s="119">
        <v>1165264.1500000001</v>
      </c>
      <c r="P425" s="119">
        <v>1186864.6300000001</v>
      </c>
      <c r="Q425" s="119">
        <f t="shared" si="8"/>
        <v>14917433.000000002</v>
      </c>
      <c r="R425" s="115"/>
      <c r="S425" s="116"/>
      <c r="T425" s="113"/>
      <c r="U425" s="119">
        <f>IF($E$5=Master!$D$4,E425,
IF($F$5=Master!$D$4,SUM(E425:F425),
IF($G$5=Master!$D$4,SUM(E425:G425),
IF($H$5=Master!$D$4,SUM(E425:H425),
IF($I$5=Master!$D$4,SUM(E425:I425),
IF($J$5=Master!$D$4,SUM(E425:J425),
IF($K$5=Master!$D$4,SUM(E425:K425),
IF($L$5=Master!$D$4,SUM(E425:L425),
IF($M$5=Master!$D$4,SUM(E425:M425),
IF($N$5=Master!$D$4,SUM(E425:N425),
IF($O$5=Master!$D$4,SUM(E425:O425),
IF($P$5=Master!$D$4,SUM(E425:P425),0))))))))))))</f>
        <v>5608611.8300000001</v>
      </c>
      <c r="V425" s="115"/>
    </row>
    <row r="426" spans="2:22" x14ac:dyDescent="0.2">
      <c r="B426" s="113"/>
      <c r="C426" s="117" t="s">
        <v>201</v>
      </c>
      <c r="D426" s="118" t="s">
        <v>433</v>
      </c>
      <c r="E426" s="119">
        <v>19865.54</v>
      </c>
      <c r="F426" s="119">
        <v>917432.67999999993</v>
      </c>
      <c r="G426" s="119">
        <v>4865967.87</v>
      </c>
      <c r="H426" s="119">
        <v>611330.89000000013</v>
      </c>
      <c r="I426" s="119">
        <v>1147970.8</v>
      </c>
      <c r="J426" s="119">
        <v>1383945.9099999997</v>
      </c>
      <c r="K426" s="119">
        <v>1745142.0900000003</v>
      </c>
      <c r="L426" s="119">
        <v>2536569.69</v>
      </c>
      <c r="M426" s="119">
        <v>2805999.63</v>
      </c>
      <c r="N426" s="119">
        <v>2211795.91</v>
      </c>
      <c r="O426" s="119">
        <v>1390452.4899999998</v>
      </c>
      <c r="P426" s="119">
        <v>3935924.54</v>
      </c>
      <c r="Q426" s="119">
        <f t="shared" si="8"/>
        <v>23572398.039999995</v>
      </c>
      <c r="R426" s="115"/>
      <c r="S426" s="116"/>
      <c r="T426" s="113"/>
      <c r="U426" s="119">
        <f>IF($E$5=Master!$D$4,E426,
IF($F$5=Master!$D$4,SUM(E426:F426),
IF($G$5=Master!$D$4,SUM(E426:G426),
IF($H$5=Master!$D$4,SUM(E426:H426),
IF($I$5=Master!$D$4,SUM(E426:I426),
IF($J$5=Master!$D$4,SUM(E426:J426),
IF($K$5=Master!$D$4,SUM(E426:K426),
IF($L$5=Master!$D$4,SUM(E426:L426),
IF($M$5=Master!$D$4,SUM(E426:M426),
IF($N$5=Master!$D$4,SUM(E426:N426),
IF($O$5=Master!$D$4,SUM(E426:O426),
IF($P$5=Master!$D$4,SUM(E426:P426),0))))))))))))</f>
        <v>6414596.9800000004</v>
      </c>
      <c r="V426" s="115"/>
    </row>
    <row r="427" spans="2:22" x14ac:dyDescent="0.2">
      <c r="B427" s="113"/>
      <c r="C427" s="117" t="s">
        <v>202</v>
      </c>
      <c r="D427" s="118" t="s">
        <v>434</v>
      </c>
      <c r="E427" s="119">
        <v>4084.93</v>
      </c>
      <c r="F427" s="119">
        <v>6703.1899999999987</v>
      </c>
      <c r="G427" s="119">
        <v>4947.2699999999995</v>
      </c>
      <c r="H427" s="119">
        <v>4410.62</v>
      </c>
      <c r="I427" s="119">
        <v>5932.98</v>
      </c>
      <c r="J427" s="119">
        <v>4589.0999999999995</v>
      </c>
      <c r="K427" s="119">
        <v>5097.4699999999993</v>
      </c>
      <c r="L427" s="119">
        <v>5851.1200000000008</v>
      </c>
      <c r="M427" s="119">
        <v>5818.869999999999</v>
      </c>
      <c r="N427" s="119">
        <v>5420.77</v>
      </c>
      <c r="O427" s="119">
        <v>7422.74</v>
      </c>
      <c r="P427" s="119">
        <v>14971.630000000003</v>
      </c>
      <c r="Q427" s="119">
        <f t="shared" si="8"/>
        <v>75250.69</v>
      </c>
      <c r="R427" s="115"/>
      <c r="S427" s="116"/>
      <c r="T427" s="113"/>
      <c r="U427" s="119">
        <f>IF($E$5=Master!$D$4,E427,
IF($F$5=Master!$D$4,SUM(E427:F427),
IF($G$5=Master!$D$4,SUM(E427:G427),
IF($H$5=Master!$D$4,SUM(E427:H427),
IF($I$5=Master!$D$4,SUM(E427:I427),
IF($J$5=Master!$D$4,SUM(E427:J427),
IF($K$5=Master!$D$4,SUM(E427:K427),
IF($L$5=Master!$D$4,SUM(E427:L427),
IF($M$5=Master!$D$4,SUM(E427:M427),
IF($N$5=Master!$D$4,SUM(E427:N427),
IF($O$5=Master!$D$4,SUM(E427:O427),
IF($P$5=Master!$D$4,SUM(E427:P427),0))))))))))))</f>
        <v>20146.009999999998</v>
      </c>
      <c r="V427" s="115"/>
    </row>
    <row r="428" spans="2:22" x14ac:dyDescent="0.2">
      <c r="B428" s="113"/>
      <c r="C428" s="117" t="s">
        <v>203</v>
      </c>
      <c r="D428" s="118" t="s">
        <v>435</v>
      </c>
      <c r="E428" s="119">
        <v>0</v>
      </c>
      <c r="F428" s="119">
        <v>0</v>
      </c>
      <c r="G428" s="119">
        <v>25000</v>
      </c>
      <c r="H428" s="119">
        <v>50000</v>
      </c>
      <c r="I428" s="119">
        <v>55000</v>
      </c>
      <c r="J428" s="119">
        <v>455</v>
      </c>
      <c r="K428" s="119">
        <v>60866.869999999995</v>
      </c>
      <c r="L428" s="119">
        <v>50000</v>
      </c>
      <c r="M428" s="119">
        <v>25000</v>
      </c>
      <c r="N428" s="119">
        <v>25000</v>
      </c>
      <c r="O428" s="119">
        <v>25000</v>
      </c>
      <c r="P428" s="119">
        <v>65405.3</v>
      </c>
      <c r="Q428" s="119">
        <f t="shared" si="8"/>
        <v>381727.17</v>
      </c>
      <c r="R428" s="115"/>
      <c r="S428" s="116"/>
      <c r="T428" s="113"/>
      <c r="U428" s="119">
        <f>IF($E$5=Master!$D$4,E428,
IF($F$5=Master!$D$4,SUM(E428:F428),
IF($G$5=Master!$D$4,SUM(E428:G428),
IF($H$5=Master!$D$4,SUM(E428:H428),
IF($I$5=Master!$D$4,SUM(E428:I428),
IF($J$5=Master!$D$4,SUM(E428:J428),
IF($K$5=Master!$D$4,SUM(E428:K428),
IF($L$5=Master!$D$4,SUM(E428:L428),
IF($M$5=Master!$D$4,SUM(E428:M428),
IF($N$5=Master!$D$4,SUM(E428:N428),
IF($O$5=Master!$D$4,SUM(E428:O428),
IF($P$5=Master!$D$4,SUM(E428:P428),0))))))))))))</f>
        <v>75000</v>
      </c>
      <c r="V428" s="115"/>
    </row>
    <row r="429" spans="2:22" x14ac:dyDescent="0.2">
      <c r="B429" s="113"/>
      <c r="C429" s="117" t="s">
        <v>204</v>
      </c>
      <c r="D429" s="118" t="s">
        <v>436</v>
      </c>
      <c r="E429" s="119">
        <v>435572.41</v>
      </c>
      <c r="F429" s="119">
        <v>5926188.0999999996</v>
      </c>
      <c r="G429" s="119">
        <v>5746111.7199999997</v>
      </c>
      <c r="H429" s="119">
        <v>6773352.4100000001</v>
      </c>
      <c r="I429" s="119">
        <v>6839239.4100000001</v>
      </c>
      <c r="J429" s="119">
        <v>7035283.0899999999</v>
      </c>
      <c r="K429" s="119">
        <v>3760855.7399999998</v>
      </c>
      <c r="L429" s="119">
        <v>1759771.52</v>
      </c>
      <c r="M429" s="119">
        <v>2790514.08</v>
      </c>
      <c r="N429" s="119">
        <v>2650397.41</v>
      </c>
      <c r="O429" s="119">
        <v>2689127.41</v>
      </c>
      <c r="P429" s="119">
        <v>2368286.38</v>
      </c>
      <c r="Q429" s="119">
        <f t="shared" si="8"/>
        <v>48774699.68</v>
      </c>
      <c r="R429" s="115"/>
      <c r="S429" s="116"/>
      <c r="T429" s="113"/>
      <c r="U429" s="119">
        <f>IF($E$5=Master!$D$4,E429,
IF($F$5=Master!$D$4,SUM(E429:F429),
IF($G$5=Master!$D$4,SUM(E429:G429),
IF($H$5=Master!$D$4,SUM(E429:H429),
IF($I$5=Master!$D$4,SUM(E429:I429),
IF($J$5=Master!$D$4,SUM(E429:J429),
IF($K$5=Master!$D$4,SUM(E429:K429),
IF($L$5=Master!$D$4,SUM(E429:L429),
IF($M$5=Master!$D$4,SUM(E429:M429),
IF($N$5=Master!$D$4,SUM(E429:N429),
IF($O$5=Master!$D$4,SUM(E429:O429),
IF($P$5=Master!$D$4,SUM(E429:P429),0))))))))))))</f>
        <v>18881224.640000001</v>
      </c>
      <c r="V429" s="115"/>
    </row>
    <row r="430" spans="2:22" x14ac:dyDescent="0.2">
      <c r="B430" s="113"/>
      <c r="C430" s="117" t="s">
        <v>205</v>
      </c>
      <c r="D430" s="118" t="s">
        <v>437</v>
      </c>
      <c r="E430" s="119">
        <v>0</v>
      </c>
      <c r="F430" s="119">
        <v>30840</v>
      </c>
      <c r="G430" s="119">
        <v>41000</v>
      </c>
      <c r="H430" s="119">
        <v>1006000</v>
      </c>
      <c r="I430" s="119">
        <v>127600</v>
      </c>
      <c r="J430" s="119">
        <v>37000</v>
      </c>
      <c r="K430" s="119">
        <v>0</v>
      </c>
      <c r="L430" s="119">
        <v>0</v>
      </c>
      <c r="M430" s="119">
        <v>0</v>
      </c>
      <c r="N430" s="119">
        <v>0</v>
      </c>
      <c r="O430" s="119">
        <v>0</v>
      </c>
      <c r="P430" s="119">
        <v>112140</v>
      </c>
      <c r="Q430" s="119">
        <f t="shared" si="8"/>
        <v>1354580</v>
      </c>
      <c r="R430" s="115"/>
      <c r="S430" s="116"/>
      <c r="T430" s="113"/>
      <c r="U430" s="119">
        <f>IF($E$5=Master!$D$4,E430,
IF($F$5=Master!$D$4,SUM(E430:F430),
IF($G$5=Master!$D$4,SUM(E430:G430),
IF($H$5=Master!$D$4,SUM(E430:H430),
IF($I$5=Master!$D$4,SUM(E430:I430),
IF($J$5=Master!$D$4,SUM(E430:J430),
IF($K$5=Master!$D$4,SUM(E430:K430),
IF($L$5=Master!$D$4,SUM(E430:L430),
IF($M$5=Master!$D$4,SUM(E430:M430),
IF($N$5=Master!$D$4,SUM(E430:N430),
IF($O$5=Master!$D$4,SUM(E430:O430),
IF($P$5=Master!$D$4,SUM(E430:P430),0))))))))))))</f>
        <v>1077840</v>
      </c>
      <c r="V430" s="115"/>
    </row>
    <row r="431" spans="2:22" x14ac:dyDescent="0.2">
      <c r="B431" s="113"/>
      <c r="C431" s="117" t="s">
        <v>206</v>
      </c>
      <c r="D431" s="118" t="s">
        <v>438</v>
      </c>
      <c r="E431" s="119">
        <v>166.67</v>
      </c>
      <c r="F431" s="119">
        <v>651100</v>
      </c>
      <c r="G431" s="119">
        <v>758100</v>
      </c>
      <c r="H431" s="119">
        <v>613700</v>
      </c>
      <c r="I431" s="119">
        <v>1011700</v>
      </c>
      <c r="J431" s="119">
        <v>1514200</v>
      </c>
      <c r="K431" s="119">
        <v>6722700</v>
      </c>
      <c r="L431" s="119">
        <v>6813200</v>
      </c>
      <c r="M431" s="119">
        <v>6910700</v>
      </c>
      <c r="N431" s="119">
        <v>7114200</v>
      </c>
      <c r="O431" s="119">
        <v>27212700</v>
      </c>
      <c r="P431" s="119">
        <v>30913533.329999998</v>
      </c>
      <c r="Q431" s="119">
        <f t="shared" si="8"/>
        <v>90236000</v>
      </c>
      <c r="R431" s="115"/>
      <c r="S431" s="116"/>
      <c r="T431" s="113"/>
      <c r="U431" s="119">
        <f>IF($E$5=Master!$D$4,E431,
IF($F$5=Master!$D$4,SUM(E431:F431),
IF($G$5=Master!$D$4,SUM(E431:G431),
IF($H$5=Master!$D$4,SUM(E431:H431),
IF($I$5=Master!$D$4,SUM(E431:I431),
IF($J$5=Master!$D$4,SUM(E431:J431),
IF($K$5=Master!$D$4,SUM(E431:K431),
IF($L$5=Master!$D$4,SUM(E431:L431),
IF($M$5=Master!$D$4,SUM(E431:M431),
IF($N$5=Master!$D$4,SUM(E431:N431),
IF($O$5=Master!$D$4,SUM(E431:O431),
IF($P$5=Master!$D$4,SUM(E431:P431),0))))))))))))</f>
        <v>2023066.67</v>
      </c>
      <c r="V431" s="115"/>
    </row>
    <row r="432" spans="2:22" x14ac:dyDescent="0.2">
      <c r="B432" s="113"/>
      <c r="C432" s="117" t="s">
        <v>207</v>
      </c>
      <c r="D432" s="118" t="s">
        <v>439</v>
      </c>
      <c r="E432" s="119">
        <v>1109200.56</v>
      </c>
      <c r="F432" s="119">
        <v>1416000</v>
      </c>
      <c r="G432" s="119">
        <v>1175000</v>
      </c>
      <c r="H432" s="119">
        <v>1750550</v>
      </c>
      <c r="I432" s="119">
        <v>1603999.1099999999</v>
      </c>
      <c r="J432" s="119">
        <v>1870850.46</v>
      </c>
      <c r="K432" s="119">
        <v>2691090.7800000003</v>
      </c>
      <c r="L432" s="119">
        <v>2897501.67</v>
      </c>
      <c r="M432" s="119">
        <v>3858091.67</v>
      </c>
      <c r="N432" s="119">
        <v>4540741.67</v>
      </c>
      <c r="O432" s="119">
        <v>4455991.67</v>
      </c>
      <c r="P432" s="119">
        <v>3924542.31</v>
      </c>
      <c r="Q432" s="119">
        <f t="shared" si="8"/>
        <v>31293559.900000002</v>
      </c>
      <c r="R432" s="115"/>
      <c r="S432" s="116"/>
      <c r="T432" s="113"/>
      <c r="U432" s="119">
        <f>IF($E$5=Master!$D$4,E432,
IF($F$5=Master!$D$4,SUM(E432:F432),
IF($G$5=Master!$D$4,SUM(E432:G432),
IF($H$5=Master!$D$4,SUM(E432:H432),
IF($I$5=Master!$D$4,SUM(E432:I432),
IF($J$5=Master!$D$4,SUM(E432:J432),
IF($K$5=Master!$D$4,SUM(E432:K432),
IF($L$5=Master!$D$4,SUM(E432:L432),
IF($M$5=Master!$D$4,SUM(E432:M432),
IF($N$5=Master!$D$4,SUM(E432:N432),
IF($O$5=Master!$D$4,SUM(E432:O432),
IF($P$5=Master!$D$4,SUM(E432:P432),0))))))))))))</f>
        <v>5450750.5600000005</v>
      </c>
      <c r="V432" s="115"/>
    </row>
    <row r="433" spans="2:22" ht="25.5" x14ac:dyDescent="0.2">
      <c r="B433" s="113"/>
      <c r="C433" s="117" t="s">
        <v>208</v>
      </c>
      <c r="D433" s="118" t="s">
        <v>440</v>
      </c>
      <c r="E433" s="119">
        <v>133968.91999999998</v>
      </c>
      <c r="F433" s="119">
        <v>463948.42</v>
      </c>
      <c r="G433" s="119">
        <v>428179.17</v>
      </c>
      <c r="H433" s="119">
        <v>423429.17</v>
      </c>
      <c r="I433" s="119">
        <v>992479.16999999993</v>
      </c>
      <c r="J433" s="119">
        <v>1960379.17</v>
      </c>
      <c r="K433" s="119">
        <v>1005499.1699999999</v>
      </c>
      <c r="L433" s="119">
        <v>774099.16999999993</v>
      </c>
      <c r="M433" s="119">
        <v>682279.16999999993</v>
      </c>
      <c r="N433" s="119">
        <v>316159.17</v>
      </c>
      <c r="O433" s="119">
        <v>94079.17</v>
      </c>
      <c r="P433" s="119">
        <v>72539.13</v>
      </c>
      <c r="Q433" s="119">
        <f t="shared" si="8"/>
        <v>7347038.9999999991</v>
      </c>
      <c r="R433" s="115"/>
      <c r="S433" s="116"/>
      <c r="T433" s="113"/>
      <c r="U433" s="119">
        <f>IF($E$5=Master!$D$4,E433,
IF($F$5=Master!$D$4,SUM(E433:F433),
IF($G$5=Master!$D$4,SUM(E433:G433),
IF($H$5=Master!$D$4,SUM(E433:H433),
IF($I$5=Master!$D$4,SUM(E433:I433),
IF($J$5=Master!$D$4,SUM(E433:J433),
IF($K$5=Master!$D$4,SUM(E433:K433),
IF($L$5=Master!$D$4,SUM(E433:L433),
IF($M$5=Master!$D$4,SUM(E433:M433),
IF($N$5=Master!$D$4,SUM(E433:N433),
IF($O$5=Master!$D$4,SUM(E433:O433),
IF($P$5=Master!$D$4,SUM(E433:P433),0))))))))))))</f>
        <v>1449525.68</v>
      </c>
      <c r="V433" s="115"/>
    </row>
    <row r="434" spans="2:22" x14ac:dyDescent="0.2">
      <c r="B434" s="113"/>
      <c r="C434" s="117" t="s">
        <v>209</v>
      </c>
      <c r="D434" s="118" t="s">
        <v>441</v>
      </c>
      <c r="E434" s="119">
        <v>53014.680000000008</v>
      </c>
      <c r="F434" s="119">
        <v>65014.680000000008</v>
      </c>
      <c r="G434" s="119">
        <v>54014.680000000008</v>
      </c>
      <c r="H434" s="119">
        <v>53014.680000000008</v>
      </c>
      <c r="I434" s="119">
        <v>53014.680000000008</v>
      </c>
      <c r="J434" s="119">
        <v>53014.680000000008</v>
      </c>
      <c r="K434" s="119">
        <v>53014.680000000008</v>
      </c>
      <c r="L434" s="119">
        <v>52014.680000000008</v>
      </c>
      <c r="M434" s="119">
        <v>54014.680000000008</v>
      </c>
      <c r="N434" s="119">
        <v>53014.680000000008</v>
      </c>
      <c r="O434" s="119">
        <v>53014.680000000008</v>
      </c>
      <c r="P434" s="119">
        <v>438014.69999999995</v>
      </c>
      <c r="Q434" s="119">
        <f t="shared" si="8"/>
        <v>1034176.18</v>
      </c>
      <c r="R434" s="115"/>
      <c r="S434" s="116"/>
      <c r="T434" s="113"/>
      <c r="U434" s="119">
        <f>IF($E$5=Master!$D$4,E434,
IF($F$5=Master!$D$4,SUM(E434:F434),
IF($G$5=Master!$D$4,SUM(E434:G434),
IF($H$5=Master!$D$4,SUM(E434:H434),
IF($I$5=Master!$D$4,SUM(E434:I434),
IF($J$5=Master!$D$4,SUM(E434:J434),
IF($K$5=Master!$D$4,SUM(E434:K434),
IF($L$5=Master!$D$4,SUM(E434:L434),
IF($M$5=Master!$D$4,SUM(E434:M434),
IF($N$5=Master!$D$4,SUM(E434:N434),
IF($O$5=Master!$D$4,SUM(E434:O434),
IF($P$5=Master!$D$4,SUM(E434:P434),0))))))))))))</f>
        <v>225058.72000000003</v>
      </c>
      <c r="V434" s="115"/>
    </row>
    <row r="435" spans="2:22" x14ac:dyDescent="0.2">
      <c r="B435" s="113"/>
      <c r="C435" s="117" t="s">
        <v>210</v>
      </c>
      <c r="D435" s="118" t="s">
        <v>442</v>
      </c>
      <c r="E435" s="119">
        <v>271489.07</v>
      </c>
      <c r="F435" s="119">
        <v>274489.07</v>
      </c>
      <c r="G435" s="119">
        <v>271489.07</v>
      </c>
      <c r="H435" s="119">
        <v>21489.07</v>
      </c>
      <c r="I435" s="119">
        <v>21489.07</v>
      </c>
      <c r="J435" s="119">
        <v>21489.07</v>
      </c>
      <c r="K435" s="119">
        <v>24489.07</v>
      </c>
      <c r="L435" s="119">
        <v>21489.07</v>
      </c>
      <c r="M435" s="119">
        <v>21489.07</v>
      </c>
      <c r="N435" s="119">
        <v>24489.07</v>
      </c>
      <c r="O435" s="119">
        <v>71489.070000000007</v>
      </c>
      <c r="P435" s="119">
        <v>137989.29</v>
      </c>
      <c r="Q435" s="119">
        <f t="shared" si="8"/>
        <v>1183369.0599999996</v>
      </c>
      <c r="R435" s="115"/>
      <c r="S435" s="116"/>
      <c r="T435" s="113"/>
      <c r="U435" s="119">
        <f>IF($E$5=Master!$D$4,E435,
IF($F$5=Master!$D$4,SUM(E435:F435),
IF($G$5=Master!$D$4,SUM(E435:G435),
IF($H$5=Master!$D$4,SUM(E435:H435),
IF($I$5=Master!$D$4,SUM(E435:I435),
IF($J$5=Master!$D$4,SUM(E435:J435),
IF($K$5=Master!$D$4,SUM(E435:K435),
IF($L$5=Master!$D$4,SUM(E435:L435),
IF($M$5=Master!$D$4,SUM(E435:M435),
IF($N$5=Master!$D$4,SUM(E435:N435),
IF($O$5=Master!$D$4,SUM(E435:O435),
IF($P$5=Master!$D$4,SUM(E435:P435),0))))))))))))</f>
        <v>838956.27999999991</v>
      </c>
      <c r="V435" s="115"/>
    </row>
    <row r="436" spans="2:22" x14ac:dyDescent="0.2">
      <c r="B436" s="113"/>
      <c r="C436" s="117" t="s">
        <v>211</v>
      </c>
      <c r="D436" s="118" t="s">
        <v>443</v>
      </c>
      <c r="E436" s="119">
        <v>221022.25999999992</v>
      </c>
      <c r="F436" s="119">
        <v>220686.03999999995</v>
      </c>
      <c r="G436" s="119">
        <v>220854.14999999994</v>
      </c>
      <c r="H436" s="119">
        <v>220854.14999999994</v>
      </c>
      <c r="I436" s="119">
        <v>220854.14999999994</v>
      </c>
      <c r="J436" s="119">
        <v>220854.14999999994</v>
      </c>
      <c r="K436" s="119">
        <v>220854.14999999994</v>
      </c>
      <c r="L436" s="119">
        <v>220854.14999999994</v>
      </c>
      <c r="M436" s="119">
        <v>220854.14999999994</v>
      </c>
      <c r="N436" s="119">
        <v>220854.14999999994</v>
      </c>
      <c r="O436" s="119">
        <v>220854.14999999994</v>
      </c>
      <c r="P436" s="119">
        <v>220854.08</v>
      </c>
      <c r="Q436" s="119">
        <f t="shared" si="8"/>
        <v>2650249.7299999995</v>
      </c>
      <c r="R436" s="115"/>
      <c r="S436" s="116"/>
      <c r="T436" s="113"/>
      <c r="U436" s="119">
        <f>IF($E$5=Master!$D$4,E436,
IF($F$5=Master!$D$4,SUM(E436:F436),
IF($G$5=Master!$D$4,SUM(E436:G436),
IF($H$5=Master!$D$4,SUM(E436:H436),
IF($I$5=Master!$D$4,SUM(E436:I436),
IF($J$5=Master!$D$4,SUM(E436:J436),
IF($K$5=Master!$D$4,SUM(E436:K436),
IF($L$5=Master!$D$4,SUM(E436:L436),
IF($M$5=Master!$D$4,SUM(E436:M436),
IF($N$5=Master!$D$4,SUM(E436:N436),
IF($O$5=Master!$D$4,SUM(E436:O436),
IF($P$5=Master!$D$4,SUM(E436:P436),0))))))))))))</f>
        <v>883416.59999999974</v>
      </c>
      <c r="V436" s="115"/>
    </row>
    <row r="437" spans="2:22" x14ac:dyDescent="0.2">
      <c r="B437" s="113"/>
      <c r="C437" s="117" t="s">
        <v>212</v>
      </c>
      <c r="D437" s="118" t="s">
        <v>444</v>
      </c>
      <c r="E437" s="119">
        <v>0</v>
      </c>
      <c r="F437" s="119">
        <v>744900</v>
      </c>
      <c r="G437" s="119">
        <v>439500</v>
      </c>
      <c r="H437" s="119">
        <v>426100</v>
      </c>
      <c r="I437" s="119">
        <v>501000</v>
      </c>
      <c r="J437" s="119">
        <v>660700</v>
      </c>
      <c r="K437" s="119">
        <v>938780</v>
      </c>
      <c r="L437" s="119">
        <v>918000</v>
      </c>
      <c r="M437" s="119">
        <v>840220</v>
      </c>
      <c r="N437" s="119">
        <v>790000</v>
      </c>
      <c r="O437" s="119">
        <v>907000</v>
      </c>
      <c r="P437" s="119">
        <v>977308.12</v>
      </c>
      <c r="Q437" s="119">
        <f t="shared" si="8"/>
        <v>8143508.1200000001</v>
      </c>
      <c r="R437" s="115"/>
      <c r="S437" s="116"/>
      <c r="T437" s="113"/>
      <c r="U437" s="119">
        <f>IF($E$5=Master!$D$4,E437,
IF($F$5=Master!$D$4,SUM(E437:F437),
IF($G$5=Master!$D$4,SUM(E437:G437),
IF($H$5=Master!$D$4,SUM(E437:H437),
IF($I$5=Master!$D$4,SUM(E437:I437),
IF($J$5=Master!$D$4,SUM(E437:J437),
IF($K$5=Master!$D$4,SUM(E437:K437),
IF($L$5=Master!$D$4,SUM(E437:L437),
IF($M$5=Master!$D$4,SUM(E437:M437),
IF($N$5=Master!$D$4,SUM(E437:N437),
IF($O$5=Master!$D$4,SUM(E437:O437),
IF($P$5=Master!$D$4,SUM(E437:P437),0))))))))))))</f>
        <v>1610500</v>
      </c>
      <c r="V437" s="115"/>
    </row>
    <row r="438" spans="2:22" x14ac:dyDescent="0.2">
      <c r="B438" s="113"/>
      <c r="C438" s="117" t="s">
        <v>213</v>
      </c>
      <c r="D438" s="118" t="s">
        <v>445</v>
      </c>
      <c r="E438" s="119">
        <v>530</v>
      </c>
      <c r="F438" s="119">
        <v>25000</v>
      </c>
      <c r="G438" s="119">
        <v>0</v>
      </c>
      <c r="H438" s="119">
        <v>50500</v>
      </c>
      <c r="I438" s="119">
        <v>150500</v>
      </c>
      <c r="J438" s="119">
        <v>76599.97</v>
      </c>
      <c r="K438" s="119">
        <v>163000</v>
      </c>
      <c r="L438" s="119">
        <v>242712.39</v>
      </c>
      <c r="M438" s="119">
        <v>100000</v>
      </c>
      <c r="N438" s="119">
        <v>250000</v>
      </c>
      <c r="O438" s="119">
        <v>150000</v>
      </c>
      <c r="P438" s="119">
        <v>226996.49</v>
      </c>
      <c r="Q438" s="119">
        <f t="shared" si="8"/>
        <v>1435838.8499999999</v>
      </c>
      <c r="R438" s="115"/>
      <c r="S438" s="116"/>
      <c r="T438" s="113"/>
      <c r="U438" s="119">
        <f>IF($E$5=Master!$D$4,E438,
IF($F$5=Master!$D$4,SUM(E438:F438),
IF($G$5=Master!$D$4,SUM(E438:G438),
IF($H$5=Master!$D$4,SUM(E438:H438),
IF($I$5=Master!$D$4,SUM(E438:I438),
IF($J$5=Master!$D$4,SUM(E438:J438),
IF($K$5=Master!$D$4,SUM(E438:K438),
IF($L$5=Master!$D$4,SUM(E438:L438),
IF($M$5=Master!$D$4,SUM(E438:M438),
IF($N$5=Master!$D$4,SUM(E438:N438),
IF($O$5=Master!$D$4,SUM(E438:O438),
IF($P$5=Master!$D$4,SUM(E438:P438),0))))))))))))</f>
        <v>76030</v>
      </c>
      <c r="V438" s="115"/>
    </row>
    <row r="439" spans="2:22" x14ac:dyDescent="0.2">
      <c r="B439" s="113"/>
      <c r="C439" s="117" t="s">
        <v>214</v>
      </c>
      <c r="D439" s="118" t="s">
        <v>446</v>
      </c>
      <c r="E439" s="119">
        <v>88518.690000000017</v>
      </c>
      <c r="F439" s="119">
        <v>388560.63000000006</v>
      </c>
      <c r="G439" s="119">
        <v>201058.36999999994</v>
      </c>
      <c r="H439" s="119">
        <v>310291.51000000007</v>
      </c>
      <c r="I439" s="119">
        <v>267187.11</v>
      </c>
      <c r="J439" s="119">
        <v>190451.16999999995</v>
      </c>
      <c r="K439" s="119">
        <v>350259.5400000001</v>
      </c>
      <c r="L439" s="119">
        <v>308664.59000000008</v>
      </c>
      <c r="M439" s="119">
        <v>216293.55999999994</v>
      </c>
      <c r="N439" s="119">
        <v>334994.50000000006</v>
      </c>
      <c r="O439" s="119">
        <v>168685.35999999996</v>
      </c>
      <c r="P439" s="119">
        <v>212259.51999999996</v>
      </c>
      <c r="Q439" s="119">
        <f t="shared" si="8"/>
        <v>3037224.5500000003</v>
      </c>
      <c r="R439" s="115"/>
      <c r="S439" s="116"/>
      <c r="T439" s="113"/>
      <c r="U439" s="119">
        <f>IF($E$5=Master!$D$4,E439,
IF($F$5=Master!$D$4,SUM(E439:F439),
IF($G$5=Master!$D$4,SUM(E439:G439),
IF($H$5=Master!$D$4,SUM(E439:H439),
IF($I$5=Master!$D$4,SUM(E439:I439),
IF($J$5=Master!$D$4,SUM(E439:J439),
IF($K$5=Master!$D$4,SUM(E439:K439),
IF($L$5=Master!$D$4,SUM(E439:L439),
IF($M$5=Master!$D$4,SUM(E439:M439),
IF($N$5=Master!$D$4,SUM(E439:N439),
IF($O$5=Master!$D$4,SUM(E439:O439),
IF($P$5=Master!$D$4,SUM(E439:P439),0))))))))))))</f>
        <v>988429.2</v>
      </c>
      <c r="V439" s="115"/>
    </row>
    <row r="440" spans="2:22" x14ac:dyDescent="0.2">
      <c r="B440" s="113"/>
      <c r="C440" s="117" t="s">
        <v>215</v>
      </c>
      <c r="D440" s="118" t="s">
        <v>447</v>
      </c>
      <c r="E440" s="119">
        <v>73290.94</v>
      </c>
      <c r="F440" s="119">
        <v>75653.25</v>
      </c>
      <c r="G440" s="119">
        <v>92582.9</v>
      </c>
      <c r="H440" s="119">
        <v>74441.350000000006</v>
      </c>
      <c r="I440" s="119">
        <v>155015.72999999998</v>
      </c>
      <c r="J440" s="119">
        <v>73554.900000000009</v>
      </c>
      <c r="K440" s="119">
        <v>99146.21</v>
      </c>
      <c r="L440" s="119">
        <v>86153.96</v>
      </c>
      <c r="M440" s="119">
        <v>116092.69</v>
      </c>
      <c r="N440" s="119">
        <v>107385.32</v>
      </c>
      <c r="O440" s="119">
        <v>73024.58</v>
      </c>
      <c r="P440" s="119">
        <v>309953.13</v>
      </c>
      <c r="Q440" s="119">
        <f t="shared" si="8"/>
        <v>1336294.96</v>
      </c>
      <c r="R440" s="115"/>
      <c r="S440" s="116"/>
      <c r="T440" s="113"/>
      <c r="U440" s="119">
        <f>IF($E$5=Master!$D$4,E440,
IF($F$5=Master!$D$4,SUM(E440:F440),
IF($G$5=Master!$D$4,SUM(E440:G440),
IF($H$5=Master!$D$4,SUM(E440:H440),
IF($I$5=Master!$D$4,SUM(E440:I440),
IF($J$5=Master!$D$4,SUM(E440:J440),
IF($K$5=Master!$D$4,SUM(E440:K440),
IF($L$5=Master!$D$4,SUM(E440:L440),
IF($M$5=Master!$D$4,SUM(E440:M440),
IF($N$5=Master!$D$4,SUM(E440:N440),
IF($O$5=Master!$D$4,SUM(E440:O440),
IF($P$5=Master!$D$4,SUM(E440:P440),0))))))))))))</f>
        <v>315968.44</v>
      </c>
      <c r="V440" s="115"/>
    </row>
    <row r="441" spans="2:22" x14ac:dyDescent="0.2">
      <c r="B441" s="113"/>
      <c r="C441" s="117" t="s">
        <v>216</v>
      </c>
      <c r="D441" s="118" t="s">
        <v>448</v>
      </c>
      <c r="E441" s="119">
        <v>101338.69000000002</v>
      </c>
      <c r="F441" s="119">
        <v>131925.31</v>
      </c>
      <c r="G441" s="119">
        <v>105052.06000000001</v>
      </c>
      <c r="H441" s="119">
        <v>104505.43000000002</v>
      </c>
      <c r="I441" s="119">
        <v>103705.36000000002</v>
      </c>
      <c r="J441" s="119">
        <v>103005.36000000002</v>
      </c>
      <c r="K441" s="119">
        <v>103005.36000000002</v>
      </c>
      <c r="L441" s="119">
        <v>104172.03000000001</v>
      </c>
      <c r="M441" s="119">
        <v>104588.70000000001</v>
      </c>
      <c r="N441" s="119">
        <v>104588.70000000001</v>
      </c>
      <c r="O441" s="119">
        <v>104588.70000000001</v>
      </c>
      <c r="P441" s="119">
        <v>104588.62999999999</v>
      </c>
      <c r="Q441" s="119">
        <f t="shared" si="8"/>
        <v>1275064.3299999998</v>
      </c>
      <c r="R441" s="115"/>
      <c r="S441" s="116"/>
      <c r="T441" s="113"/>
      <c r="U441" s="119">
        <f>IF($E$5=Master!$D$4,E441,
IF($F$5=Master!$D$4,SUM(E441:F441),
IF($G$5=Master!$D$4,SUM(E441:G441),
IF($H$5=Master!$D$4,SUM(E441:H441),
IF($I$5=Master!$D$4,SUM(E441:I441),
IF($J$5=Master!$D$4,SUM(E441:J441),
IF($K$5=Master!$D$4,SUM(E441:K441),
IF($L$5=Master!$D$4,SUM(E441:L441),
IF($M$5=Master!$D$4,SUM(E441:M441),
IF($N$5=Master!$D$4,SUM(E441:N441),
IF($O$5=Master!$D$4,SUM(E441:O441),
IF($P$5=Master!$D$4,SUM(E441:P441),0))))))))))))</f>
        <v>442821.49</v>
      </c>
      <c r="V441" s="115"/>
    </row>
    <row r="442" spans="2:22" x14ac:dyDescent="0.2">
      <c r="B442" s="113"/>
      <c r="C442" s="117" t="s">
        <v>217</v>
      </c>
      <c r="D442" s="118" t="s">
        <v>449</v>
      </c>
      <c r="E442" s="119">
        <v>151750.73000000001</v>
      </c>
      <c r="F442" s="119">
        <v>174776.67</v>
      </c>
      <c r="G442" s="119">
        <v>148263.37</v>
      </c>
      <c r="H442" s="119">
        <v>146480.36999999997</v>
      </c>
      <c r="I442" s="119">
        <v>146763.36999999997</v>
      </c>
      <c r="J442" s="119">
        <v>146763.69999999998</v>
      </c>
      <c r="K442" s="119">
        <v>146763.69999999998</v>
      </c>
      <c r="L442" s="119">
        <v>146763.69999999998</v>
      </c>
      <c r="M442" s="119">
        <v>146763.69999999998</v>
      </c>
      <c r="N442" s="119">
        <v>146547.02999999997</v>
      </c>
      <c r="O442" s="119">
        <v>146264.72999999998</v>
      </c>
      <c r="P442" s="119">
        <v>146263.06</v>
      </c>
      <c r="Q442" s="119">
        <f t="shared" si="8"/>
        <v>1794164.13</v>
      </c>
      <c r="R442" s="115"/>
      <c r="S442" s="116"/>
      <c r="T442" s="113"/>
      <c r="U442" s="119">
        <f>IF($E$5=Master!$D$4,E442,
IF($F$5=Master!$D$4,SUM(E442:F442),
IF($G$5=Master!$D$4,SUM(E442:G442),
IF($H$5=Master!$D$4,SUM(E442:H442),
IF($I$5=Master!$D$4,SUM(E442:I442),
IF($J$5=Master!$D$4,SUM(E442:J442),
IF($K$5=Master!$D$4,SUM(E442:K442),
IF($L$5=Master!$D$4,SUM(E442:L442),
IF($M$5=Master!$D$4,SUM(E442:M442),
IF($N$5=Master!$D$4,SUM(E442:N442),
IF($O$5=Master!$D$4,SUM(E442:O442),
IF($P$5=Master!$D$4,SUM(E442:P442),0))))))))))))</f>
        <v>621271.14</v>
      </c>
      <c r="V442" s="115"/>
    </row>
    <row r="443" spans="2:22" x14ac:dyDescent="0.2">
      <c r="B443" s="113"/>
      <c r="C443" s="117" t="s">
        <v>218</v>
      </c>
      <c r="D443" s="118" t="s">
        <v>450</v>
      </c>
      <c r="E443" s="119">
        <v>14070.58</v>
      </c>
      <c r="F443" s="119">
        <v>13423.439999999999</v>
      </c>
      <c r="G443" s="119">
        <v>13747.009999999998</v>
      </c>
      <c r="H443" s="119">
        <v>13747.009999999998</v>
      </c>
      <c r="I443" s="119">
        <v>13747.009999999998</v>
      </c>
      <c r="J443" s="119">
        <v>13747.009999999998</v>
      </c>
      <c r="K443" s="119">
        <v>13747.009999999998</v>
      </c>
      <c r="L443" s="119">
        <v>13747.009999999998</v>
      </c>
      <c r="M443" s="119">
        <v>13747.009999999998</v>
      </c>
      <c r="N443" s="119">
        <v>13747.009999999998</v>
      </c>
      <c r="O443" s="119">
        <v>13747.009999999998</v>
      </c>
      <c r="P443" s="119">
        <v>13746.759999999997</v>
      </c>
      <c r="Q443" s="119">
        <f t="shared" si="8"/>
        <v>164963.87</v>
      </c>
      <c r="R443" s="115"/>
      <c r="S443" s="116"/>
      <c r="T443" s="113"/>
      <c r="U443" s="119">
        <f>IF($E$5=Master!$D$4,E443,
IF($F$5=Master!$D$4,SUM(E443:F443),
IF($G$5=Master!$D$4,SUM(E443:G443),
IF($H$5=Master!$D$4,SUM(E443:H443),
IF($I$5=Master!$D$4,SUM(E443:I443),
IF($J$5=Master!$D$4,SUM(E443:J443),
IF($K$5=Master!$D$4,SUM(E443:K443),
IF($L$5=Master!$D$4,SUM(E443:L443),
IF($M$5=Master!$D$4,SUM(E443:M443),
IF($N$5=Master!$D$4,SUM(E443:N443),
IF($O$5=Master!$D$4,SUM(E443:O443),
IF($P$5=Master!$D$4,SUM(E443:P443),0))))))))))))</f>
        <v>54988.039999999994</v>
      </c>
      <c r="V443" s="115"/>
    </row>
    <row r="444" spans="2:22" ht="25.5" x14ac:dyDescent="0.2">
      <c r="B444" s="113"/>
      <c r="C444" s="117" t="s">
        <v>528</v>
      </c>
      <c r="D444" s="118" t="s">
        <v>529</v>
      </c>
      <c r="E444" s="119">
        <v>86708.65</v>
      </c>
      <c r="F444" s="119">
        <v>66833.38</v>
      </c>
      <c r="G444" s="119">
        <v>64619.080000000024</v>
      </c>
      <c r="H444" s="119">
        <v>63379.080000000024</v>
      </c>
      <c r="I444" s="119">
        <v>68579.080000000016</v>
      </c>
      <c r="J444" s="119">
        <v>63379.080000000024</v>
      </c>
      <c r="K444" s="119">
        <v>63079.080000000024</v>
      </c>
      <c r="L444" s="119">
        <v>63879.080000000024</v>
      </c>
      <c r="M444" s="119">
        <v>67829.080000000016</v>
      </c>
      <c r="N444" s="119">
        <v>57316.580000000024</v>
      </c>
      <c r="O444" s="119">
        <v>76866.58</v>
      </c>
      <c r="P444" s="119">
        <v>62867.869999999995</v>
      </c>
      <c r="Q444" s="119">
        <f t="shared" si="8"/>
        <v>805336.62000000011</v>
      </c>
      <c r="R444" s="115"/>
      <c r="S444" s="116"/>
      <c r="T444" s="113"/>
      <c r="U444" s="119">
        <f>IF($E$5=Master!$D$4,E444,
IF($F$5=Master!$D$4,SUM(E444:F444),
IF($G$5=Master!$D$4,SUM(E444:G444),
IF($H$5=Master!$D$4,SUM(E444:H444),
IF($I$5=Master!$D$4,SUM(E444:I444),
IF($J$5=Master!$D$4,SUM(E444:J444),
IF($K$5=Master!$D$4,SUM(E444:K444),
IF($L$5=Master!$D$4,SUM(E444:L444),
IF($M$5=Master!$D$4,SUM(E444:M444),
IF($N$5=Master!$D$4,SUM(E444:N444),
IF($O$5=Master!$D$4,SUM(E444:O444),
IF($P$5=Master!$D$4,SUM(E444:P444),0))))))))))))</f>
        <v>281540.19000000006</v>
      </c>
      <c r="V444" s="115"/>
    </row>
    <row r="445" spans="2:22" x14ac:dyDescent="0.2">
      <c r="B445" s="113"/>
      <c r="C445" s="117" t="s">
        <v>530</v>
      </c>
      <c r="D445" s="118" t="s">
        <v>531</v>
      </c>
      <c r="E445" s="119">
        <v>139029.73000000004</v>
      </c>
      <c r="F445" s="119">
        <v>139029.73000000004</v>
      </c>
      <c r="G445" s="119">
        <v>127029.73000000003</v>
      </c>
      <c r="H445" s="119">
        <v>127029.73000000003</v>
      </c>
      <c r="I445" s="119">
        <v>127021.40000000002</v>
      </c>
      <c r="J445" s="119">
        <v>127021.40000000002</v>
      </c>
      <c r="K445" s="119">
        <v>127021.40000000002</v>
      </c>
      <c r="L445" s="119">
        <v>127021.40000000002</v>
      </c>
      <c r="M445" s="119">
        <v>126971.40000000002</v>
      </c>
      <c r="N445" s="119">
        <v>126909.73000000003</v>
      </c>
      <c r="O445" s="119">
        <v>126889.73000000003</v>
      </c>
      <c r="P445" s="119">
        <v>104997.01</v>
      </c>
      <c r="Q445" s="119">
        <f t="shared" si="8"/>
        <v>1525972.3900000004</v>
      </c>
      <c r="R445" s="115"/>
      <c r="S445" s="116"/>
      <c r="T445" s="113"/>
      <c r="U445" s="119">
        <f>IF($E$5=Master!$D$4,E445,
IF($F$5=Master!$D$4,SUM(E445:F445),
IF($G$5=Master!$D$4,SUM(E445:G445),
IF($H$5=Master!$D$4,SUM(E445:H445),
IF($I$5=Master!$D$4,SUM(E445:I445),
IF($J$5=Master!$D$4,SUM(E445:J445),
IF($K$5=Master!$D$4,SUM(E445:K445),
IF($L$5=Master!$D$4,SUM(E445:L445),
IF($M$5=Master!$D$4,SUM(E445:M445),
IF($N$5=Master!$D$4,SUM(E445:N445),
IF($O$5=Master!$D$4,SUM(E445:O445),
IF($P$5=Master!$D$4,SUM(E445:P445),0))))))))))))</f>
        <v>532118.92000000016</v>
      </c>
      <c r="V445" s="115"/>
    </row>
    <row r="446" spans="2:22" x14ac:dyDescent="0.2">
      <c r="B446" s="113"/>
      <c r="C446" s="117" t="s">
        <v>532</v>
      </c>
      <c r="D446" s="118" t="s">
        <v>373</v>
      </c>
      <c r="E446" s="119">
        <v>116854.68000000001</v>
      </c>
      <c r="F446" s="119">
        <v>116854.68000000001</v>
      </c>
      <c r="G446" s="119">
        <v>116854.68000000001</v>
      </c>
      <c r="H446" s="119">
        <v>116854.68000000001</v>
      </c>
      <c r="I446" s="119">
        <v>116854.68000000001</v>
      </c>
      <c r="J446" s="119">
        <v>116854.68000000001</v>
      </c>
      <c r="K446" s="119">
        <v>116854.68000000001</v>
      </c>
      <c r="L446" s="119">
        <v>116854.68000000001</v>
      </c>
      <c r="M446" s="119">
        <v>116854.68000000001</v>
      </c>
      <c r="N446" s="119">
        <v>116854.68000000001</v>
      </c>
      <c r="O446" s="119">
        <v>116854.68000000001</v>
      </c>
      <c r="P446" s="119">
        <v>116854.52</v>
      </c>
      <c r="Q446" s="119">
        <f t="shared" si="8"/>
        <v>1402256</v>
      </c>
      <c r="R446" s="115"/>
      <c r="S446" s="116"/>
      <c r="T446" s="113"/>
      <c r="U446" s="119">
        <f>IF($E$5=Master!$D$4,E446,
IF($F$5=Master!$D$4,SUM(E446:F446),
IF($G$5=Master!$D$4,SUM(E446:G446),
IF($H$5=Master!$D$4,SUM(E446:H446),
IF($I$5=Master!$D$4,SUM(E446:I446),
IF($J$5=Master!$D$4,SUM(E446:J446),
IF($K$5=Master!$D$4,SUM(E446:K446),
IF($L$5=Master!$D$4,SUM(E446:L446),
IF($M$5=Master!$D$4,SUM(E446:M446),
IF($N$5=Master!$D$4,SUM(E446:N446),
IF($O$5=Master!$D$4,SUM(E446:O446),
IF($P$5=Master!$D$4,SUM(E446:P446),0))))))))))))</f>
        <v>467418.72000000003</v>
      </c>
      <c r="V446" s="115"/>
    </row>
    <row r="447" spans="2:22" x14ac:dyDescent="0.2">
      <c r="B447" s="113"/>
      <c r="C447" s="117" t="s">
        <v>533</v>
      </c>
      <c r="D447" s="118" t="s">
        <v>534</v>
      </c>
      <c r="E447" s="119">
        <v>341064.15</v>
      </c>
      <c r="F447" s="119">
        <v>341064.15</v>
      </c>
      <c r="G447" s="119">
        <v>341064.15</v>
      </c>
      <c r="H447" s="119">
        <v>341064.15</v>
      </c>
      <c r="I447" s="119">
        <v>341064.15</v>
      </c>
      <c r="J447" s="119">
        <v>341064.15</v>
      </c>
      <c r="K447" s="119">
        <v>341064.15</v>
      </c>
      <c r="L447" s="119">
        <v>341064.15</v>
      </c>
      <c r="M447" s="119">
        <v>341064.15</v>
      </c>
      <c r="N447" s="119">
        <v>341064.15</v>
      </c>
      <c r="O447" s="119">
        <v>341064.15</v>
      </c>
      <c r="P447" s="119">
        <v>341064.16000000003</v>
      </c>
      <c r="Q447" s="119">
        <f t="shared" si="8"/>
        <v>4092769.8099999996</v>
      </c>
      <c r="R447" s="115"/>
      <c r="S447" s="116"/>
      <c r="T447" s="113"/>
      <c r="U447" s="119">
        <f>IF($E$5=Master!$D$4,E447,
IF($F$5=Master!$D$4,SUM(E447:F447),
IF($G$5=Master!$D$4,SUM(E447:G447),
IF($H$5=Master!$D$4,SUM(E447:H447),
IF($I$5=Master!$D$4,SUM(E447:I447),
IF($J$5=Master!$D$4,SUM(E447:J447),
IF($K$5=Master!$D$4,SUM(E447:K447),
IF($L$5=Master!$D$4,SUM(E447:L447),
IF($M$5=Master!$D$4,SUM(E447:M447),
IF($N$5=Master!$D$4,SUM(E447:N447),
IF($O$5=Master!$D$4,SUM(E447:O447),
IF($P$5=Master!$D$4,SUM(E447:P447),0))))))))))))</f>
        <v>1364256.6</v>
      </c>
      <c r="V447" s="115"/>
    </row>
    <row r="448" spans="2:22" x14ac:dyDescent="0.2">
      <c r="B448" s="113"/>
      <c r="C448" s="117" t="s">
        <v>219</v>
      </c>
      <c r="D448" s="118" t="s">
        <v>451</v>
      </c>
      <c r="E448" s="119">
        <v>820214.20000000007</v>
      </c>
      <c r="F448" s="119">
        <v>829007.91000000015</v>
      </c>
      <c r="G448" s="119">
        <v>838861.06000000017</v>
      </c>
      <c r="H448" s="119">
        <v>834527.72000000009</v>
      </c>
      <c r="I448" s="119">
        <v>827938.16000000015</v>
      </c>
      <c r="J448" s="119">
        <v>824861.06000000017</v>
      </c>
      <c r="K448" s="119">
        <v>2046994.3900000001</v>
      </c>
      <c r="L448" s="119">
        <v>824361.06000000017</v>
      </c>
      <c r="M448" s="119">
        <v>2524936.06</v>
      </c>
      <c r="N448" s="119">
        <v>839361.06000000017</v>
      </c>
      <c r="O448" s="119">
        <v>824361.04000000015</v>
      </c>
      <c r="P448" s="119">
        <v>837033.88</v>
      </c>
      <c r="Q448" s="119">
        <f t="shared" si="8"/>
        <v>12872457.600000005</v>
      </c>
      <c r="R448" s="115"/>
      <c r="S448" s="116"/>
      <c r="T448" s="113"/>
      <c r="U448" s="119">
        <f>IF($E$5=Master!$D$4,E448,
IF($F$5=Master!$D$4,SUM(E448:F448),
IF($G$5=Master!$D$4,SUM(E448:G448),
IF($H$5=Master!$D$4,SUM(E448:H448),
IF($I$5=Master!$D$4,SUM(E448:I448),
IF($J$5=Master!$D$4,SUM(E448:J448),
IF($K$5=Master!$D$4,SUM(E448:K448),
IF($L$5=Master!$D$4,SUM(E448:L448),
IF($M$5=Master!$D$4,SUM(E448:M448),
IF($N$5=Master!$D$4,SUM(E448:N448),
IF($O$5=Master!$D$4,SUM(E448:O448),
IF($P$5=Master!$D$4,SUM(E448:P448),0))))))))))))</f>
        <v>3322610.8900000006</v>
      </c>
      <c r="V448" s="115"/>
    </row>
    <row r="449" spans="2:22" x14ac:dyDescent="0.2">
      <c r="B449" s="113"/>
      <c r="C449" s="117" t="s">
        <v>220</v>
      </c>
      <c r="D449" s="118" t="s">
        <v>452</v>
      </c>
      <c r="E449" s="119">
        <v>105255.95999999999</v>
      </c>
      <c r="F449" s="119">
        <v>120255.95999999999</v>
      </c>
      <c r="G449" s="119">
        <v>120255.95999999999</v>
      </c>
      <c r="H449" s="119">
        <v>126255.95999999999</v>
      </c>
      <c r="I449" s="119">
        <v>611255.96</v>
      </c>
      <c r="J449" s="119">
        <v>611255.98</v>
      </c>
      <c r="K449" s="119">
        <v>659172.63</v>
      </c>
      <c r="L449" s="119">
        <v>1181672.6299999999</v>
      </c>
      <c r="M449" s="119">
        <v>1131672.6299999999</v>
      </c>
      <c r="N449" s="119">
        <v>441672.62999999995</v>
      </c>
      <c r="O449" s="119">
        <v>335672.63</v>
      </c>
      <c r="P449" s="119">
        <v>100672.53000000001</v>
      </c>
      <c r="Q449" s="119">
        <f t="shared" si="8"/>
        <v>5545071.46</v>
      </c>
      <c r="R449" s="115"/>
      <c r="S449" s="116"/>
      <c r="T449" s="113"/>
      <c r="U449" s="119">
        <f>IF($E$5=Master!$D$4,E449,
IF($F$5=Master!$D$4,SUM(E449:F449),
IF($G$5=Master!$D$4,SUM(E449:G449),
IF($H$5=Master!$D$4,SUM(E449:H449),
IF($I$5=Master!$D$4,SUM(E449:I449),
IF($J$5=Master!$D$4,SUM(E449:J449),
IF($K$5=Master!$D$4,SUM(E449:K449),
IF($L$5=Master!$D$4,SUM(E449:L449),
IF($M$5=Master!$D$4,SUM(E449:M449),
IF($N$5=Master!$D$4,SUM(E449:N449),
IF($O$5=Master!$D$4,SUM(E449:O449),
IF($P$5=Master!$D$4,SUM(E449:P449),0))))))))))))</f>
        <v>472023.83999999997</v>
      </c>
      <c r="V449" s="115"/>
    </row>
    <row r="450" spans="2:22" x14ac:dyDescent="0.2">
      <c r="B450" s="113"/>
      <c r="C450" s="117" t="s">
        <v>221</v>
      </c>
      <c r="D450" s="118" t="s">
        <v>453</v>
      </c>
      <c r="E450" s="119">
        <v>147666.7099999999</v>
      </c>
      <c r="F450" s="119">
        <v>179025.37999999992</v>
      </c>
      <c r="G450" s="119">
        <v>170026.63999999993</v>
      </c>
      <c r="H450" s="119">
        <v>173652.6399999999</v>
      </c>
      <c r="I450" s="119">
        <v>154052.7099999999</v>
      </c>
      <c r="J450" s="119">
        <v>153481.5499999999</v>
      </c>
      <c r="K450" s="119">
        <v>107616.51000000004</v>
      </c>
      <c r="L450" s="119">
        <v>82996.710000000036</v>
      </c>
      <c r="M450" s="119">
        <v>171857.22999999989</v>
      </c>
      <c r="N450" s="119">
        <v>169897.24999999991</v>
      </c>
      <c r="O450" s="119">
        <v>169758.27999999991</v>
      </c>
      <c r="P450" s="119">
        <v>169473.52999999997</v>
      </c>
      <c r="Q450" s="119">
        <f t="shared" si="8"/>
        <v>1849505.1399999994</v>
      </c>
      <c r="R450" s="115"/>
      <c r="S450" s="116"/>
      <c r="T450" s="113"/>
      <c r="U450" s="119">
        <f>IF($E$5=Master!$D$4,E450,
IF($F$5=Master!$D$4,SUM(E450:F450),
IF($G$5=Master!$D$4,SUM(E450:G450),
IF($H$5=Master!$D$4,SUM(E450:H450),
IF($I$5=Master!$D$4,SUM(E450:I450),
IF($J$5=Master!$D$4,SUM(E450:J450),
IF($K$5=Master!$D$4,SUM(E450:K450),
IF($L$5=Master!$D$4,SUM(E450:L450),
IF($M$5=Master!$D$4,SUM(E450:M450),
IF($N$5=Master!$D$4,SUM(E450:N450),
IF($O$5=Master!$D$4,SUM(E450:O450),
IF($P$5=Master!$D$4,SUM(E450:P450),0))))))))))))</f>
        <v>670371.36999999965</v>
      </c>
      <c r="V450" s="115"/>
    </row>
    <row r="451" spans="2:22" x14ac:dyDescent="0.2">
      <c r="B451" s="113"/>
      <c r="C451" s="117" t="s">
        <v>222</v>
      </c>
      <c r="D451" s="118" t="s">
        <v>454</v>
      </c>
      <c r="E451" s="119">
        <v>98689.13</v>
      </c>
      <c r="F451" s="119">
        <v>83538.920000000013</v>
      </c>
      <c r="G451" s="119">
        <v>110192.32000000001</v>
      </c>
      <c r="H451" s="119">
        <v>106002.70000000001</v>
      </c>
      <c r="I451" s="119">
        <v>106050.86000000002</v>
      </c>
      <c r="J451" s="119">
        <v>124538.76000000001</v>
      </c>
      <c r="K451" s="119">
        <v>117027.96</v>
      </c>
      <c r="L451" s="119">
        <v>108564.05</v>
      </c>
      <c r="M451" s="119">
        <v>102234.59</v>
      </c>
      <c r="N451" s="119">
        <v>104657.65999999999</v>
      </c>
      <c r="O451" s="119">
        <v>117124.06999999999</v>
      </c>
      <c r="P451" s="119">
        <v>123948.76999999999</v>
      </c>
      <c r="Q451" s="119">
        <f t="shared" si="8"/>
        <v>1302569.79</v>
      </c>
      <c r="R451" s="115"/>
      <c r="S451" s="116"/>
      <c r="T451" s="113"/>
      <c r="U451" s="119">
        <f>IF($E$5=Master!$D$4,E451,
IF($F$5=Master!$D$4,SUM(E451:F451),
IF($G$5=Master!$D$4,SUM(E451:G451),
IF($H$5=Master!$D$4,SUM(E451:H451),
IF($I$5=Master!$D$4,SUM(E451:I451),
IF($J$5=Master!$D$4,SUM(E451:J451),
IF($K$5=Master!$D$4,SUM(E451:K451),
IF($L$5=Master!$D$4,SUM(E451:L451),
IF($M$5=Master!$D$4,SUM(E451:M451),
IF($N$5=Master!$D$4,SUM(E451:N451),
IF($O$5=Master!$D$4,SUM(E451:O451),
IF($P$5=Master!$D$4,SUM(E451:P451),0))))))))))))</f>
        <v>398423.07</v>
      </c>
      <c r="V451" s="115"/>
    </row>
    <row r="452" spans="2:22" x14ac:dyDescent="0.2">
      <c r="B452" s="113"/>
      <c r="C452" s="117" t="s">
        <v>223</v>
      </c>
      <c r="D452" s="118" t="s">
        <v>455</v>
      </c>
      <c r="E452" s="119">
        <v>53780.37000000001</v>
      </c>
      <c r="F452" s="119">
        <v>59211.740000000013</v>
      </c>
      <c r="G452" s="119">
        <v>77800.560000000012</v>
      </c>
      <c r="H452" s="119">
        <v>67284.039999999994</v>
      </c>
      <c r="I452" s="119">
        <v>78797.160000000018</v>
      </c>
      <c r="J452" s="119">
        <v>66798.290000000008</v>
      </c>
      <c r="K452" s="119">
        <v>71607.569999999992</v>
      </c>
      <c r="L452" s="119">
        <v>54715.23</v>
      </c>
      <c r="M452" s="119">
        <v>59083.250000000007</v>
      </c>
      <c r="N452" s="119">
        <v>54533.330000000009</v>
      </c>
      <c r="O452" s="119">
        <v>59693.11</v>
      </c>
      <c r="P452" s="119">
        <v>59312.55000000001</v>
      </c>
      <c r="Q452" s="119">
        <f t="shared" si="8"/>
        <v>762617.20000000007</v>
      </c>
      <c r="R452" s="115"/>
      <c r="S452" s="116"/>
      <c r="T452" s="113"/>
      <c r="U452" s="119">
        <f>IF($E$5=Master!$D$4,E452,
IF($F$5=Master!$D$4,SUM(E452:F452),
IF($G$5=Master!$D$4,SUM(E452:G452),
IF($H$5=Master!$D$4,SUM(E452:H452),
IF($I$5=Master!$D$4,SUM(E452:I452),
IF($J$5=Master!$D$4,SUM(E452:J452),
IF($K$5=Master!$D$4,SUM(E452:K452),
IF($L$5=Master!$D$4,SUM(E452:L452),
IF($M$5=Master!$D$4,SUM(E452:M452),
IF($N$5=Master!$D$4,SUM(E452:N452),
IF($O$5=Master!$D$4,SUM(E452:O452),
IF($P$5=Master!$D$4,SUM(E452:P452),0))))))))))))</f>
        <v>258076.71000000002</v>
      </c>
      <c r="V452" s="115"/>
    </row>
    <row r="453" spans="2:22" ht="25.5" x14ac:dyDescent="0.2">
      <c r="B453" s="113"/>
      <c r="C453" s="117" t="s">
        <v>224</v>
      </c>
      <c r="D453" s="118" t="s">
        <v>456</v>
      </c>
      <c r="E453" s="119">
        <v>34903.150000000009</v>
      </c>
      <c r="F453" s="119">
        <v>39156.690000000017</v>
      </c>
      <c r="G453" s="119">
        <v>36781.970000000016</v>
      </c>
      <c r="H453" s="119">
        <v>37206.600000000013</v>
      </c>
      <c r="I453" s="119">
        <v>36197.070000000007</v>
      </c>
      <c r="J453" s="119">
        <v>36977.250000000007</v>
      </c>
      <c r="K453" s="119">
        <v>36792.890000000007</v>
      </c>
      <c r="L453" s="119">
        <v>34348.190000000017</v>
      </c>
      <c r="M453" s="119">
        <v>34964.080000000002</v>
      </c>
      <c r="N453" s="119">
        <v>36738.640000000007</v>
      </c>
      <c r="O453" s="119">
        <v>39526.920000000006</v>
      </c>
      <c r="P453" s="119">
        <v>37146.18</v>
      </c>
      <c r="Q453" s="119">
        <f t="shared" ref="Q453:Q504" si="9">SUM(E453:P453)</f>
        <v>440739.63000000012</v>
      </c>
      <c r="R453" s="115"/>
      <c r="S453" s="116"/>
      <c r="T453" s="113"/>
      <c r="U453" s="119">
        <f>IF($E$5=Master!$D$4,E453,
IF($F$5=Master!$D$4,SUM(E453:F453),
IF($G$5=Master!$D$4,SUM(E453:G453),
IF($H$5=Master!$D$4,SUM(E453:H453),
IF($I$5=Master!$D$4,SUM(E453:I453),
IF($J$5=Master!$D$4,SUM(E453:J453),
IF($K$5=Master!$D$4,SUM(E453:K453),
IF($L$5=Master!$D$4,SUM(E453:L453),
IF($M$5=Master!$D$4,SUM(E453:M453),
IF($N$5=Master!$D$4,SUM(E453:N453),
IF($O$5=Master!$D$4,SUM(E453:O453),
IF($P$5=Master!$D$4,SUM(E453:P453),0))))))))))))</f>
        <v>148048.41000000006</v>
      </c>
      <c r="V453" s="115"/>
    </row>
    <row r="454" spans="2:22" x14ac:dyDescent="0.2">
      <c r="B454" s="113"/>
      <c r="C454" s="117" t="s">
        <v>225</v>
      </c>
      <c r="D454" s="118" t="s">
        <v>458</v>
      </c>
      <c r="E454" s="119">
        <v>0</v>
      </c>
      <c r="F454" s="119">
        <v>0</v>
      </c>
      <c r="G454" s="119">
        <v>0</v>
      </c>
      <c r="H454" s="119">
        <v>0</v>
      </c>
      <c r="I454" s="119">
        <v>0</v>
      </c>
      <c r="J454" s="119">
        <v>55000</v>
      </c>
      <c r="K454" s="119">
        <v>10000</v>
      </c>
      <c r="L454" s="119">
        <v>25000</v>
      </c>
      <c r="M454" s="119">
        <v>0</v>
      </c>
      <c r="N454" s="119">
        <v>25000</v>
      </c>
      <c r="O454" s="119">
        <v>50000</v>
      </c>
      <c r="P454" s="119">
        <v>100000</v>
      </c>
      <c r="Q454" s="119">
        <f t="shared" si="9"/>
        <v>265000</v>
      </c>
      <c r="R454" s="115"/>
      <c r="S454" s="116"/>
      <c r="T454" s="113"/>
      <c r="U454" s="119">
        <f>IF($E$5=Master!$D$4,E454,
IF($F$5=Master!$D$4,SUM(E454:F454),
IF($G$5=Master!$D$4,SUM(E454:G454),
IF($H$5=Master!$D$4,SUM(E454:H454),
IF($I$5=Master!$D$4,SUM(E454:I454),
IF($J$5=Master!$D$4,SUM(E454:J454),
IF($K$5=Master!$D$4,SUM(E454:K454),
IF($L$5=Master!$D$4,SUM(E454:L454),
IF($M$5=Master!$D$4,SUM(E454:M454),
IF($N$5=Master!$D$4,SUM(E454:N454),
IF($O$5=Master!$D$4,SUM(E454:O454),
IF($P$5=Master!$D$4,SUM(E454:P454),0))))))))))))</f>
        <v>0</v>
      </c>
      <c r="V454" s="115"/>
    </row>
    <row r="455" spans="2:22" x14ac:dyDescent="0.2">
      <c r="B455" s="113"/>
      <c r="C455" s="117" t="s">
        <v>226</v>
      </c>
      <c r="D455" s="118" t="s">
        <v>459</v>
      </c>
      <c r="E455" s="119">
        <v>25574.99</v>
      </c>
      <c r="F455" s="119">
        <v>417032.99000000005</v>
      </c>
      <c r="G455" s="119">
        <v>190574.99</v>
      </c>
      <c r="H455" s="119">
        <v>280574.99000000005</v>
      </c>
      <c r="I455" s="119">
        <v>310574.99000000005</v>
      </c>
      <c r="J455" s="119">
        <v>374474.99000000005</v>
      </c>
      <c r="K455" s="119">
        <v>496675.06</v>
      </c>
      <c r="L455" s="119">
        <v>584535.06000000006</v>
      </c>
      <c r="M455" s="119">
        <v>395139.99000000005</v>
      </c>
      <c r="N455" s="119">
        <v>530074.99</v>
      </c>
      <c r="O455" s="119">
        <v>514575.95</v>
      </c>
      <c r="P455" s="119">
        <v>637280.17000000027</v>
      </c>
      <c r="Q455" s="119">
        <f t="shared" si="9"/>
        <v>4757089.16</v>
      </c>
      <c r="R455" s="115"/>
      <c r="S455" s="116"/>
      <c r="T455" s="113"/>
      <c r="U455" s="119">
        <f>IF($E$5=Master!$D$4,E455,
IF($F$5=Master!$D$4,SUM(E455:F455),
IF($G$5=Master!$D$4,SUM(E455:G455),
IF($H$5=Master!$D$4,SUM(E455:H455),
IF($I$5=Master!$D$4,SUM(E455:I455),
IF($J$5=Master!$D$4,SUM(E455:J455),
IF($K$5=Master!$D$4,SUM(E455:K455),
IF($L$5=Master!$D$4,SUM(E455:L455),
IF($M$5=Master!$D$4,SUM(E455:M455),
IF($N$5=Master!$D$4,SUM(E455:N455),
IF($O$5=Master!$D$4,SUM(E455:O455),
IF($P$5=Master!$D$4,SUM(E455:P455),0))))))))))))</f>
        <v>913757.96</v>
      </c>
      <c r="V455" s="115"/>
    </row>
    <row r="456" spans="2:22" x14ac:dyDescent="0.2">
      <c r="B456" s="113"/>
      <c r="C456" s="117" t="s">
        <v>227</v>
      </c>
      <c r="D456" s="118" t="s">
        <v>460</v>
      </c>
      <c r="E456" s="119">
        <v>3075465.6199999996</v>
      </c>
      <c r="F456" s="119">
        <v>3008316.83</v>
      </c>
      <c r="G456" s="119">
        <v>3212346.5100000007</v>
      </c>
      <c r="H456" s="119">
        <v>3105047.9900000007</v>
      </c>
      <c r="I456" s="119">
        <v>3008522.6300000008</v>
      </c>
      <c r="J456" s="119">
        <v>3032346.5100000007</v>
      </c>
      <c r="K456" s="119">
        <v>2941346.5100000007</v>
      </c>
      <c r="L456" s="119">
        <v>3165333.830000001</v>
      </c>
      <c r="M456" s="119">
        <v>3013346.5100000007</v>
      </c>
      <c r="N456" s="119">
        <v>3021877.6900000009</v>
      </c>
      <c r="O456" s="119">
        <v>3265365.2600000007</v>
      </c>
      <c r="P456" s="119">
        <v>3253742.2700000009</v>
      </c>
      <c r="Q456" s="119">
        <f t="shared" si="9"/>
        <v>37103058.160000011</v>
      </c>
      <c r="R456" s="115"/>
      <c r="S456" s="116"/>
      <c r="T456" s="113"/>
      <c r="U456" s="119">
        <f>IF($E$5=Master!$D$4,E456,
IF($F$5=Master!$D$4,SUM(E456:F456),
IF($G$5=Master!$D$4,SUM(E456:G456),
IF($H$5=Master!$D$4,SUM(E456:H456),
IF($I$5=Master!$D$4,SUM(E456:I456),
IF($J$5=Master!$D$4,SUM(E456:J456),
IF($K$5=Master!$D$4,SUM(E456:K456),
IF($L$5=Master!$D$4,SUM(E456:L456),
IF($M$5=Master!$D$4,SUM(E456:M456),
IF($N$5=Master!$D$4,SUM(E456:N456),
IF($O$5=Master!$D$4,SUM(E456:O456),
IF($P$5=Master!$D$4,SUM(E456:P456),0))))))))))))</f>
        <v>12401176.950000001</v>
      </c>
      <c r="V456" s="115"/>
    </row>
    <row r="457" spans="2:22" x14ac:dyDescent="0.2">
      <c r="B457" s="113"/>
      <c r="C457" s="117" t="s">
        <v>228</v>
      </c>
      <c r="D457" s="118" t="s">
        <v>461</v>
      </c>
      <c r="E457" s="119">
        <v>9369308.4600000028</v>
      </c>
      <c r="F457" s="119">
        <v>9667033.3500000015</v>
      </c>
      <c r="G457" s="119">
        <v>9583316.790000001</v>
      </c>
      <c r="H457" s="119">
        <v>9668799.5700000022</v>
      </c>
      <c r="I457" s="119">
        <v>9514518.120000001</v>
      </c>
      <c r="J457" s="119">
        <v>9509413.0600000005</v>
      </c>
      <c r="K457" s="119">
        <v>9236437.160000002</v>
      </c>
      <c r="L457" s="119">
        <v>9822146.5500000007</v>
      </c>
      <c r="M457" s="119">
        <v>9670255.3399999999</v>
      </c>
      <c r="N457" s="119">
        <v>9534070.870000001</v>
      </c>
      <c r="O457" s="119">
        <v>9858257.089999998</v>
      </c>
      <c r="P457" s="119">
        <v>9989941.8000000026</v>
      </c>
      <c r="Q457" s="119">
        <f t="shared" si="9"/>
        <v>115423498.16000003</v>
      </c>
      <c r="R457" s="115"/>
      <c r="S457" s="116"/>
      <c r="T457" s="113"/>
      <c r="U457" s="119">
        <f>IF($E$5=Master!$D$4,E457,
IF($F$5=Master!$D$4,SUM(E457:F457),
IF($G$5=Master!$D$4,SUM(E457:G457),
IF($H$5=Master!$D$4,SUM(E457:H457),
IF($I$5=Master!$D$4,SUM(E457:I457),
IF($J$5=Master!$D$4,SUM(E457:J457),
IF($K$5=Master!$D$4,SUM(E457:K457),
IF($L$5=Master!$D$4,SUM(E457:L457),
IF($M$5=Master!$D$4,SUM(E457:M457),
IF($N$5=Master!$D$4,SUM(E457:N457),
IF($O$5=Master!$D$4,SUM(E457:O457),
IF($P$5=Master!$D$4,SUM(E457:P457),0))))))))))))</f>
        <v>38288458.170000002</v>
      </c>
      <c r="V457" s="115"/>
    </row>
    <row r="458" spans="2:22" x14ac:dyDescent="0.2">
      <c r="B458" s="113"/>
      <c r="C458" s="117" t="s">
        <v>229</v>
      </c>
      <c r="D458" s="118" t="s">
        <v>462</v>
      </c>
      <c r="E458" s="119">
        <v>3540126.1199999996</v>
      </c>
      <c r="F458" s="119">
        <v>3790606.0600000005</v>
      </c>
      <c r="G458" s="119">
        <v>3758569.7899999996</v>
      </c>
      <c r="H458" s="119">
        <v>3742192.2900000005</v>
      </c>
      <c r="I458" s="119">
        <v>3622745.4999999995</v>
      </c>
      <c r="J458" s="119">
        <v>3683795.92</v>
      </c>
      <c r="K458" s="119">
        <v>3533360.67</v>
      </c>
      <c r="L458" s="119">
        <v>3786605.7099999995</v>
      </c>
      <c r="M458" s="119">
        <v>3672562.35</v>
      </c>
      <c r="N458" s="119">
        <v>3678480.44</v>
      </c>
      <c r="O458" s="119">
        <v>3847373.32</v>
      </c>
      <c r="P458" s="119">
        <v>3689035.8900000006</v>
      </c>
      <c r="Q458" s="119">
        <f t="shared" si="9"/>
        <v>44345454.060000002</v>
      </c>
      <c r="R458" s="115"/>
      <c r="S458" s="116"/>
      <c r="T458" s="113"/>
      <c r="U458" s="119">
        <f>IF($E$5=Master!$D$4,E458,
IF($F$5=Master!$D$4,SUM(E458:F458),
IF($G$5=Master!$D$4,SUM(E458:G458),
IF($H$5=Master!$D$4,SUM(E458:H458),
IF($I$5=Master!$D$4,SUM(E458:I458),
IF($J$5=Master!$D$4,SUM(E458:J458),
IF($K$5=Master!$D$4,SUM(E458:K458),
IF($L$5=Master!$D$4,SUM(E458:L458),
IF($M$5=Master!$D$4,SUM(E458:M458),
IF($N$5=Master!$D$4,SUM(E458:N458),
IF($O$5=Master!$D$4,SUM(E458:O458),
IF($P$5=Master!$D$4,SUM(E458:P458),0))))))))))))</f>
        <v>14831494.26</v>
      </c>
      <c r="V458" s="115"/>
    </row>
    <row r="459" spans="2:22" x14ac:dyDescent="0.2">
      <c r="B459" s="113"/>
      <c r="C459" s="117" t="s">
        <v>230</v>
      </c>
      <c r="D459" s="118" t="s">
        <v>463</v>
      </c>
      <c r="E459" s="119">
        <v>15270.83</v>
      </c>
      <c r="F459" s="119">
        <v>615420.92999999993</v>
      </c>
      <c r="G459" s="119">
        <v>1313629.9500000002</v>
      </c>
      <c r="H459" s="119">
        <v>1366425.9000000001</v>
      </c>
      <c r="I459" s="119">
        <v>1365345.9600000002</v>
      </c>
      <c r="J459" s="119">
        <v>1371629.9600000002</v>
      </c>
      <c r="K459" s="119">
        <v>1365346.11</v>
      </c>
      <c r="L459" s="119">
        <v>1365345.9700000002</v>
      </c>
      <c r="M459" s="119">
        <v>1371629.9100000001</v>
      </c>
      <c r="N459" s="119">
        <v>1015345.83</v>
      </c>
      <c r="O459" s="119">
        <v>590345.82999999996</v>
      </c>
      <c r="P459" s="119">
        <v>596629.9</v>
      </c>
      <c r="Q459" s="119">
        <f t="shared" si="9"/>
        <v>12352367.080000002</v>
      </c>
      <c r="R459" s="115"/>
      <c r="S459" s="116"/>
      <c r="T459" s="113"/>
      <c r="U459" s="119">
        <f>IF($E$5=Master!$D$4,E459,
IF($F$5=Master!$D$4,SUM(E459:F459),
IF($G$5=Master!$D$4,SUM(E459:G459),
IF($H$5=Master!$D$4,SUM(E459:H459),
IF($I$5=Master!$D$4,SUM(E459:I459),
IF($J$5=Master!$D$4,SUM(E459:J459),
IF($K$5=Master!$D$4,SUM(E459:K459),
IF($L$5=Master!$D$4,SUM(E459:L459),
IF($M$5=Master!$D$4,SUM(E459:M459),
IF($N$5=Master!$D$4,SUM(E459:N459),
IF($O$5=Master!$D$4,SUM(E459:O459),
IF($P$5=Master!$D$4,SUM(E459:P459),0))))))))))))</f>
        <v>3310747.6100000003</v>
      </c>
      <c r="V459" s="115"/>
    </row>
    <row r="460" spans="2:22" x14ac:dyDescent="0.2">
      <c r="B460" s="113"/>
      <c r="C460" s="117" t="s">
        <v>231</v>
      </c>
      <c r="D460" s="118" t="s">
        <v>464</v>
      </c>
      <c r="E460" s="119">
        <v>3206961.58</v>
      </c>
      <c r="F460" s="119">
        <v>3216996.16</v>
      </c>
      <c r="G460" s="119">
        <v>3220937.8600000003</v>
      </c>
      <c r="H460" s="119">
        <v>3245790.3400000003</v>
      </c>
      <c r="I460" s="119">
        <v>3214777.9600000004</v>
      </c>
      <c r="J460" s="119">
        <v>3213880.29</v>
      </c>
      <c r="K460" s="119">
        <v>3220189.1</v>
      </c>
      <c r="L460" s="119">
        <v>3214325.6700000004</v>
      </c>
      <c r="M460" s="119">
        <v>3212018.0100000002</v>
      </c>
      <c r="N460" s="119">
        <v>3213465.72</v>
      </c>
      <c r="O460" s="119">
        <v>3225636.8400000003</v>
      </c>
      <c r="P460" s="119">
        <v>3215385.8700000006</v>
      </c>
      <c r="Q460" s="119">
        <f t="shared" si="9"/>
        <v>38620365.400000006</v>
      </c>
      <c r="R460" s="115"/>
      <c r="S460" s="116"/>
      <c r="T460" s="113"/>
      <c r="U460" s="119">
        <f>IF($E$5=Master!$D$4,E460,
IF($F$5=Master!$D$4,SUM(E460:F460),
IF($G$5=Master!$D$4,SUM(E460:G460),
IF($H$5=Master!$D$4,SUM(E460:H460),
IF($I$5=Master!$D$4,SUM(E460:I460),
IF($J$5=Master!$D$4,SUM(E460:J460),
IF($K$5=Master!$D$4,SUM(E460:K460),
IF($L$5=Master!$D$4,SUM(E460:L460),
IF($M$5=Master!$D$4,SUM(E460:M460),
IF($N$5=Master!$D$4,SUM(E460:N460),
IF($O$5=Master!$D$4,SUM(E460:O460),
IF($P$5=Master!$D$4,SUM(E460:P460),0))))))))))))</f>
        <v>12890685.940000001</v>
      </c>
      <c r="V460" s="115"/>
    </row>
    <row r="461" spans="2:22" x14ac:dyDescent="0.2">
      <c r="B461" s="113"/>
      <c r="C461" s="117" t="s">
        <v>232</v>
      </c>
      <c r="D461" s="118" t="s">
        <v>465</v>
      </c>
      <c r="E461" s="119">
        <v>0</v>
      </c>
      <c r="F461" s="119">
        <v>1006959.3300000001</v>
      </c>
      <c r="G461" s="119">
        <v>517116.07</v>
      </c>
      <c r="H461" s="119">
        <v>510893.85</v>
      </c>
      <c r="I461" s="119">
        <v>509893.85</v>
      </c>
      <c r="J461" s="119">
        <v>508893.85</v>
      </c>
      <c r="K461" s="119">
        <v>263133.84999999998</v>
      </c>
      <c r="L461" s="119">
        <v>485133.85</v>
      </c>
      <c r="M461" s="119">
        <v>510893.85</v>
      </c>
      <c r="N461" s="119">
        <v>510893.85</v>
      </c>
      <c r="O461" s="119">
        <v>510893.85</v>
      </c>
      <c r="P461" s="119">
        <v>510893.8</v>
      </c>
      <c r="Q461" s="119">
        <f t="shared" si="9"/>
        <v>5845599.9999999991</v>
      </c>
      <c r="R461" s="115"/>
      <c r="S461" s="116"/>
      <c r="T461" s="113"/>
      <c r="U461" s="119">
        <f>IF($E$5=Master!$D$4,E461,
IF($F$5=Master!$D$4,SUM(E461:F461),
IF($G$5=Master!$D$4,SUM(E461:G461),
IF($H$5=Master!$D$4,SUM(E461:H461),
IF($I$5=Master!$D$4,SUM(E461:I461),
IF($J$5=Master!$D$4,SUM(E461:J461),
IF($K$5=Master!$D$4,SUM(E461:K461),
IF($L$5=Master!$D$4,SUM(E461:L461),
IF($M$5=Master!$D$4,SUM(E461:M461),
IF($N$5=Master!$D$4,SUM(E461:N461),
IF($O$5=Master!$D$4,SUM(E461:O461),
IF($P$5=Master!$D$4,SUM(E461:P461),0))))))))))))</f>
        <v>2034969.25</v>
      </c>
      <c r="V461" s="115"/>
    </row>
    <row r="462" spans="2:22" x14ac:dyDescent="0.2">
      <c r="B462" s="113"/>
      <c r="C462" s="117" t="s">
        <v>233</v>
      </c>
      <c r="D462" s="118" t="s">
        <v>466</v>
      </c>
      <c r="E462" s="119">
        <v>336527.37</v>
      </c>
      <c r="F462" s="119">
        <v>1456236.45</v>
      </c>
      <c r="G462" s="119">
        <v>342982.04000000004</v>
      </c>
      <c r="H462" s="119">
        <v>843940.8600000001</v>
      </c>
      <c r="I462" s="119">
        <v>866805.97</v>
      </c>
      <c r="J462" s="119">
        <v>796996.8600000001</v>
      </c>
      <c r="K462" s="119">
        <v>804678.84000000008</v>
      </c>
      <c r="L462" s="119">
        <v>344243.94000000006</v>
      </c>
      <c r="M462" s="119">
        <v>844501.26</v>
      </c>
      <c r="N462" s="119">
        <v>798037.79</v>
      </c>
      <c r="O462" s="119">
        <v>344743.94000000006</v>
      </c>
      <c r="P462" s="119">
        <v>858239.16</v>
      </c>
      <c r="Q462" s="119">
        <f t="shared" si="9"/>
        <v>8637934.4800000004</v>
      </c>
      <c r="R462" s="115"/>
      <c r="S462" s="116"/>
      <c r="T462" s="113"/>
      <c r="U462" s="119">
        <f>IF($E$5=Master!$D$4,E462,
IF($F$5=Master!$D$4,SUM(E462:F462),
IF($G$5=Master!$D$4,SUM(E462:G462),
IF($H$5=Master!$D$4,SUM(E462:H462),
IF($I$5=Master!$D$4,SUM(E462:I462),
IF($J$5=Master!$D$4,SUM(E462:J462),
IF($K$5=Master!$D$4,SUM(E462:K462),
IF($L$5=Master!$D$4,SUM(E462:L462),
IF($M$5=Master!$D$4,SUM(E462:M462),
IF($N$5=Master!$D$4,SUM(E462:N462),
IF($O$5=Master!$D$4,SUM(E462:O462),
IF($P$5=Master!$D$4,SUM(E462:P462),0))))))))))))</f>
        <v>2979686.7199999997</v>
      </c>
      <c r="V462" s="115"/>
    </row>
    <row r="463" spans="2:22" x14ac:dyDescent="0.2">
      <c r="B463" s="113"/>
      <c r="C463" s="117" t="s">
        <v>234</v>
      </c>
      <c r="D463" s="118" t="s">
        <v>467</v>
      </c>
      <c r="E463" s="119">
        <v>208269.86999999997</v>
      </c>
      <c r="F463" s="119">
        <v>210159.86999999997</v>
      </c>
      <c r="G463" s="119">
        <v>233966.38999999998</v>
      </c>
      <c r="H463" s="119">
        <v>208269.86999999997</v>
      </c>
      <c r="I463" s="119">
        <v>212166.90999999995</v>
      </c>
      <c r="J463" s="119">
        <v>344042.70999999996</v>
      </c>
      <c r="K463" s="119">
        <v>259626.59000000003</v>
      </c>
      <c r="L463" s="119">
        <v>139033.67000000004</v>
      </c>
      <c r="M463" s="119">
        <v>259626.54000000004</v>
      </c>
      <c r="N463" s="119">
        <v>282313.78999999998</v>
      </c>
      <c r="O463" s="119">
        <v>259626.57</v>
      </c>
      <c r="P463" s="119">
        <v>259626.34</v>
      </c>
      <c r="Q463" s="119">
        <f t="shared" si="9"/>
        <v>2876729.1199999996</v>
      </c>
      <c r="R463" s="115"/>
      <c r="S463" s="116"/>
      <c r="T463" s="113"/>
      <c r="U463" s="119">
        <f>IF($E$5=Master!$D$4,E463,
IF($F$5=Master!$D$4,SUM(E463:F463),
IF($G$5=Master!$D$4,SUM(E463:G463),
IF($H$5=Master!$D$4,SUM(E463:H463),
IF($I$5=Master!$D$4,SUM(E463:I463),
IF($J$5=Master!$D$4,SUM(E463:J463),
IF($K$5=Master!$D$4,SUM(E463:K463),
IF($L$5=Master!$D$4,SUM(E463:L463),
IF($M$5=Master!$D$4,SUM(E463:M463),
IF($N$5=Master!$D$4,SUM(E463:N463),
IF($O$5=Master!$D$4,SUM(E463:O463),
IF($P$5=Master!$D$4,SUM(E463:P463),0))))))))))))</f>
        <v>860665.99999999988</v>
      </c>
      <c r="V463" s="115"/>
    </row>
    <row r="464" spans="2:22" x14ac:dyDescent="0.2">
      <c r="B464" s="113"/>
      <c r="C464" s="117" t="s">
        <v>235</v>
      </c>
      <c r="D464" s="118" t="s">
        <v>468</v>
      </c>
      <c r="E464" s="119">
        <v>200000.08</v>
      </c>
      <c r="F464" s="119">
        <v>3474000.08</v>
      </c>
      <c r="G464" s="119">
        <v>644000.08000000007</v>
      </c>
      <c r="H464" s="119">
        <v>284000.07999999996</v>
      </c>
      <c r="I464" s="119">
        <v>274000.07999999996</v>
      </c>
      <c r="J464" s="119">
        <v>274000.07999999996</v>
      </c>
      <c r="K464" s="119">
        <v>3520000.08</v>
      </c>
      <c r="L464" s="119">
        <v>450000.07999999996</v>
      </c>
      <c r="M464" s="119">
        <v>200000.08</v>
      </c>
      <c r="N464" s="119">
        <v>200000.08</v>
      </c>
      <c r="O464" s="119">
        <v>200000.08</v>
      </c>
      <c r="P464" s="119">
        <v>200000.12</v>
      </c>
      <c r="Q464" s="119">
        <f t="shared" si="9"/>
        <v>9920001</v>
      </c>
      <c r="R464" s="115"/>
      <c r="S464" s="116"/>
      <c r="T464" s="113"/>
      <c r="U464" s="119">
        <f>IF($E$5=Master!$D$4,E464,
IF($F$5=Master!$D$4,SUM(E464:F464),
IF($G$5=Master!$D$4,SUM(E464:G464),
IF($H$5=Master!$D$4,SUM(E464:H464),
IF($I$5=Master!$D$4,SUM(E464:I464),
IF($J$5=Master!$D$4,SUM(E464:J464),
IF($K$5=Master!$D$4,SUM(E464:K464),
IF($L$5=Master!$D$4,SUM(E464:L464),
IF($M$5=Master!$D$4,SUM(E464:M464),
IF($N$5=Master!$D$4,SUM(E464:N464),
IF($O$5=Master!$D$4,SUM(E464:O464),
IF($P$5=Master!$D$4,SUM(E464:P464),0))))))))))))</f>
        <v>4602000.32</v>
      </c>
      <c r="V464" s="115"/>
    </row>
    <row r="465" spans="2:22" x14ac:dyDescent="0.2">
      <c r="B465" s="113"/>
      <c r="C465" s="117" t="s">
        <v>236</v>
      </c>
      <c r="D465" s="118" t="s">
        <v>469</v>
      </c>
      <c r="E465" s="119">
        <v>66686.69</v>
      </c>
      <c r="F465" s="119">
        <v>67993.069999999992</v>
      </c>
      <c r="G465" s="119">
        <v>372847.79</v>
      </c>
      <c r="H465" s="119">
        <v>363247.79</v>
      </c>
      <c r="I465" s="119">
        <v>67247.789999999994</v>
      </c>
      <c r="J465" s="119">
        <v>59397.789999999994</v>
      </c>
      <c r="K465" s="119">
        <v>59425.289999999994</v>
      </c>
      <c r="L465" s="119">
        <v>52975.289999999994</v>
      </c>
      <c r="M465" s="119">
        <v>59425.289999999994</v>
      </c>
      <c r="N465" s="119">
        <v>57397.789999999994</v>
      </c>
      <c r="O465" s="119">
        <v>51547.789999999994</v>
      </c>
      <c r="P465" s="119">
        <v>51547.609999999993</v>
      </c>
      <c r="Q465" s="119">
        <f t="shared" si="9"/>
        <v>1329739.9800000002</v>
      </c>
      <c r="R465" s="115"/>
      <c r="S465" s="116"/>
      <c r="T465" s="113"/>
      <c r="U465" s="119">
        <f>IF($E$5=Master!$D$4,E465,
IF($F$5=Master!$D$4,SUM(E465:F465),
IF($G$5=Master!$D$4,SUM(E465:G465),
IF($H$5=Master!$D$4,SUM(E465:H465),
IF($I$5=Master!$D$4,SUM(E465:I465),
IF($J$5=Master!$D$4,SUM(E465:J465),
IF($K$5=Master!$D$4,SUM(E465:K465),
IF($L$5=Master!$D$4,SUM(E465:L465),
IF($M$5=Master!$D$4,SUM(E465:M465),
IF($N$5=Master!$D$4,SUM(E465:N465),
IF($O$5=Master!$D$4,SUM(E465:O465),
IF($P$5=Master!$D$4,SUM(E465:P465),0))))))))))))</f>
        <v>870775.34</v>
      </c>
      <c r="V465" s="115"/>
    </row>
    <row r="466" spans="2:22" x14ac:dyDescent="0.2">
      <c r="B466" s="113"/>
      <c r="C466" s="117" t="s">
        <v>237</v>
      </c>
      <c r="D466" s="118" t="s">
        <v>457</v>
      </c>
      <c r="E466" s="119">
        <v>0</v>
      </c>
      <c r="F466" s="119">
        <v>0</v>
      </c>
      <c r="G466" s="119">
        <v>50000</v>
      </c>
      <c r="H466" s="119">
        <v>10000</v>
      </c>
      <c r="I466" s="119">
        <v>50000</v>
      </c>
      <c r="J466" s="119">
        <v>60000</v>
      </c>
      <c r="K466" s="119">
        <v>142800</v>
      </c>
      <c r="L466" s="119">
        <v>185000</v>
      </c>
      <c r="M466" s="119">
        <v>129100</v>
      </c>
      <c r="N466" s="119">
        <v>240000</v>
      </c>
      <c r="O466" s="119">
        <v>230000</v>
      </c>
      <c r="P466" s="119">
        <v>282600</v>
      </c>
      <c r="Q466" s="119">
        <f t="shared" si="9"/>
        <v>1379500</v>
      </c>
      <c r="R466" s="115"/>
      <c r="S466" s="116"/>
      <c r="T466" s="113"/>
      <c r="U466" s="119">
        <f>IF($E$5=Master!$D$4,E466,
IF($F$5=Master!$D$4,SUM(E466:F466),
IF($G$5=Master!$D$4,SUM(E466:G466),
IF($H$5=Master!$D$4,SUM(E466:H466),
IF($I$5=Master!$D$4,SUM(E466:I466),
IF($J$5=Master!$D$4,SUM(E466:J466),
IF($K$5=Master!$D$4,SUM(E466:K466),
IF($L$5=Master!$D$4,SUM(E466:L466),
IF($M$5=Master!$D$4,SUM(E466:M466),
IF($N$5=Master!$D$4,SUM(E466:N466),
IF($O$5=Master!$D$4,SUM(E466:O466),
IF($P$5=Master!$D$4,SUM(E466:P466),0))))))))))))</f>
        <v>60000</v>
      </c>
      <c r="V466" s="115"/>
    </row>
    <row r="467" spans="2:22" x14ac:dyDescent="0.2">
      <c r="B467" s="113"/>
      <c r="C467" s="117" t="s">
        <v>238</v>
      </c>
      <c r="D467" s="118" t="s">
        <v>470</v>
      </c>
      <c r="E467" s="119">
        <v>20611.900000000001</v>
      </c>
      <c r="F467" s="119">
        <v>42861.9</v>
      </c>
      <c r="G467" s="119">
        <v>122861.90000000001</v>
      </c>
      <c r="H467" s="119">
        <v>42861.9</v>
      </c>
      <c r="I467" s="119">
        <v>42861.9</v>
      </c>
      <c r="J467" s="119">
        <v>38938.31</v>
      </c>
      <c r="K467" s="119">
        <v>33308.57</v>
      </c>
      <c r="L467" s="119">
        <v>33308.57</v>
      </c>
      <c r="M467" s="119">
        <v>33308.57</v>
      </c>
      <c r="N467" s="119">
        <v>10898.57</v>
      </c>
      <c r="O467" s="119">
        <v>8333.57</v>
      </c>
      <c r="P467" s="119">
        <v>8333.6500000000015</v>
      </c>
      <c r="Q467" s="119">
        <f t="shared" si="9"/>
        <v>438489.31000000006</v>
      </c>
      <c r="R467" s="115"/>
      <c r="S467" s="116"/>
      <c r="T467" s="113"/>
      <c r="U467" s="119">
        <f>IF($E$5=Master!$D$4,E467,
IF($F$5=Master!$D$4,SUM(E467:F467),
IF($G$5=Master!$D$4,SUM(E467:G467),
IF($H$5=Master!$D$4,SUM(E467:H467),
IF($I$5=Master!$D$4,SUM(E467:I467),
IF($J$5=Master!$D$4,SUM(E467:J467),
IF($K$5=Master!$D$4,SUM(E467:K467),
IF($L$5=Master!$D$4,SUM(E467:L467),
IF($M$5=Master!$D$4,SUM(E467:M467),
IF($N$5=Master!$D$4,SUM(E467:N467),
IF($O$5=Master!$D$4,SUM(E467:O467),
IF($P$5=Master!$D$4,SUM(E467:P467),0))))))))))))</f>
        <v>229197.6</v>
      </c>
      <c r="V467" s="115"/>
    </row>
    <row r="468" spans="2:22" x14ac:dyDescent="0.2">
      <c r="B468" s="113"/>
      <c r="C468" s="117" t="s">
        <v>239</v>
      </c>
      <c r="D468" s="118" t="s">
        <v>471</v>
      </c>
      <c r="E468" s="119">
        <v>420877.72</v>
      </c>
      <c r="F468" s="119">
        <v>448915.36</v>
      </c>
      <c r="G468" s="119">
        <v>448915.36</v>
      </c>
      <c r="H468" s="119">
        <v>448915.36</v>
      </c>
      <c r="I468" s="119">
        <v>448915.36</v>
      </c>
      <c r="J468" s="119">
        <v>448915.36</v>
      </c>
      <c r="K468" s="119">
        <v>448915.36</v>
      </c>
      <c r="L468" s="119">
        <v>448915.36</v>
      </c>
      <c r="M468" s="119">
        <v>448915.36</v>
      </c>
      <c r="N468" s="119">
        <v>448915.36</v>
      </c>
      <c r="O468" s="119">
        <v>448915.36</v>
      </c>
      <c r="P468" s="119">
        <v>448816.19</v>
      </c>
      <c r="Q468" s="119">
        <f t="shared" si="9"/>
        <v>5358847.51</v>
      </c>
      <c r="R468" s="115"/>
      <c r="S468" s="116"/>
      <c r="T468" s="113"/>
      <c r="U468" s="119">
        <f>IF($E$5=Master!$D$4,E468,
IF($F$5=Master!$D$4,SUM(E468:F468),
IF($G$5=Master!$D$4,SUM(E468:G468),
IF($H$5=Master!$D$4,SUM(E468:H468),
IF($I$5=Master!$D$4,SUM(E468:I468),
IF($J$5=Master!$D$4,SUM(E468:J468),
IF($K$5=Master!$D$4,SUM(E468:K468),
IF($L$5=Master!$D$4,SUM(E468:L468),
IF($M$5=Master!$D$4,SUM(E468:M468),
IF($N$5=Master!$D$4,SUM(E468:N468),
IF($O$5=Master!$D$4,SUM(E468:O468),
IF($P$5=Master!$D$4,SUM(E468:P468),0))))))))))))</f>
        <v>1767623.7999999998</v>
      </c>
      <c r="V468" s="115"/>
    </row>
    <row r="469" spans="2:22" x14ac:dyDescent="0.2">
      <c r="B469" s="113"/>
      <c r="C469" s="117" t="s">
        <v>240</v>
      </c>
      <c r="D469" s="118" t="s">
        <v>472</v>
      </c>
      <c r="E469" s="119">
        <v>0</v>
      </c>
      <c r="F469" s="119">
        <v>65000</v>
      </c>
      <c r="G469" s="119">
        <v>65000</v>
      </c>
      <c r="H469" s="119">
        <v>165000</v>
      </c>
      <c r="I469" s="119">
        <v>115000</v>
      </c>
      <c r="J469" s="119">
        <v>201100</v>
      </c>
      <c r="K469" s="119">
        <v>73400</v>
      </c>
      <c r="L469" s="119">
        <v>250000</v>
      </c>
      <c r="M469" s="119">
        <v>150000</v>
      </c>
      <c r="N469" s="119">
        <v>250000</v>
      </c>
      <c r="O469" s="119">
        <v>150000</v>
      </c>
      <c r="P469" s="119">
        <v>300840</v>
      </c>
      <c r="Q469" s="119">
        <f t="shared" si="9"/>
        <v>1785340</v>
      </c>
      <c r="R469" s="115"/>
      <c r="S469" s="116"/>
      <c r="T469" s="113"/>
      <c r="U469" s="119">
        <f>IF($E$5=Master!$D$4,E469,
IF($F$5=Master!$D$4,SUM(E469:F469),
IF($G$5=Master!$D$4,SUM(E469:G469),
IF($H$5=Master!$D$4,SUM(E469:H469),
IF($I$5=Master!$D$4,SUM(E469:I469),
IF($J$5=Master!$D$4,SUM(E469:J469),
IF($K$5=Master!$D$4,SUM(E469:K469),
IF($L$5=Master!$D$4,SUM(E469:L469),
IF($M$5=Master!$D$4,SUM(E469:M469),
IF($N$5=Master!$D$4,SUM(E469:N469),
IF($O$5=Master!$D$4,SUM(E469:O469),
IF($P$5=Master!$D$4,SUM(E469:P469),0))))))))))))</f>
        <v>295000</v>
      </c>
      <c r="V469" s="115"/>
    </row>
    <row r="470" spans="2:22" x14ac:dyDescent="0.2">
      <c r="B470" s="113"/>
      <c r="C470" s="117" t="s">
        <v>241</v>
      </c>
      <c r="D470" s="118" t="s">
        <v>469</v>
      </c>
      <c r="E470" s="119">
        <v>2350.08</v>
      </c>
      <c r="F470" s="119">
        <v>2350.08</v>
      </c>
      <c r="G470" s="119">
        <v>17350.080000000002</v>
      </c>
      <c r="H470" s="119">
        <v>2350.08</v>
      </c>
      <c r="I470" s="119">
        <v>2350.08</v>
      </c>
      <c r="J470" s="119">
        <v>2350.08</v>
      </c>
      <c r="K470" s="119">
        <v>2350.08</v>
      </c>
      <c r="L470" s="119">
        <v>2350.08</v>
      </c>
      <c r="M470" s="119">
        <v>2350.08</v>
      </c>
      <c r="N470" s="119">
        <v>2350.08</v>
      </c>
      <c r="O470" s="119">
        <v>500.08</v>
      </c>
      <c r="P470" s="119">
        <v>500.02</v>
      </c>
      <c r="Q470" s="119">
        <f t="shared" si="9"/>
        <v>39500.900000000009</v>
      </c>
      <c r="R470" s="115"/>
      <c r="S470" s="116"/>
      <c r="T470" s="113"/>
      <c r="U470" s="119">
        <f>IF($E$5=Master!$D$4,E470,
IF($F$5=Master!$D$4,SUM(E470:F470),
IF($G$5=Master!$D$4,SUM(E470:G470),
IF($H$5=Master!$D$4,SUM(E470:H470),
IF($I$5=Master!$D$4,SUM(E470:I470),
IF($J$5=Master!$D$4,SUM(E470:J470),
IF($K$5=Master!$D$4,SUM(E470:K470),
IF($L$5=Master!$D$4,SUM(E470:L470),
IF($M$5=Master!$D$4,SUM(E470:M470),
IF($N$5=Master!$D$4,SUM(E470:N470),
IF($O$5=Master!$D$4,SUM(E470:O470),
IF($P$5=Master!$D$4,SUM(E470:P470),0))))))))))))</f>
        <v>24400.32</v>
      </c>
      <c r="V470" s="115"/>
    </row>
    <row r="471" spans="2:22" ht="25.5" x14ac:dyDescent="0.2">
      <c r="B471" s="113"/>
      <c r="C471" s="117" t="s">
        <v>535</v>
      </c>
      <c r="D471" s="118" t="s">
        <v>536</v>
      </c>
      <c r="E471" s="119">
        <v>857362.01</v>
      </c>
      <c r="F471" s="119">
        <v>898585.27</v>
      </c>
      <c r="G471" s="119">
        <v>893684.52</v>
      </c>
      <c r="H471" s="119">
        <v>896673.41</v>
      </c>
      <c r="I471" s="119">
        <v>397234.37999999995</v>
      </c>
      <c r="J471" s="119">
        <v>390915.94</v>
      </c>
      <c r="K471" s="119">
        <v>389012.94</v>
      </c>
      <c r="L471" s="119">
        <v>388512.94</v>
      </c>
      <c r="M471" s="119">
        <v>479012.94</v>
      </c>
      <c r="N471" s="119">
        <v>1082937.94</v>
      </c>
      <c r="O471" s="119">
        <v>936466.75</v>
      </c>
      <c r="P471" s="119">
        <v>1095324.8799999999</v>
      </c>
      <c r="Q471" s="119">
        <f t="shared" si="9"/>
        <v>8705723.9200000018</v>
      </c>
      <c r="R471" s="115"/>
      <c r="S471" s="116"/>
      <c r="T471" s="113"/>
      <c r="U471" s="119">
        <f>IF($E$5=Master!$D$4,E471,
IF($F$5=Master!$D$4,SUM(E471:F471),
IF($G$5=Master!$D$4,SUM(E471:G471),
IF($H$5=Master!$D$4,SUM(E471:H471),
IF($I$5=Master!$D$4,SUM(E471:I471),
IF($J$5=Master!$D$4,SUM(E471:J471),
IF($K$5=Master!$D$4,SUM(E471:K471),
IF($L$5=Master!$D$4,SUM(E471:L471),
IF($M$5=Master!$D$4,SUM(E471:M471),
IF($N$5=Master!$D$4,SUM(E471:N471),
IF($O$5=Master!$D$4,SUM(E471:O471),
IF($P$5=Master!$D$4,SUM(E471:P471),0))))))))))))</f>
        <v>3546305.21</v>
      </c>
      <c r="V471" s="115"/>
    </row>
    <row r="472" spans="2:22" x14ac:dyDescent="0.2">
      <c r="B472" s="113"/>
      <c r="C472" s="117" t="s">
        <v>242</v>
      </c>
      <c r="D472" s="118" t="s">
        <v>473</v>
      </c>
      <c r="E472" s="119">
        <v>203465.05999999997</v>
      </c>
      <c r="F472" s="119">
        <v>443952.49</v>
      </c>
      <c r="G472" s="119">
        <v>215118.52999999994</v>
      </c>
      <c r="H472" s="119">
        <v>210798.38999999998</v>
      </c>
      <c r="I472" s="119">
        <v>227089.79999999996</v>
      </c>
      <c r="J472" s="119">
        <v>223592.75999999998</v>
      </c>
      <c r="K472" s="119">
        <v>282940.51</v>
      </c>
      <c r="L472" s="119">
        <v>216445.44999999998</v>
      </c>
      <c r="M472" s="119">
        <v>210798.38999999998</v>
      </c>
      <c r="N472" s="119">
        <v>229320.71</v>
      </c>
      <c r="O472" s="119">
        <v>203698.38999999998</v>
      </c>
      <c r="P472" s="119">
        <v>208140.52</v>
      </c>
      <c r="Q472" s="119">
        <f t="shared" si="9"/>
        <v>2875361</v>
      </c>
      <c r="R472" s="115"/>
      <c r="S472" s="116"/>
      <c r="T472" s="113"/>
      <c r="U472" s="119">
        <f>IF($E$5=Master!$D$4,E472,
IF($F$5=Master!$D$4,SUM(E472:F472),
IF($G$5=Master!$D$4,SUM(E472:G472),
IF($H$5=Master!$D$4,SUM(E472:H472),
IF($I$5=Master!$D$4,SUM(E472:I472),
IF($J$5=Master!$D$4,SUM(E472:J472),
IF($K$5=Master!$D$4,SUM(E472:K472),
IF($L$5=Master!$D$4,SUM(E472:L472),
IF($M$5=Master!$D$4,SUM(E472:M472),
IF($N$5=Master!$D$4,SUM(E472:N472),
IF($O$5=Master!$D$4,SUM(E472:O472),
IF($P$5=Master!$D$4,SUM(E472:P472),0))))))))))))</f>
        <v>1073334.4699999997</v>
      </c>
      <c r="V472" s="115"/>
    </row>
    <row r="473" spans="2:22" x14ac:dyDescent="0.2">
      <c r="B473" s="113"/>
      <c r="C473" s="117" t="s">
        <v>243</v>
      </c>
      <c r="D473" s="118" t="s">
        <v>474</v>
      </c>
      <c r="E473" s="119">
        <v>831647.2099999995</v>
      </c>
      <c r="F473" s="119">
        <v>861405.98999999941</v>
      </c>
      <c r="G473" s="119">
        <v>1093526.2899999996</v>
      </c>
      <c r="H473" s="119">
        <v>837311.92999999947</v>
      </c>
      <c r="I473" s="119">
        <v>887796.37999999977</v>
      </c>
      <c r="J473" s="119">
        <v>907968.29999999946</v>
      </c>
      <c r="K473" s="119">
        <v>843476.94999999949</v>
      </c>
      <c r="L473" s="119">
        <v>731739.1099999994</v>
      </c>
      <c r="M473" s="119">
        <v>796120.00999999954</v>
      </c>
      <c r="N473" s="119">
        <v>803764.40999999957</v>
      </c>
      <c r="O473" s="119">
        <v>766825.57999999961</v>
      </c>
      <c r="P473" s="119">
        <v>844090.12000000034</v>
      </c>
      <c r="Q473" s="119">
        <f t="shared" si="9"/>
        <v>10205672.279999997</v>
      </c>
      <c r="R473" s="115"/>
      <c r="S473" s="116"/>
      <c r="T473" s="113"/>
      <c r="U473" s="119">
        <f>IF($E$5=Master!$D$4,E473,
IF($F$5=Master!$D$4,SUM(E473:F473),
IF($G$5=Master!$D$4,SUM(E473:G473),
IF($H$5=Master!$D$4,SUM(E473:H473),
IF($I$5=Master!$D$4,SUM(E473:I473),
IF($J$5=Master!$D$4,SUM(E473:J473),
IF($K$5=Master!$D$4,SUM(E473:K473),
IF($L$5=Master!$D$4,SUM(E473:L473),
IF($M$5=Master!$D$4,SUM(E473:M473),
IF($N$5=Master!$D$4,SUM(E473:N473),
IF($O$5=Master!$D$4,SUM(E473:O473),
IF($P$5=Master!$D$4,SUM(E473:P473),0))))))))))))</f>
        <v>3623891.4199999981</v>
      </c>
      <c r="V473" s="115"/>
    </row>
    <row r="474" spans="2:22" x14ac:dyDescent="0.2">
      <c r="B474" s="113"/>
      <c r="C474" s="117" t="s">
        <v>244</v>
      </c>
      <c r="D474" s="118" t="s">
        <v>475</v>
      </c>
      <c r="E474" s="119">
        <v>119866.76</v>
      </c>
      <c r="F474" s="119">
        <v>125826.76000000001</v>
      </c>
      <c r="G474" s="119">
        <v>125166.76000000001</v>
      </c>
      <c r="H474" s="119">
        <v>180166.75999999998</v>
      </c>
      <c r="I474" s="119">
        <v>118816.76</v>
      </c>
      <c r="J474" s="119">
        <v>118666.76</v>
      </c>
      <c r="K474" s="119">
        <v>118666.76</v>
      </c>
      <c r="L474" s="119">
        <v>118666.76</v>
      </c>
      <c r="M474" s="119">
        <v>118666.76</v>
      </c>
      <c r="N474" s="119">
        <v>118666.76</v>
      </c>
      <c r="O474" s="119">
        <v>118666.76</v>
      </c>
      <c r="P474" s="119">
        <v>118666.64</v>
      </c>
      <c r="Q474" s="119">
        <f t="shared" si="9"/>
        <v>1500511</v>
      </c>
      <c r="R474" s="115"/>
      <c r="S474" s="116"/>
      <c r="T474" s="113"/>
      <c r="U474" s="119">
        <f>IF($E$5=Master!$D$4,E474,
IF($F$5=Master!$D$4,SUM(E474:F474),
IF($G$5=Master!$D$4,SUM(E474:G474),
IF($H$5=Master!$D$4,SUM(E474:H474),
IF($I$5=Master!$D$4,SUM(E474:I474),
IF($J$5=Master!$D$4,SUM(E474:J474),
IF($K$5=Master!$D$4,SUM(E474:K474),
IF($L$5=Master!$D$4,SUM(E474:L474),
IF($M$5=Master!$D$4,SUM(E474:M474),
IF($N$5=Master!$D$4,SUM(E474:N474),
IF($O$5=Master!$D$4,SUM(E474:O474),
IF($P$5=Master!$D$4,SUM(E474:P474),0))))))))))))</f>
        <v>551027.04</v>
      </c>
      <c r="V474" s="115"/>
    </row>
    <row r="475" spans="2:22" x14ac:dyDescent="0.2">
      <c r="B475" s="113"/>
      <c r="C475" s="117" t="s">
        <v>245</v>
      </c>
      <c r="D475" s="118" t="s">
        <v>477</v>
      </c>
      <c r="E475" s="119">
        <v>91237.709999999992</v>
      </c>
      <c r="F475" s="119">
        <v>117859.37</v>
      </c>
      <c r="G475" s="119">
        <v>103431.28</v>
      </c>
      <c r="H475" s="119">
        <v>92782.46</v>
      </c>
      <c r="I475" s="119">
        <v>91757.48000000001</v>
      </c>
      <c r="J475" s="119">
        <v>91075.33</v>
      </c>
      <c r="K475" s="119">
        <v>95581.87</v>
      </c>
      <c r="L475" s="119">
        <v>91660.78</v>
      </c>
      <c r="M475" s="119">
        <v>92466.82</v>
      </c>
      <c r="N475" s="119">
        <v>91896.99</v>
      </c>
      <c r="O475" s="119">
        <v>92671.23000000001</v>
      </c>
      <c r="P475" s="119">
        <v>288410.68</v>
      </c>
      <c r="Q475" s="119">
        <f t="shared" si="9"/>
        <v>1340832</v>
      </c>
      <c r="R475" s="115"/>
      <c r="S475" s="116"/>
      <c r="T475" s="113"/>
      <c r="U475" s="119">
        <f>IF($E$5=Master!$D$4,E475,
IF($F$5=Master!$D$4,SUM(E475:F475),
IF($G$5=Master!$D$4,SUM(E475:G475),
IF($H$5=Master!$D$4,SUM(E475:H475),
IF($I$5=Master!$D$4,SUM(E475:I475),
IF($J$5=Master!$D$4,SUM(E475:J475),
IF($K$5=Master!$D$4,SUM(E475:K475),
IF($L$5=Master!$D$4,SUM(E475:L475),
IF($M$5=Master!$D$4,SUM(E475:M475),
IF($N$5=Master!$D$4,SUM(E475:N475),
IF($O$5=Master!$D$4,SUM(E475:O475),
IF($P$5=Master!$D$4,SUM(E475:P475),0))))))))))))</f>
        <v>405310.82</v>
      </c>
      <c r="V475" s="115"/>
    </row>
    <row r="476" spans="2:22" x14ac:dyDescent="0.2">
      <c r="B476" s="113"/>
      <c r="C476" s="117" t="s">
        <v>246</v>
      </c>
      <c r="D476" s="118" t="s">
        <v>478</v>
      </c>
      <c r="E476" s="119">
        <v>410968.5400000001</v>
      </c>
      <c r="F476" s="119">
        <v>480235.5400000001</v>
      </c>
      <c r="G476" s="119">
        <v>482104.12000000005</v>
      </c>
      <c r="H476" s="119">
        <v>460291.44000000012</v>
      </c>
      <c r="I476" s="119">
        <v>435585.0400000001</v>
      </c>
      <c r="J476" s="119">
        <v>445750.72000000009</v>
      </c>
      <c r="K476" s="119">
        <v>450426.73000000004</v>
      </c>
      <c r="L476" s="119">
        <v>428959.83</v>
      </c>
      <c r="M476" s="119">
        <v>437635.49000000011</v>
      </c>
      <c r="N476" s="119">
        <v>463287.05000000005</v>
      </c>
      <c r="O476" s="119">
        <v>434973.28000000014</v>
      </c>
      <c r="P476" s="119">
        <v>400626.37</v>
      </c>
      <c r="Q476" s="119">
        <f t="shared" si="9"/>
        <v>5330844.1500000013</v>
      </c>
      <c r="R476" s="115"/>
      <c r="S476" s="116"/>
      <c r="T476" s="113"/>
      <c r="U476" s="119">
        <f>IF($E$5=Master!$D$4,E476,
IF($F$5=Master!$D$4,SUM(E476:F476),
IF($G$5=Master!$D$4,SUM(E476:G476),
IF($H$5=Master!$D$4,SUM(E476:H476),
IF($I$5=Master!$D$4,SUM(E476:I476),
IF($J$5=Master!$D$4,SUM(E476:J476),
IF($K$5=Master!$D$4,SUM(E476:K476),
IF($L$5=Master!$D$4,SUM(E476:L476),
IF($M$5=Master!$D$4,SUM(E476:M476),
IF($N$5=Master!$D$4,SUM(E476:N476),
IF($O$5=Master!$D$4,SUM(E476:O476),
IF($P$5=Master!$D$4,SUM(E476:P476),0))))))))))))</f>
        <v>1833599.6400000004</v>
      </c>
      <c r="V476" s="115"/>
    </row>
    <row r="477" spans="2:22" x14ac:dyDescent="0.2">
      <c r="B477" s="113"/>
      <c r="C477" s="117" t="s">
        <v>247</v>
      </c>
      <c r="D477" s="118" t="s">
        <v>479</v>
      </c>
      <c r="E477" s="119">
        <v>143708.4</v>
      </c>
      <c r="F477" s="119">
        <v>142185.62</v>
      </c>
      <c r="G477" s="119">
        <v>157826.35000000009</v>
      </c>
      <c r="H477" s="119">
        <v>151999.29</v>
      </c>
      <c r="I477" s="119">
        <v>153546.48000000004</v>
      </c>
      <c r="J477" s="119">
        <v>182777.98000000004</v>
      </c>
      <c r="K477" s="119">
        <v>130588.58999999998</v>
      </c>
      <c r="L477" s="119">
        <v>151707.00999999995</v>
      </c>
      <c r="M477" s="119">
        <v>175367.80000000005</v>
      </c>
      <c r="N477" s="119">
        <v>189767.61999999997</v>
      </c>
      <c r="O477" s="119">
        <v>192791.35000000003</v>
      </c>
      <c r="P477" s="119">
        <v>269575.46999999997</v>
      </c>
      <c r="Q477" s="119">
        <f t="shared" si="9"/>
        <v>2041841.9600000002</v>
      </c>
      <c r="R477" s="115"/>
      <c r="S477" s="116"/>
      <c r="T477" s="113"/>
      <c r="U477" s="119">
        <f>IF($E$5=Master!$D$4,E477,
IF($F$5=Master!$D$4,SUM(E477:F477),
IF($G$5=Master!$D$4,SUM(E477:G477),
IF($H$5=Master!$D$4,SUM(E477:H477),
IF($I$5=Master!$D$4,SUM(E477:I477),
IF($J$5=Master!$D$4,SUM(E477:J477),
IF($K$5=Master!$D$4,SUM(E477:K477),
IF($L$5=Master!$D$4,SUM(E477:L477),
IF($M$5=Master!$D$4,SUM(E477:M477),
IF($N$5=Master!$D$4,SUM(E477:N477),
IF($O$5=Master!$D$4,SUM(E477:O477),
IF($P$5=Master!$D$4,SUM(E477:P477),0))))))))))))</f>
        <v>595719.66000000015</v>
      </c>
      <c r="V477" s="115"/>
    </row>
    <row r="478" spans="2:22" x14ac:dyDescent="0.2">
      <c r="B478" s="113"/>
      <c r="C478" s="117" t="s">
        <v>248</v>
      </c>
      <c r="D478" s="118" t="s">
        <v>480</v>
      </c>
      <c r="E478" s="119">
        <v>88898.12999999999</v>
      </c>
      <c r="F478" s="119">
        <v>94090.240000000005</v>
      </c>
      <c r="G478" s="119">
        <v>109176.4</v>
      </c>
      <c r="H478" s="119">
        <v>100512.15999999999</v>
      </c>
      <c r="I478" s="119">
        <v>102440.24999999999</v>
      </c>
      <c r="J478" s="119">
        <v>105439.74999999999</v>
      </c>
      <c r="K478" s="119">
        <v>111907.85</v>
      </c>
      <c r="L478" s="119">
        <v>111966.13</v>
      </c>
      <c r="M478" s="119">
        <v>119825.33</v>
      </c>
      <c r="N478" s="119">
        <v>102526.85999999997</v>
      </c>
      <c r="O478" s="119">
        <v>99242.159999999974</v>
      </c>
      <c r="P478" s="119">
        <v>96521.489999999991</v>
      </c>
      <c r="Q478" s="119">
        <f t="shared" si="9"/>
        <v>1242546.7499999998</v>
      </c>
      <c r="R478" s="115"/>
      <c r="S478" s="116"/>
      <c r="T478" s="113"/>
      <c r="U478" s="119">
        <f>IF($E$5=Master!$D$4,E478,
IF($F$5=Master!$D$4,SUM(E478:F478),
IF($G$5=Master!$D$4,SUM(E478:G478),
IF($H$5=Master!$D$4,SUM(E478:H478),
IF($I$5=Master!$D$4,SUM(E478:I478),
IF($J$5=Master!$D$4,SUM(E478:J478),
IF($K$5=Master!$D$4,SUM(E478:K478),
IF($L$5=Master!$D$4,SUM(E478:L478),
IF($M$5=Master!$D$4,SUM(E478:M478),
IF($N$5=Master!$D$4,SUM(E478:N478),
IF($O$5=Master!$D$4,SUM(E478:O478),
IF($P$5=Master!$D$4,SUM(E478:P478),0))))))))))))</f>
        <v>392676.93</v>
      </c>
      <c r="V478" s="115"/>
    </row>
    <row r="479" spans="2:22" x14ac:dyDescent="0.2">
      <c r="B479" s="113"/>
      <c r="C479" s="117" t="s">
        <v>249</v>
      </c>
      <c r="D479" s="118" t="s">
        <v>481</v>
      </c>
      <c r="E479" s="119">
        <v>228680.84999999998</v>
      </c>
      <c r="F479" s="119">
        <v>214011.85</v>
      </c>
      <c r="G479" s="119">
        <v>214739.97999999995</v>
      </c>
      <c r="H479" s="119">
        <v>214051.21999999997</v>
      </c>
      <c r="I479" s="119">
        <v>216704.19999999995</v>
      </c>
      <c r="J479" s="119">
        <v>229455.08</v>
      </c>
      <c r="K479" s="119">
        <v>224606.56999999998</v>
      </c>
      <c r="L479" s="119">
        <v>229313.90999999995</v>
      </c>
      <c r="M479" s="119">
        <v>295743.44000000006</v>
      </c>
      <c r="N479" s="119">
        <v>218530.81</v>
      </c>
      <c r="O479" s="119">
        <v>219612.49</v>
      </c>
      <c r="P479" s="119">
        <v>266385.64</v>
      </c>
      <c r="Q479" s="119">
        <f t="shared" si="9"/>
        <v>2771836.0400000005</v>
      </c>
      <c r="R479" s="115"/>
      <c r="S479" s="116"/>
      <c r="T479" s="113"/>
      <c r="U479" s="119">
        <f>IF($E$5=Master!$D$4,E479,
IF($F$5=Master!$D$4,SUM(E479:F479),
IF($G$5=Master!$D$4,SUM(E479:G479),
IF($H$5=Master!$D$4,SUM(E479:H479),
IF($I$5=Master!$D$4,SUM(E479:I479),
IF($J$5=Master!$D$4,SUM(E479:J479),
IF($K$5=Master!$D$4,SUM(E479:K479),
IF($L$5=Master!$D$4,SUM(E479:L479),
IF($M$5=Master!$D$4,SUM(E479:M479),
IF($N$5=Master!$D$4,SUM(E479:N479),
IF($O$5=Master!$D$4,SUM(E479:O479),
IF($P$5=Master!$D$4,SUM(E479:P479),0))))))))))))</f>
        <v>871483.89999999991</v>
      </c>
      <c r="V479" s="115"/>
    </row>
    <row r="480" spans="2:22" x14ac:dyDescent="0.2">
      <c r="B480" s="113"/>
      <c r="C480" s="117" t="s">
        <v>250</v>
      </c>
      <c r="D480" s="118" t="s">
        <v>482</v>
      </c>
      <c r="E480" s="119">
        <v>75182.070000000007</v>
      </c>
      <c r="F480" s="119">
        <v>89752.260000000024</v>
      </c>
      <c r="G480" s="119">
        <v>135985.19000000003</v>
      </c>
      <c r="H480" s="119">
        <v>74574.530000000028</v>
      </c>
      <c r="I480" s="119">
        <v>74459.060000000041</v>
      </c>
      <c r="J480" s="119">
        <v>75366.050000000032</v>
      </c>
      <c r="K480" s="119">
        <v>275365.23000000004</v>
      </c>
      <c r="L480" s="119">
        <v>91098.950000000012</v>
      </c>
      <c r="M480" s="119">
        <v>72555.330000000031</v>
      </c>
      <c r="N480" s="119">
        <v>72840.650000000038</v>
      </c>
      <c r="O480" s="119">
        <v>77278.240000000034</v>
      </c>
      <c r="P480" s="119">
        <v>84535.25</v>
      </c>
      <c r="Q480" s="119">
        <f t="shared" si="9"/>
        <v>1198992.8100000003</v>
      </c>
      <c r="R480" s="115"/>
      <c r="S480" s="116"/>
      <c r="T480" s="113"/>
      <c r="U480" s="119">
        <f>IF($E$5=Master!$D$4,E480,
IF($F$5=Master!$D$4,SUM(E480:F480),
IF($G$5=Master!$D$4,SUM(E480:G480),
IF($H$5=Master!$D$4,SUM(E480:H480),
IF($I$5=Master!$D$4,SUM(E480:I480),
IF($J$5=Master!$D$4,SUM(E480:J480),
IF($K$5=Master!$D$4,SUM(E480:K480),
IF($L$5=Master!$D$4,SUM(E480:L480),
IF($M$5=Master!$D$4,SUM(E480:M480),
IF($N$5=Master!$D$4,SUM(E480:N480),
IF($O$5=Master!$D$4,SUM(E480:O480),
IF($P$5=Master!$D$4,SUM(E480:P480),0))))))))))))</f>
        <v>375494.05000000005</v>
      </c>
      <c r="V480" s="115"/>
    </row>
    <row r="481" spans="2:22" x14ac:dyDescent="0.2">
      <c r="B481" s="113"/>
      <c r="C481" s="117" t="s">
        <v>251</v>
      </c>
      <c r="D481" s="118" t="s">
        <v>483</v>
      </c>
      <c r="E481" s="119">
        <v>39391.67</v>
      </c>
      <c r="F481" s="119">
        <v>39391.67</v>
      </c>
      <c r="G481" s="119">
        <v>39391.67</v>
      </c>
      <c r="H481" s="119">
        <v>39391.67</v>
      </c>
      <c r="I481" s="119">
        <v>39391.67</v>
      </c>
      <c r="J481" s="119">
        <v>39391.67</v>
      </c>
      <c r="K481" s="119">
        <v>39391.67</v>
      </c>
      <c r="L481" s="119">
        <v>39391.67</v>
      </c>
      <c r="M481" s="119">
        <v>39391.67</v>
      </c>
      <c r="N481" s="119">
        <v>39391.67</v>
      </c>
      <c r="O481" s="119">
        <v>39391.67</v>
      </c>
      <c r="P481" s="119">
        <v>39391.629999999997</v>
      </c>
      <c r="Q481" s="119">
        <f t="shared" si="9"/>
        <v>472699.99999999988</v>
      </c>
      <c r="R481" s="115"/>
      <c r="S481" s="116"/>
      <c r="T481" s="113"/>
      <c r="U481" s="119">
        <f>IF($E$5=Master!$D$4,E481,
IF($F$5=Master!$D$4,SUM(E481:F481),
IF($G$5=Master!$D$4,SUM(E481:G481),
IF($H$5=Master!$D$4,SUM(E481:H481),
IF($I$5=Master!$D$4,SUM(E481:I481),
IF($J$5=Master!$D$4,SUM(E481:J481),
IF($K$5=Master!$D$4,SUM(E481:K481),
IF($L$5=Master!$D$4,SUM(E481:L481),
IF($M$5=Master!$D$4,SUM(E481:M481),
IF($N$5=Master!$D$4,SUM(E481:N481),
IF($O$5=Master!$D$4,SUM(E481:O481),
IF($P$5=Master!$D$4,SUM(E481:P481),0))))))))))))</f>
        <v>157566.68</v>
      </c>
      <c r="V481" s="115"/>
    </row>
    <row r="482" spans="2:22" x14ac:dyDescent="0.2">
      <c r="B482" s="113"/>
      <c r="C482" s="117" t="s">
        <v>252</v>
      </c>
      <c r="D482" s="118" t="s">
        <v>484</v>
      </c>
      <c r="E482" s="119">
        <v>27312.79</v>
      </c>
      <c r="F482" s="119">
        <v>27260.93</v>
      </c>
      <c r="G482" s="119">
        <v>30120.190000000002</v>
      </c>
      <c r="H482" s="119">
        <v>30120.190000000002</v>
      </c>
      <c r="I482" s="119">
        <v>28620.190000000002</v>
      </c>
      <c r="J482" s="119">
        <v>27286.86</v>
      </c>
      <c r="K482" s="119">
        <v>27286.86</v>
      </c>
      <c r="L482" s="119">
        <v>23120.190000000002</v>
      </c>
      <c r="M482" s="119">
        <v>27286.86</v>
      </c>
      <c r="N482" s="119">
        <v>27286.84</v>
      </c>
      <c r="O482" s="119">
        <v>29120.190000000002</v>
      </c>
      <c r="P482" s="119">
        <v>22620.07</v>
      </c>
      <c r="Q482" s="119">
        <f t="shared" si="9"/>
        <v>327442.16000000003</v>
      </c>
      <c r="R482" s="115"/>
      <c r="S482" s="116"/>
      <c r="T482" s="113"/>
      <c r="U482" s="119">
        <f>IF($E$5=Master!$D$4,E482,
IF($F$5=Master!$D$4,SUM(E482:F482),
IF($G$5=Master!$D$4,SUM(E482:G482),
IF($H$5=Master!$D$4,SUM(E482:H482),
IF($I$5=Master!$D$4,SUM(E482:I482),
IF($J$5=Master!$D$4,SUM(E482:J482),
IF($K$5=Master!$D$4,SUM(E482:K482),
IF($L$5=Master!$D$4,SUM(E482:L482),
IF($M$5=Master!$D$4,SUM(E482:M482),
IF($N$5=Master!$D$4,SUM(E482:N482),
IF($O$5=Master!$D$4,SUM(E482:O482),
IF($P$5=Master!$D$4,SUM(E482:P482),0))))))))))))</f>
        <v>114814.1</v>
      </c>
      <c r="V482" s="115"/>
    </row>
    <row r="483" spans="2:22" x14ac:dyDescent="0.2">
      <c r="B483" s="113"/>
      <c r="C483" s="117" t="s">
        <v>253</v>
      </c>
      <c r="D483" s="118" t="s">
        <v>485</v>
      </c>
      <c r="E483" s="119">
        <v>0</v>
      </c>
      <c r="F483" s="119">
        <v>116910</v>
      </c>
      <c r="G483" s="119">
        <v>75000</v>
      </c>
      <c r="H483" s="119">
        <v>155000</v>
      </c>
      <c r="I483" s="119">
        <v>75000</v>
      </c>
      <c r="J483" s="119">
        <v>146300</v>
      </c>
      <c r="K483" s="119">
        <v>107250</v>
      </c>
      <c r="L483" s="119">
        <v>213010</v>
      </c>
      <c r="M483" s="119">
        <v>125000</v>
      </c>
      <c r="N483" s="119">
        <v>202800</v>
      </c>
      <c r="O483" s="119">
        <v>122100</v>
      </c>
      <c r="P483" s="119">
        <v>285880</v>
      </c>
      <c r="Q483" s="119">
        <f t="shared" si="9"/>
        <v>1624250</v>
      </c>
      <c r="R483" s="115"/>
      <c r="S483" s="116"/>
      <c r="T483" s="113"/>
      <c r="U483" s="119">
        <f>IF($E$5=Master!$D$4,E483,
IF($F$5=Master!$D$4,SUM(E483:F483),
IF($G$5=Master!$D$4,SUM(E483:G483),
IF($H$5=Master!$D$4,SUM(E483:H483),
IF($I$5=Master!$D$4,SUM(E483:I483),
IF($J$5=Master!$D$4,SUM(E483:J483),
IF($K$5=Master!$D$4,SUM(E483:K483),
IF($L$5=Master!$D$4,SUM(E483:L483),
IF($M$5=Master!$D$4,SUM(E483:M483),
IF($N$5=Master!$D$4,SUM(E483:N483),
IF($O$5=Master!$D$4,SUM(E483:O483),
IF($P$5=Master!$D$4,SUM(E483:P483),0))))))))))))</f>
        <v>346910</v>
      </c>
      <c r="V483" s="115"/>
    </row>
    <row r="484" spans="2:22" x14ac:dyDescent="0.2">
      <c r="B484" s="113"/>
      <c r="C484" s="117" t="s">
        <v>254</v>
      </c>
      <c r="D484" s="118" t="s">
        <v>486</v>
      </c>
      <c r="E484" s="119">
        <v>7254.7499999999991</v>
      </c>
      <c r="F484" s="119">
        <v>7917.5299999999988</v>
      </c>
      <c r="G484" s="119">
        <v>8580.3199999999979</v>
      </c>
      <c r="H484" s="119">
        <v>7917.5299999999988</v>
      </c>
      <c r="I484" s="119">
        <v>7947.5299999999988</v>
      </c>
      <c r="J484" s="119">
        <v>6110.8499999999995</v>
      </c>
      <c r="K484" s="119">
        <v>6424.7099999999982</v>
      </c>
      <c r="L484" s="119">
        <v>6449.2999999999993</v>
      </c>
      <c r="M484" s="119">
        <v>6436.73</v>
      </c>
      <c r="N484" s="119">
        <v>6424.4999999999991</v>
      </c>
      <c r="O484" s="119">
        <v>6424.5299999999988</v>
      </c>
      <c r="P484" s="119">
        <v>10713.300000000001</v>
      </c>
      <c r="Q484" s="119">
        <f t="shared" si="9"/>
        <v>88601.579999999987</v>
      </c>
      <c r="R484" s="115"/>
      <c r="S484" s="116"/>
      <c r="T484" s="113"/>
      <c r="U484" s="119">
        <f>IF($E$5=Master!$D$4,E484,
IF($F$5=Master!$D$4,SUM(E484:F484),
IF($G$5=Master!$D$4,SUM(E484:G484),
IF($H$5=Master!$D$4,SUM(E484:H484),
IF($I$5=Master!$D$4,SUM(E484:I484),
IF($J$5=Master!$D$4,SUM(E484:J484),
IF($K$5=Master!$D$4,SUM(E484:K484),
IF($L$5=Master!$D$4,SUM(E484:L484),
IF($M$5=Master!$D$4,SUM(E484:M484),
IF($N$5=Master!$D$4,SUM(E484:N484),
IF($O$5=Master!$D$4,SUM(E484:O484),
IF($P$5=Master!$D$4,SUM(E484:P484),0))))))))))))</f>
        <v>31670.129999999997</v>
      </c>
      <c r="V484" s="115"/>
    </row>
    <row r="485" spans="2:22" x14ac:dyDescent="0.2">
      <c r="B485" s="113"/>
      <c r="C485" s="117" t="s">
        <v>255</v>
      </c>
      <c r="D485" s="118" t="s">
        <v>476</v>
      </c>
      <c r="E485" s="119">
        <v>171313.92000000001</v>
      </c>
      <c r="F485" s="119">
        <v>188609.74000000005</v>
      </c>
      <c r="G485" s="119">
        <v>195649.35000000003</v>
      </c>
      <c r="H485" s="119">
        <v>177861.58000000002</v>
      </c>
      <c r="I485" s="119">
        <v>174768.39</v>
      </c>
      <c r="J485" s="119">
        <v>176078.18</v>
      </c>
      <c r="K485" s="119">
        <v>251555.35000000003</v>
      </c>
      <c r="L485" s="119">
        <v>174081.89</v>
      </c>
      <c r="M485" s="119">
        <v>172525.49</v>
      </c>
      <c r="N485" s="119">
        <v>202446.38</v>
      </c>
      <c r="O485" s="119">
        <v>187865.63</v>
      </c>
      <c r="P485" s="119">
        <v>175631.27</v>
      </c>
      <c r="Q485" s="119">
        <f t="shared" si="9"/>
        <v>2248387.1700000004</v>
      </c>
      <c r="R485" s="115"/>
      <c r="S485" s="116"/>
      <c r="T485" s="113"/>
      <c r="U485" s="119">
        <f>IF($E$5=Master!$D$4,E485,
IF($F$5=Master!$D$4,SUM(E485:F485),
IF($G$5=Master!$D$4,SUM(E485:G485),
IF($H$5=Master!$D$4,SUM(E485:H485),
IF($I$5=Master!$D$4,SUM(E485:I485),
IF($J$5=Master!$D$4,SUM(E485:J485),
IF($K$5=Master!$D$4,SUM(E485:K485),
IF($L$5=Master!$D$4,SUM(E485:L485),
IF($M$5=Master!$D$4,SUM(E485:M485),
IF($N$5=Master!$D$4,SUM(E485:N485),
IF($O$5=Master!$D$4,SUM(E485:O485),
IF($P$5=Master!$D$4,SUM(E485:P485),0))))))))))))</f>
        <v>733434.59000000008</v>
      </c>
      <c r="V485" s="115"/>
    </row>
    <row r="486" spans="2:22" x14ac:dyDescent="0.2">
      <c r="B486" s="113"/>
      <c r="C486" s="117" t="s">
        <v>256</v>
      </c>
      <c r="D486" s="118" t="s">
        <v>487</v>
      </c>
      <c r="E486" s="119">
        <v>30000</v>
      </c>
      <c r="F486" s="119">
        <v>30000</v>
      </c>
      <c r="G486" s="119">
        <v>30000</v>
      </c>
      <c r="H486" s="119">
        <v>30000</v>
      </c>
      <c r="I486" s="119">
        <v>30000</v>
      </c>
      <c r="J486" s="119">
        <v>30000</v>
      </c>
      <c r="K486" s="119">
        <v>30000</v>
      </c>
      <c r="L486" s="119">
        <v>30000</v>
      </c>
      <c r="M486" s="119">
        <v>30000</v>
      </c>
      <c r="N486" s="119">
        <v>30000</v>
      </c>
      <c r="O486" s="119">
        <v>30000</v>
      </c>
      <c r="P486" s="119">
        <v>30000</v>
      </c>
      <c r="Q486" s="119">
        <f t="shared" si="9"/>
        <v>360000</v>
      </c>
      <c r="R486" s="115"/>
      <c r="S486" s="116"/>
      <c r="T486" s="113"/>
      <c r="U486" s="119">
        <f>IF($E$5=Master!$D$4,E486,
IF($F$5=Master!$D$4,SUM(E486:F486),
IF($G$5=Master!$D$4,SUM(E486:G486),
IF($H$5=Master!$D$4,SUM(E486:H486),
IF($I$5=Master!$D$4,SUM(E486:I486),
IF($J$5=Master!$D$4,SUM(E486:J486),
IF($K$5=Master!$D$4,SUM(E486:K486),
IF($L$5=Master!$D$4,SUM(E486:L486),
IF($M$5=Master!$D$4,SUM(E486:M486),
IF($N$5=Master!$D$4,SUM(E486:N486),
IF($O$5=Master!$D$4,SUM(E486:O486),
IF($P$5=Master!$D$4,SUM(E486:P486),0))))))))))))</f>
        <v>120000</v>
      </c>
      <c r="V486" s="115"/>
    </row>
    <row r="487" spans="2:22" x14ac:dyDescent="0.2">
      <c r="B487" s="113"/>
      <c r="C487" s="117" t="s">
        <v>257</v>
      </c>
      <c r="D487" s="118" t="s">
        <v>488</v>
      </c>
      <c r="E487" s="119">
        <v>229797.15000000002</v>
      </c>
      <c r="F487" s="119">
        <v>257273.52000000002</v>
      </c>
      <c r="G487" s="119">
        <v>256682.21000000002</v>
      </c>
      <c r="H487" s="119">
        <v>259492.41000000003</v>
      </c>
      <c r="I487" s="119">
        <v>255241.15000000002</v>
      </c>
      <c r="J487" s="119">
        <v>266085.66000000003</v>
      </c>
      <c r="K487" s="119">
        <v>295230.04000000004</v>
      </c>
      <c r="L487" s="119">
        <v>250433.7</v>
      </c>
      <c r="M487" s="119">
        <v>253501.82</v>
      </c>
      <c r="N487" s="119">
        <v>266357.66000000003</v>
      </c>
      <c r="O487" s="119">
        <v>250694.67000000004</v>
      </c>
      <c r="P487" s="119">
        <v>266884.55</v>
      </c>
      <c r="Q487" s="119">
        <f t="shared" si="9"/>
        <v>3107674.54</v>
      </c>
      <c r="R487" s="115"/>
      <c r="S487" s="116"/>
      <c r="T487" s="113"/>
      <c r="U487" s="119">
        <f>IF($E$5=Master!$D$4,E487,
IF($F$5=Master!$D$4,SUM(E487:F487),
IF($G$5=Master!$D$4,SUM(E487:G487),
IF($H$5=Master!$D$4,SUM(E487:H487),
IF($I$5=Master!$D$4,SUM(E487:I487),
IF($J$5=Master!$D$4,SUM(E487:J487),
IF($K$5=Master!$D$4,SUM(E487:K487),
IF($L$5=Master!$D$4,SUM(E487:L487),
IF($M$5=Master!$D$4,SUM(E487:M487),
IF($N$5=Master!$D$4,SUM(E487:N487),
IF($O$5=Master!$D$4,SUM(E487:O487),
IF($P$5=Master!$D$4,SUM(E487:P487),0))))))))))))</f>
        <v>1003245.2900000002</v>
      </c>
      <c r="V487" s="115"/>
    </row>
    <row r="488" spans="2:22" x14ac:dyDescent="0.2">
      <c r="B488" s="113"/>
      <c r="C488" s="117" t="s">
        <v>258</v>
      </c>
      <c r="D488" s="118" t="s">
        <v>489</v>
      </c>
      <c r="E488" s="119">
        <v>15641505.949999997</v>
      </c>
      <c r="F488" s="119">
        <v>33405638.949999996</v>
      </c>
      <c r="G488" s="119">
        <v>29433623.82</v>
      </c>
      <c r="H488" s="119">
        <v>29341733.210000005</v>
      </c>
      <c r="I488" s="119">
        <v>28966579.129999995</v>
      </c>
      <c r="J488" s="119">
        <v>28990562.129999999</v>
      </c>
      <c r="K488" s="119">
        <v>29792318.43</v>
      </c>
      <c r="L488" s="119">
        <v>29024219.18</v>
      </c>
      <c r="M488" s="119">
        <v>29039263.749999996</v>
      </c>
      <c r="N488" s="119">
        <v>29331391.899999999</v>
      </c>
      <c r="O488" s="119">
        <v>29137980.07</v>
      </c>
      <c r="P488" s="119">
        <v>29137551.399999999</v>
      </c>
      <c r="Q488" s="119">
        <f t="shared" si="9"/>
        <v>341242367.91999996</v>
      </c>
      <c r="R488" s="115"/>
      <c r="S488" s="116"/>
      <c r="T488" s="113"/>
      <c r="U488" s="119">
        <f>IF($E$5=Master!$D$4,E488,
IF($F$5=Master!$D$4,SUM(E488:F488),
IF($G$5=Master!$D$4,SUM(E488:G488),
IF($H$5=Master!$D$4,SUM(E488:H488),
IF($I$5=Master!$D$4,SUM(E488:I488),
IF($J$5=Master!$D$4,SUM(E488:J488),
IF($K$5=Master!$D$4,SUM(E488:K488),
IF($L$5=Master!$D$4,SUM(E488:L488),
IF($M$5=Master!$D$4,SUM(E488:M488),
IF($N$5=Master!$D$4,SUM(E488:N488),
IF($O$5=Master!$D$4,SUM(E488:O488),
IF($P$5=Master!$D$4,SUM(E488:P488),0))))))))))))</f>
        <v>107822501.93000001</v>
      </c>
      <c r="V488" s="115"/>
    </row>
    <row r="489" spans="2:22" x14ac:dyDescent="0.2">
      <c r="B489" s="113"/>
      <c r="C489" s="117" t="s">
        <v>259</v>
      </c>
      <c r="D489" s="118" t="s">
        <v>490</v>
      </c>
      <c r="E489" s="119">
        <v>3055000</v>
      </c>
      <c r="F489" s="119">
        <v>6416427.04</v>
      </c>
      <c r="G489" s="119">
        <v>5775000</v>
      </c>
      <c r="H489" s="119">
        <v>5775000</v>
      </c>
      <c r="I489" s="119">
        <v>5775000</v>
      </c>
      <c r="J489" s="119">
        <v>5775000</v>
      </c>
      <c r="K489" s="119">
        <v>5775000</v>
      </c>
      <c r="L489" s="119">
        <v>5775000</v>
      </c>
      <c r="M489" s="119">
        <v>5775000</v>
      </c>
      <c r="N489" s="119">
        <v>5775000</v>
      </c>
      <c r="O489" s="119">
        <v>5555000</v>
      </c>
      <c r="P489" s="119">
        <v>5683572.96</v>
      </c>
      <c r="Q489" s="119">
        <f t="shared" si="9"/>
        <v>66910000</v>
      </c>
      <c r="R489" s="115"/>
      <c r="S489" s="116"/>
      <c r="T489" s="113"/>
      <c r="U489" s="119">
        <f>IF($E$5=Master!$D$4,E489,
IF($F$5=Master!$D$4,SUM(E489:F489),
IF($G$5=Master!$D$4,SUM(E489:G489),
IF($H$5=Master!$D$4,SUM(E489:H489),
IF($I$5=Master!$D$4,SUM(E489:I489),
IF($J$5=Master!$D$4,SUM(E489:J489),
IF($K$5=Master!$D$4,SUM(E489:K489),
IF($L$5=Master!$D$4,SUM(E489:L489),
IF($M$5=Master!$D$4,SUM(E489:M489),
IF($N$5=Master!$D$4,SUM(E489:N489),
IF($O$5=Master!$D$4,SUM(E489:O489),
IF($P$5=Master!$D$4,SUM(E489:P489),0))))))))))))</f>
        <v>21021427.039999999</v>
      </c>
      <c r="V489" s="115"/>
    </row>
    <row r="490" spans="2:22" x14ac:dyDescent="0.2">
      <c r="B490" s="113"/>
      <c r="C490" s="117" t="s">
        <v>260</v>
      </c>
      <c r="D490" s="118" t="s">
        <v>491</v>
      </c>
      <c r="E490" s="119">
        <v>401048.37166666664</v>
      </c>
      <c r="F490" s="119">
        <v>1437979.5016666665</v>
      </c>
      <c r="G490" s="119">
        <v>485506.54166666663</v>
      </c>
      <c r="H490" s="119">
        <v>446000.00166666659</v>
      </c>
      <c r="I490" s="119">
        <v>675164.24166666658</v>
      </c>
      <c r="J490" s="119">
        <v>720984.51166666648</v>
      </c>
      <c r="K490" s="119">
        <v>451419.88166666671</v>
      </c>
      <c r="L490" s="119">
        <v>436725.2616666666</v>
      </c>
      <c r="M490" s="119">
        <v>450807.17166666663</v>
      </c>
      <c r="N490" s="119">
        <v>423997.90166666661</v>
      </c>
      <c r="O490" s="119">
        <v>2034268.3516666666</v>
      </c>
      <c r="P490" s="119">
        <v>1492090.7016666667</v>
      </c>
      <c r="Q490" s="119">
        <f t="shared" si="9"/>
        <v>9455992.4399999995</v>
      </c>
      <c r="R490" s="115"/>
      <c r="S490" s="116"/>
      <c r="T490" s="113"/>
      <c r="U490" s="119">
        <f>IF($E$5=Master!$D$4,E490,
IF($F$5=Master!$D$4,SUM(E490:F490),
IF($G$5=Master!$D$4,SUM(E490:G490),
IF($H$5=Master!$D$4,SUM(E490:H490),
IF($I$5=Master!$D$4,SUM(E490:I490),
IF($J$5=Master!$D$4,SUM(E490:J490),
IF($K$5=Master!$D$4,SUM(E490:K490),
IF($L$5=Master!$D$4,SUM(E490:L490),
IF($M$5=Master!$D$4,SUM(E490:M490),
IF($N$5=Master!$D$4,SUM(E490:N490),
IF($O$5=Master!$D$4,SUM(E490:O490),
IF($P$5=Master!$D$4,SUM(E490:P490),0))))))))))))</f>
        <v>2770534.416666666</v>
      </c>
      <c r="V490" s="115"/>
    </row>
    <row r="491" spans="2:22" x14ac:dyDescent="0.2">
      <c r="B491" s="113"/>
      <c r="C491" s="117" t="s">
        <v>261</v>
      </c>
      <c r="D491" s="118" t="s">
        <v>492</v>
      </c>
      <c r="E491" s="119">
        <v>581815.82333333325</v>
      </c>
      <c r="F491" s="119">
        <v>574686.26333333331</v>
      </c>
      <c r="G491" s="119">
        <v>578251.04333333322</v>
      </c>
      <c r="H491" s="119">
        <v>578251.04333333322</v>
      </c>
      <c r="I491" s="119">
        <v>578251.04333333322</v>
      </c>
      <c r="J491" s="119">
        <v>578251.04333333322</v>
      </c>
      <c r="K491" s="119">
        <v>578251.04333333322</v>
      </c>
      <c r="L491" s="119">
        <v>578251.04333333322</v>
      </c>
      <c r="M491" s="119">
        <v>578251.04333333322</v>
      </c>
      <c r="N491" s="119">
        <v>578251.04333333322</v>
      </c>
      <c r="O491" s="119">
        <v>578251.04333333322</v>
      </c>
      <c r="P491" s="119">
        <v>578250.98333333328</v>
      </c>
      <c r="Q491" s="119">
        <f t="shared" si="9"/>
        <v>6939012.4599999972</v>
      </c>
      <c r="R491" s="115"/>
      <c r="S491" s="116"/>
      <c r="T491" s="113"/>
      <c r="U491" s="119">
        <f>IF($E$5=Master!$D$4,E491,
IF($F$5=Master!$D$4,SUM(E491:F491),
IF($G$5=Master!$D$4,SUM(E491:G491),
IF($H$5=Master!$D$4,SUM(E491:H491),
IF($I$5=Master!$D$4,SUM(E491:I491),
IF($J$5=Master!$D$4,SUM(E491:J491),
IF($K$5=Master!$D$4,SUM(E491:K491),
IF($L$5=Master!$D$4,SUM(E491:L491),
IF($M$5=Master!$D$4,SUM(E491:M491),
IF($N$5=Master!$D$4,SUM(E491:N491),
IF($O$5=Master!$D$4,SUM(E491:O491),
IF($P$5=Master!$D$4,SUM(E491:P491),0))))))))))))</f>
        <v>2313004.1733333329</v>
      </c>
      <c r="V491" s="115"/>
    </row>
    <row r="492" spans="2:22" x14ac:dyDescent="0.2">
      <c r="B492" s="113"/>
      <c r="C492" s="117" t="s">
        <v>262</v>
      </c>
      <c r="D492" s="118" t="s">
        <v>493</v>
      </c>
      <c r="E492" s="119">
        <v>0</v>
      </c>
      <c r="F492" s="119">
        <v>181499.4</v>
      </c>
      <c r="G492" s="119">
        <v>431000</v>
      </c>
      <c r="H492" s="119">
        <v>642800</v>
      </c>
      <c r="I492" s="119">
        <v>600000</v>
      </c>
      <c r="J492" s="119">
        <v>795520</v>
      </c>
      <c r="K492" s="119">
        <v>1132680</v>
      </c>
      <c r="L492" s="119">
        <v>652800</v>
      </c>
      <c r="M492" s="119">
        <v>448000</v>
      </c>
      <c r="N492" s="119">
        <v>720000</v>
      </c>
      <c r="O492" s="119">
        <v>406610.6</v>
      </c>
      <c r="P492" s="119">
        <v>931095.34000000008</v>
      </c>
      <c r="Q492" s="119">
        <f t="shared" si="9"/>
        <v>6942005.3399999999</v>
      </c>
      <c r="R492" s="115"/>
      <c r="S492" s="116"/>
      <c r="T492" s="113"/>
      <c r="U492" s="119">
        <f>IF($E$5=Master!$D$4,E492,
IF($F$5=Master!$D$4,SUM(E492:F492),
IF($G$5=Master!$D$4,SUM(E492:G492),
IF($H$5=Master!$D$4,SUM(E492:H492),
IF($I$5=Master!$D$4,SUM(E492:I492),
IF($J$5=Master!$D$4,SUM(E492:J492),
IF($K$5=Master!$D$4,SUM(E492:K492),
IF($L$5=Master!$D$4,SUM(E492:L492),
IF($M$5=Master!$D$4,SUM(E492:M492),
IF($N$5=Master!$D$4,SUM(E492:N492),
IF($O$5=Master!$D$4,SUM(E492:O492),
IF($P$5=Master!$D$4,SUM(E492:P492),0))))))))))))</f>
        <v>1255299.3999999999</v>
      </c>
      <c r="V492" s="115"/>
    </row>
    <row r="493" spans="2:22" x14ac:dyDescent="0.2">
      <c r="B493" s="113"/>
      <c r="C493" s="117" t="s">
        <v>263</v>
      </c>
      <c r="D493" s="118" t="s">
        <v>494</v>
      </c>
      <c r="E493" s="119">
        <v>15500</v>
      </c>
      <c r="F493" s="119">
        <v>40000</v>
      </c>
      <c r="G493" s="119">
        <v>35700</v>
      </c>
      <c r="H493" s="119">
        <v>70500</v>
      </c>
      <c r="I493" s="119">
        <v>71000</v>
      </c>
      <c r="J493" s="119">
        <v>64137.479999999996</v>
      </c>
      <c r="K493" s="119">
        <v>61500</v>
      </c>
      <c r="L493" s="119">
        <v>70500</v>
      </c>
      <c r="M493" s="119">
        <v>83000</v>
      </c>
      <c r="N493" s="119">
        <v>70000</v>
      </c>
      <c r="O493" s="119">
        <v>61000</v>
      </c>
      <c r="P493" s="119">
        <v>48467.82</v>
      </c>
      <c r="Q493" s="119">
        <f t="shared" si="9"/>
        <v>691305.29999999993</v>
      </c>
      <c r="R493" s="115"/>
      <c r="S493" s="116"/>
      <c r="T493" s="113"/>
      <c r="U493" s="119">
        <f>IF($E$5=Master!$D$4,E493,
IF($F$5=Master!$D$4,SUM(E493:F493),
IF($G$5=Master!$D$4,SUM(E493:G493),
IF($H$5=Master!$D$4,SUM(E493:H493),
IF($I$5=Master!$D$4,SUM(E493:I493),
IF($J$5=Master!$D$4,SUM(E493:J493),
IF($K$5=Master!$D$4,SUM(E493:K493),
IF($L$5=Master!$D$4,SUM(E493:L493),
IF($M$5=Master!$D$4,SUM(E493:M493),
IF($N$5=Master!$D$4,SUM(E493:N493),
IF($O$5=Master!$D$4,SUM(E493:O493),
IF($P$5=Master!$D$4,SUM(E493:P493),0))))))))))))</f>
        <v>161700</v>
      </c>
      <c r="V493" s="115"/>
    </row>
    <row r="494" spans="2:22" x14ac:dyDescent="0.2">
      <c r="B494" s="113"/>
      <c r="C494" s="117" t="s">
        <v>264</v>
      </c>
      <c r="D494" s="118" t="s">
        <v>495</v>
      </c>
      <c r="E494" s="119">
        <v>172876.92999999996</v>
      </c>
      <c r="F494" s="119">
        <v>324788.80999999994</v>
      </c>
      <c r="G494" s="119">
        <v>257196.66999999995</v>
      </c>
      <c r="H494" s="119">
        <v>185574.31</v>
      </c>
      <c r="I494" s="119">
        <v>192489.78000000003</v>
      </c>
      <c r="J494" s="119">
        <v>181454.16999999998</v>
      </c>
      <c r="K494" s="119">
        <v>195485.38000000003</v>
      </c>
      <c r="L494" s="119">
        <v>179223.59999999998</v>
      </c>
      <c r="M494" s="119">
        <v>181002.97999999998</v>
      </c>
      <c r="N494" s="119">
        <v>213909.12</v>
      </c>
      <c r="O494" s="119">
        <v>175270.44</v>
      </c>
      <c r="P494" s="119">
        <v>266767.04000000004</v>
      </c>
      <c r="Q494" s="119">
        <f t="shared" si="9"/>
        <v>2526039.23</v>
      </c>
      <c r="R494" s="115"/>
      <c r="S494" s="116"/>
      <c r="T494" s="113"/>
      <c r="U494" s="119">
        <f>IF($E$5=Master!$D$4,E494,
IF($F$5=Master!$D$4,SUM(E494:F494),
IF($G$5=Master!$D$4,SUM(E494:G494),
IF($H$5=Master!$D$4,SUM(E494:H494),
IF($I$5=Master!$D$4,SUM(E494:I494),
IF($J$5=Master!$D$4,SUM(E494:J494),
IF($K$5=Master!$D$4,SUM(E494:K494),
IF($L$5=Master!$D$4,SUM(E494:L494),
IF($M$5=Master!$D$4,SUM(E494:M494),
IF($N$5=Master!$D$4,SUM(E494:N494),
IF($O$5=Master!$D$4,SUM(E494:O494),
IF($P$5=Master!$D$4,SUM(E494:P494),0))))))))))))</f>
        <v>940436.71999999974</v>
      </c>
      <c r="V494" s="115"/>
    </row>
    <row r="495" spans="2:22" x14ac:dyDescent="0.2">
      <c r="B495" s="113"/>
      <c r="C495" s="117" t="s">
        <v>265</v>
      </c>
      <c r="D495" s="118" t="s">
        <v>496</v>
      </c>
      <c r="E495" s="119">
        <v>51583572.480000004</v>
      </c>
      <c r="F495" s="119">
        <v>61299772.080000013</v>
      </c>
      <c r="G495" s="119">
        <v>61045509.920000002</v>
      </c>
      <c r="H495" s="119">
        <v>61045509.920000002</v>
      </c>
      <c r="I495" s="119">
        <v>61045509.920000002</v>
      </c>
      <c r="J495" s="119">
        <v>64324538.010000005</v>
      </c>
      <c r="K495" s="119">
        <v>63238526.219999999</v>
      </c>
      <c r="L495" s="119">
        <v>63372211.530000001</v>
      </c>
      <c r="M495" s="119">
        <v>63373211.530000001</v>
      </c>
      <c r="N495" s="119">
        <v>64248083.109999999</v>
      </c>
      <c r="O495" s="119">
        <v>64248083.109999999</v>
      </c>
      <c r="P495" s="119">
        <v>58365669.390000001</v>
      </c>
      <c r="Q495" s="119">
        <f t="shared" si="9"/>
        <v>737190197.22000003</v>
      </c>
      <c r="R495" s="115"/>
      <c r="S495" s="116"/>
      <c r="T495" s="113"/>
      <c r="U495" s="119">
        <f>IF($E$5=Master!$D$4,E495,
IF($F$5=Master!$D$4,SUM(E495:F495),
IF($G$5=Master!$D$4,SUM(E495:G495),
IF($H$5=Master!$D$4,SUM(E495:H495),
IF($I$5=Master!$D$4,SUM(E495:I495),
IF($J$5=Master!$D$4,SUM(E495:J495),
IF($K$5=Master!$D$4,SUM(E495:K495),
IF($L$5=Master!$D$4,SUM(E495:L495),
IF($M$5=Master!$D$4,SUM(E495:M495),
IF($N$5=Master!$D$4,SUM(E495:N495),
IF($O$5=Master!$D$4,SUM(E495:O495),
IF($P$5=Master!$D$4,SUM(E495:P495),0))))))))))))</f>
        <v>234974364.40000004</v>
      </c>
      <c r="V495" s="115"/>
    </row>
    <row r="496" spans="2:22" x14ac:dyDescent="0.2">
      <c r="B496" s="113"/>
      <c r="C496" s="117" t="s">
        <v>266</v>
      </c>
      <c r="D496" s="118" t="s">
        <v>497</v>
      </c>
      <c r="E496" s="119">
        <v>107500</v>
      </c>
      <c r="F496" s="119">
        <v>174166.68</v>
      </c>
      <c r="G496" s="119">
        <v>311666.68</v>
      </c>
      <c r="H496" s="119">
        <v>336666.67999999993</v>
      </c>
      <c r="I496" s="119">
        <v>270000.00999999995</v>
      </c>
      <c r="J496" s="119">
        <v>270000.00999999995</v>
      </c>
      <c r="K496" s="119">
        <v>245000.00999999995</v>
      </c>
      <c r="L496" s="119">
        <v>245000.00999999995</v>
      </c>
      <c r="M496" s="119">
        <v>245000.00999999995</v>
      </c>
      <c r="N496" s="119">
        <v>245000.00999999995</v>
      </c>
      <c r="O496" s="119">
        <v>245000.00999999995</v>
      </c>
      <c r="P496" s="119">
        <v>244999.89</v>
      </c>
      <c r="Q496" s="119">
        <f t="shared" si="9"/>
        <v>2939999.9999999995</v>
      </c>
      <c r="R496" s="115"/>
      <c r="S496" s="116"/>
      <c r="T496" s="113"/>
      <c r="U496" s="119">
        <f>IF($E$5=Master!$D$4,E496,
IF($F$5=Master!$D$4,SUM(E496:F496),
IF($G$5=Master!$D$4,SUM(E496:G496),
IF($H$5=Master!$D$4,SUM(E496:H496),
IF($I$5=Master!$D$4,SUM(E496:I496),
IF($J$5=Master!$D$4,SUM(E496:J496),
IF($K$5=Master!$D$4,SUM(E496:K496),
IF($L$5=Master!$D$4,SUM(E496:L496),
IF($M$5=Master!$D$4,SUM(E496:M496),
IF($N$5=Master!$D$4,SUM(E496:N496),
IF($O$5=Master!$D$4,SUM(E496:O496),
IF($P$5=Master!$D$4,SUM(E496:P496),0))))))))))))</f>
        <v>930000.03999999992</v>
      </c>
      <c r="V496" s="115"/>
    </row>
    <row r="497" spans="2:22" ht="25.5" x14ac:dyDescent="0.2">
      <c r="B497" s="113"/>
      <c r="C497" s="117" t="s">
        <v>267</v>
      </c>
      <c r="D497" s="118" t="s">
        <v>498</v>
      </c>
      <c r="E497" s="119">
        <v>284184.27999999997</v>
      </c>
      <c r="F497" s="119">
        <v>306538.41000000009</v>
      </c>
      <c r="G497" s="119">
        <v>388806.33999999997</v>
      </c>
      <c r="H497" s="119">
        <v>323698.94999999995</v>
      </c>
      <c r="I497" s="119">
        <v>301757.23999999993</v>
      </c>
      <c r="J497" s="119">
        <v>319043.89</v>
      </c>
      <c r="K497" s="119">
        <v>305450.23</v>
      </c>
      <c r="L497" s="119">
        <v>301987.77</v>
      </c>
      <c r="M497" s="119">
        <v>310378.46999999991</v>
      </c>
      <c r="N497" s="119">
        <v>330037.16999999993</v>
      </c>
      <c r="O497" s="119">
        <v>317001.24999999994</v>
      </c>
      <c r="P497" s="119">
        <v>312409.41999999987</v>
      </c>
      <c r="Q497" s="119">
        <f t="shared" si="9"/>
        <v>3801293.4199999995</v>
      </c>
      <c r="R497" s="115"/>
      <c r="S497" s="116"/>
      <c r="T497" s="113"/>
      <c r="U497" s="119">
        <f>IF($E$5=Master!$D$4,E497,
IF($F$5=Master!$D$4,SUM(E497:F497),
IF($G$5=Master!$D$4,SUM(E497:G497),
IF($H$5=Master!$D$4,SUM(E497:H497),
IF($I$5=Master!$D$4,SUM(E497:I497),
IF($J$5=Master!$D$4,SUM(E497:J497),
IF($K$5=Master!$D$4,SUM(E497:K497),
IF($L$5=Master!$D$4,SUM(E497:L497),
IF($M$5=Master!$D$4,SUM(E497:M497),
IF($N$5=Master!$D$4,SUM(E497:N497),
IF($O$5=Master!$D$4,SUM(E497:O497),
IF($P$5=Master!$D$4,SUM(E497:P497),0))))))))))))</f>
        <v>1303227.98</v>
      </c>
      <c r="V497" s="115"/>
    </row>
    <row r="498" spans="2:22" x14ac:dyDescent="0.2">
      <c r="B498" s="113"/>
      <c r="C498" s="117" t="s">
        <v>268</v>
      </c>
      <c r="D498" s="118" t="s">
        <v>499</v>
      </c>
      <c r="E498" s="119">
        <v>83333.33</v>
      </c>
      <c r="F498" s="119">
        <v>83333.33</v>
      </c>
      <c r="G498" s="119">
        <v>83333.33</v>
      </c>
      <c r="H498" s="119">
        <v>83333.33</v>
      </c>
      <c r="I498" s="119">
        <v>83333.33</v>
      </c>
      <c r="J498" s="119">
        <v>83333.33</v>
      </c>
      <c r="K498" s="119">
        <v>83333.33</v>
      </c>
      <c r="L498" s="119">
        <v>83333.33</v>
      </c>
      <c r="M498" s="119">
        <v>83333.33</v>
      </c>
      <c r="N498" s="119">
        <v>83333.33</v>
      </c>
      <c r="O498" s="119">
        <v>83333.33</v>
      </c>
      <c r="P498" s="119">
        <v>83333.37</v>
      </c>
      <c r="Q498" s="119">
        <f t="shared" si="9"/>
        <v>999999.99999999988</v>
      </c>
      <c r="R498" s="115"/>
      <c r="S498" s="116"/>
      <c r="T498" s="113"/>
      <c r="U498" s="119">
        <f>IF($E$5=Master!$D$4,E498,
IF($F$5=Master!$D$4,SUM(E498:F498),
IF($G$5=Master!$D$4,SUM(E498:G498),
IF($H$5=Master!$D$4,SUM(E498:H498),
IF($I$5=Master!$D$4,SUM(E498:I498),
IF($J$5=Master!$D$4,SUM(E498:J498),
IF($K$5=Master!$D$4,SUM(E498:K498),
IF($L$5=Master!$D$4,SUM(E498:L498),
IF($M$5=Master!$D$4,SUM(E498:M498),
IF($N$5=Master!$D$4,SUM(E498:N498),
IF($O$5=Master!$D$4,SUM(E498:O498),
IF($P$5=Master!$D$4,SUM(E498:P498),0))))))))))))</f>
        <v>333333.32</v>
      </c>
      <c r="V498" s="115"/>
    </row>
    <row r="499" spans="2:22" x14ac:dyDescent="0.2">
      <c r="B499" s="113"/>
      <c r="C499" s="117" t="s">
        <v>269</v>
      </c>
      <c r="D499" s="118" t="s">
        <v>500</v>
      </c>
      <c r="E499" s="119">
        <v>1442415.11</v>
      </c>
      <c r="F499" s="119">
        <v>1476531.6099999996</v>
      </c>
      <c r="G499" s="119">
        <v>1458331.8900000013</v>
      </c>
      <c r="H499" s="119">
        <v>1436784.1900000011</v>
      </c>
      <c r="I499" s="119">
        <v>1441733.5900000015</v>
      </c>
      <c r="J499" s="119">
        <v>1460938.4999999995</v>
      </c>
      <c r="K499" s="119">
        <v>1457284.6999999997</v>
      </c>
      <c r="L499" s="119">
        <v>1456299.6999999995</v>
      </c>
      <c r="M499" s="119">
        <v>1451878.4799999991</v>
      </c>
      <c r="N499" s="119">
        <v>1438802.8699999994</v>
      </c>
      <c r="O499" s="119">
        <v>1462573.68</v>
      </c>
      <c r="P499" s="119">
        <v>1501376.8099999982</v>
      </c>
      <c r="Q499" s="119">
        <f t="shared" si="9"/>
        <v>17484951.129999999</v>
      </c>
      <c r="R499" s="115"/>
      <c r="S499" s="116"/>
      <c r="T499" s="113"/>
      <c r="U499" s="119">
        <f>IF($E$5=Master!$D$4,E499,
IF($F$5=Master!$D$4,SUM(E499:F499),
IF($G$5=Master!$D$4,SUM(E499:G499),
IF($H$5=Master!$D$4,SUM(E499:H499),
IF($I$5=Master!$D$4,SUM(E499:I499),
IF($J$5=Master!$D$4,SUM(E499:J499),
IF($K$5=Master!$D$4,SUM(E499:K499),
IF($L$5=Master!$D$4,SUM(E499:L499),
IF($M$5=Master!$D$4,SUM(E499:M499),
IF($N$5=Master!$D$4,SUM(E499:N499),
IF($O$5=Master!$D$4,SUM(E499:O499),
IF($P$5=Master!$D$4,SUM(E499:P499),0))))))))))))</f>
        <v>5814062.8000000026</v>
      </c>
      <c r="V499" s="115"/>
    </row>
    <row r="500" spans="2:22" x14ac:dyDescent="0.2">
      <c r="B500" s="113"/>
      <c r="C500" s="117" t="s">
        <v>270</v>
      </c>
      <c r="D500" s="118" t="s">
        <v>501</v>
      </c>
      <c r="E500" s="119">
        <v>19305383.690000001</v>
      </c>
      <c r="F500" s="119">
        <v>19195018.880000003</v>
      </c>
      <c r="G500" s="119">
        <v>19053529.469999999</v>
      </c>
      <c r="H500" s="119">
        <v>18273105.82</v>
      </c>
      <c r="I500" s="119">
        <v>18278901.879999999</v>
      </c>
      <c r="J500" s="119">
        <v>18306885.289999999</v>
      </c>
      <c r="K500" s="119">
        <v>18251408.099999998</v>
      </c>
      <c r="L500" s="119">
        <v>18175650.830000002</v>
      </c>
      <c r="M500" s="119">
        <v>18427588.73</v>
      </c>
      <c r="N500" s="119">
        <v>18322465.879999999</v>
      </c>
      <c r="O500" s="119">
        <v>18573675.509999998</v>
      </c>
      <c r="P500" s="119">
        <v>18334714.290000003</v>
      </c>
      <c r="Q500" s="119">
        <f t="shared" si="9"/>
        <v>222498328.36999997</v>
      </c>
      <c r="R500" s="115"/>
      <c r="S500" s="116"/>
      <c r="T500" s="113"/>
      <c r="U500" s="119">
        <f>IF($E$5=Master!$D$4,E500,
IF($F$5=Master!$D$4,SUM(E500:F500),
IF($G$5=Master!$D$4,SUM(E500:G500),
IF($H$5=Master!$D$4,SUM(E500:H500),
IF($I$5=Master!$D$4,SUM(E500:I500),
IF($J$5=Master!$D$4,SUM(E500:J500),
IF($K$5=Master!$D$4,SUM(E500:K500),
IF($L$5=Master!$D$4,SUM(E500:L500),
IF($M$5=Master!$D$4,SUM(E500:M500),
IF($N$5=Master!$D$4,SUM(E500:N500),
IF($O$5=Master!$D$4,SUM(E500:O500),
IF($P$5=Master!$D$4,SUM(E500:P500),0))))))))))))</f>
        <v>75827037.860000014</v>
      </c>
      <c r="V500" s="115"/>
    </row>
    <row r="501" spans="2:22" x14ac:dyDescent="0.2">
      <c r="B501" s="113"/>
      <c r="C501" s="117" t="s">
        <v>271</v>
      </c>
      <c r="D501" s="118" t="s">
        <v>502</v>
      </c>
      <c r="E501" s="119">
        <v>5716.92</v>
      </c>
      <c r="F501" s="119">
        <v>6306.24</v>
      </c>
      <c r="G501" s="119">
        <v>6211.92</v>
      </c>
      <c r="H501" s="119">
        <v>6211.92</v>
      </c>
      <c r="I501" s="119">
        <v>6211.92</v>
      </c>
      <c r="J501" s="119">
        <v>10163.59</v>
      </c>
      <c r="K501" s="119">
        <v>6092.43</v>
      </c>
      <c r="L501" s="119">
        <v>5786.92</v>
      </c>
      <c r="M501" s="119">
        <v>7286.92</v>
      </c>
      <c r="N501" s="119">
        <v>5786.92</v>
      </c>
      <c r="O501" s="119">
        <v>5786.92</v>
      </c>
      <c r="P501" s="119">
        <v>5786.99</v>
      </c>
      <c r="Q501" s="119">
        <f t="shared" si="9"/>
        <v>77349.61</v>
      </c>
      <c r="R501" s="115"/>
      <c r="S501" s="116"/>
      <c r="T501" s="113"/>
      <c r="U501" s="119">
        <f>IF($E$5=Master!$D$4,E501,
IF($F$5=Master!$D$4,SUM(E501:F501),
IF($G$5=Master!$D$4,SUM(E501:G501),
IF($H$5=Master!$D$4,SUM(E501:H501),
IF($I$5=Master!$D$4,SUM(E501:I501),
IF($J$5=Master!$D$4,SUM(E501:J501),
IF($K$5=Master!$D$4,SUM(E501:K501),
IF($L$5=Master!$D$4,SUM(E501:L501),
IF($M$5=Master!$D$4,SUM(E501:M501),
IF($N$5=Master!$D$4,SUM(E501:N501),
IF($O$5=Master!$D$4,SUM(E501:O501),
IF($P$5=Master!$D$4,SUM(E501:P501),0))))))))))))</f>
        <v>24447</v>
      </c>
      <c r="V501" s="115"/>
    </row>
    <row r="502" spans="2:22" x14ac:dyDescent="0.2">
      <c r="B502" s="113"/>
      <c r="C502" s="117" t="s">
        <v>272</v>
      </c>
      <c r="D502" s="118" t="s">
        <v>503</v>
      </c>
      <c r="E502" s="119">
        <v>32870.340000000011</v>
      </c>
      <c r="F502" s="119">
        <v>36186.400000000009</v>
      </c>
      <c r="G502" s="119">
        <v>32985.260000000009</v>
      </c>
      <c r="H502" s="119">
        <v>32184.570000000011</v>
      </c>
      <c r="I502" s="119">
        <v>38177.140000000007</v>
      </c>
      <c r="J502" s="119">
        <v>32167.650000000005</v>
      </c>
      <c r="K502" s="119">
        <v>32279.740000000009</v>
      </c>
      <c r="L502" s="119">
        <v>32184.200000000012</v>
      </c>
      <c r="M502" s="119">
        <v>33020.110000000008</v>
      </c>
      <c r="N502" s="119">
        <v>34707.670000000013</v>
      </c>
      <c r="O502" s="119">
        <v>34250.330000000016</v>
      </c>
      <c r="P502" s="119">
        <v>37762.15</v>
      </c>
      <c r="Q502" s="119">
        <f t="shared" si="9"/>
        <v>408775.56000000011</v>
      </c>
      <c r="R502" s="115"/>
      <c r="S502" s="116"/>
      <c r="T502" s="113"/>
      <c r="U502" s="119">
        <f>IF($E$5=Master!$D$4,E502,
IF($F$5=Master!$D$4,SUM(E502:F502),
IF($G$5=Master!$D$4,SUM(E502:G502),
IF($H$5=Master!$D$4,SUM(E502:H502),
IF($I$5=Master!$D$4,SUM(E502:I502),
IF($J$5=Master!$D$4,SUM(E502:J502),
IF($K$5=Master!$D$4,SUM(E502:K502),
IF($L$5=Master!$D$4,SUM(E502:L502),
IF($M$5=Master!$D$4,SUM(E502:M502),
IF($N$5=Master!$D$4,SUM(E502:N502),
IF($O$5=Master!$D$4,SUM(E502:O502),
IF($P$5=Master!$D$4,SUM(E502:P502),0))))))))))))</f>
        <v>134226.57000000004</v>
      </c>
      <c r="V502" s="115"/>
    </row>
    <row r="503" spans="2:22" x14ac:dyDescent="0.2">
      <c r="B503" s="113"/>
      <c r="C503" s="117" t="s">
        <v>273</v>
      </c>
      <c r="D503" s="118" t="s">
        <v>504</v>
      </c>
      <c r="E503" s="119">
        <v>22250</v>
      </c>
      <c r="F503" s="119">
        <v>205250</v>
      </c>
      <c r="G503" s="119">
        <v>92250</v>
      </c>
      <c r="H503" s="119">
        <v>72250</v>
      </c>
      <c r="I503" s="119">
        <v>72250</v>
      </c>
      <c r="J503" s="119">
        <v>72250</v>
      </c>
      <c r="K503" s="119">
        <v>98950</v>
      </c>
      <c r="L503" s="119">
        <v>72250</v>
      </c>
      <c r="M503" s="119">
        <v>72250</v>
      </c>
      <c r="N503" s="119">
        <v>72250</v>
      </c>
      <c r="O503" s="119">
        <v>72250</v>
      </c>
      <c r="P503" s="119">
        <v>81250</v>
      </c>
      <c r="Q503" s="119">
        <f t="shared" si="9"/>
        <v>1005700</v>
      </c>
      <c r="R503" s="115"/>
      <c r="S503" s="116"/>
      <c r="T503" s="113"/>
      <c r="U503" s="119">
        <f>IF($E$5=Master!$D$4,E503,
IF($F$5=Master!$D$4,SUM(E503:F503),
IF($G$5=Master!$D$4,SUM(E503:G503),
IF($H$5=Master!$D$4,SUM(E503:H503),
IF($I$5=Master!$D$4,SUM(E503:I503),
IF($J$5=Master!$D$4,SUM(E503:J503),
IF($K$5=Master!$D$4,SUM(E503:K503),
IF($L$5=Master!$D$4,SUM(E503:L503),
IF($M$5=Master!$D$4,SUM(E503:M503),
IF($N$5=Master!$D$4,SUM(E503:N503),
IF($O$5=Master!$D$4,SUM(E503:O503),
IF($P$5=Master!$D$4,SUM(E503:P503),0))))))))))))</f>
        <v>392000</v>
      </c>
      <c r="V503" s="115"/>
    </row>
    <row r="504" spans="2:22" ht="25.5" x14ac:dyDescent="0.2">
      <c r="B504" s="113"/>
      <c r="C504" s="117" t="s">
        <v>274</v>
      </c>
      <c r="D504" s="118" t="s">
        <v>395</v>
      </c>
      <c r="E504" s="119">
        <v>207424.86999999997</v>
      </c>
      <c r="F504" s="119">
        <v>220881.15000000002</v>
      </c>
      <c r="G504" s="119">
        <v>196691.03999999998</v>
      </c>
      <c r="H504" s="119">
        <v>186928.43</v>
      </c>
      <c r="I504" s="119">
        <v>251733.21999999997</v>
      </c>
      <c r="J504" s="119">
        <v>187690.58</v>
      </c>
      <c r="K504" s="119">
        <v>194474.86000000002</v>
      </c>
      <c r="L504" s="119">
        <v>197817</v>
      </c>
      <c r="M504" s="119">
        <v>201502.23000000004</v>
      </c>
      <c r="N504" s="119">
        <v>217935.84</v>
      </c>
      <c r="O504" s="119">
        <v>210266.44</v>
      </c>
      <c r="P504" s="119">
        <v>241210.51999999996</v>
      </c>
      <c r="Q504" s="119">
        <f t="shared" si="9"/>
        <v>2514556.1800000002</v>
      </c>
      <c r="R504" s="115"/>
      <c r="S504" s="116"/>
      <c r="T504" s="113"/>
      <c r="U504" s="119">
        <f>IF($E$5=Master!$D$4,E504,
IF($F$5=Master!$D$4,SUM(E504:F504),
IF($G$5=Master!$D$4,SUM(E504:G504),
IF($H$5=Master!$D$4,SUM(E504:H504),
IF($I$5=Master!$D$4,SUM(E504:I504),
IF($J$5=Master!$D$4,SUM(E504:J504),
IF($K$5=Master!$D$4,SUM(E504:K504),
IF($L$5=Master!$D$4,SUM(E504:L504),
IF($M$5=Master!$D$4,SUM(E504:M504),
IF($N$5=Master!$D$4,SUM(E504:N504),
IF($O$5=Master!$D$4,SUM(E504:O504),
IF($P$5=Master!$D$4,SUM(E504:P504),0))))))))))))</f>
        <v>811925.49</v>
      </c>
      <c r="V504" s="115"/>
    </row>
    <row r="505" spans="2:22" ht="13.5" thickBot="1" x14ac:dyDescent="0.25">
      <c r="B505" s="88"/>
      <c r="C505" s="120"/>
      <c r="D505" s="121"/>
      <c r="E505" s="122"/>
      <c r="F505" s="122"/>
      <c r="G505" s="122"/>
      <c r="H505" s="122"/>
      <c r="I505" s="122"/>
      <c r="J505" s="122"/>
      <c r="K505" s="122"/>
      <c r="L505" s="122"/>
      <c r="M505" s="122"/>
      <c r="N505" s="122"/>
      <c r="O505" s="122"/>
      <c r="P505" s="122"/>
      <c r="Q505" s="122"/>
      <c r="R505" s="94"/>
      <c r="S505" s="116"/>
      <c r="T505" s="88"/>
      <c r="U505" s="122"/>
      <c r="V505" s="94"/>
    </row>
    <row r="506" spans="2:22" ht="13.5" thickTop="1" x14ac:dyDescent="0.2"/>
  </sheetData>
  <sheetProtection algorithmName="SHA-512" hashValue="s1xWWEjtWhtCcvTmLEZdizQbYUXnpVbSDTVdHxTmwnm/IPNPq1Dw07noVaZP7YIZjrlUD8DjlP+OY/6Nnr65SQ==" saltValue="g+8qYHf2Gobz64hETpXJdQ==" spinCount="100000" sheet="1" objects="1" scenarios="1"/>
  <mergeCells count="4">
    <mergeCell ref="E257:Q257"/>
    <mergeCell ref="E4:Q4"/>
    <mergeCell ref="C7:D7"/>
    <mergeCell ref="C260:D260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</vt:lpstr>
      <vt:lpstr>Pregled</vt:lpstr>
      <vt:lpstr>Analitika 2024</vt:lpstr>
      <vt:lpstr>2024</vt:lpstr>
      <vt:lpstr>'Analitika 2024'!Print_Area</vt:lpstr>
      <vt:lpstr>Pregled!Print_Area</vt:lpstr>
      <vt:lpstr>'Analitika 2024'!Print_Titles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Bojan Paunovic</cp:lastModifiedBy>
  <cp:lastPrinted>2023-02-27T07:37:40Z</cp:lastPrinted>
  <dcterms:created xsi:type="dcterms:W3CDTF">2023-02-26T18:56:37Z</dcterms:created>
  <dcterms:modified xsi:type="dcterms:W3CDTF">2024-05-31T13:58:53Z</dcterms:modified>
</cp:coreProperties>
</file>